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 OJM EpiMachine\A1 Health Equity\PAHO Equity Explorer\"/>
    </mc:Choice>
  </mc:AlternateContent>
  <xr:revisionPtr revIDLastSave="0" documentId="13_ncr:1_{29504FBB-EEB5-4467-BF43-077F063410C0}" xr6:coauthVersionLast="46" xr6:coauthVersionMax="46" xr10:uidLastSave="{00000000-0000-0000-0000-000000000000}"/>
  <bookViews>
    <workbookView xWindow="-98" yWindow="-98" windowWidth="20715" windowHeight="13875" xr2:uid="{00000000-000D-0000-FFFF-FFFF00000000}"/>
  </bookViews>
  <sheets>
    <sheet name="título" sheetId="14" r:id="rId1"/>
    <sheet name="léeme" sheetId="13" r:id="rId2"/>
    <sheet name="ejemplo" sheetId="15" r:id="rId3"/>
    <sheet name="ExEq.1" sheetId="16" r:id="rId4"/>
    <sheet name="ExEq.2" sheetId="18" r:id="rId5"/>
    <sheet name="notas" sheetId="10" r:id="rId6"/>
    <sheet name="referencia" sheetId="17" r:id="rId7"/>
  </sheets>
  <externalReferences>
    <externalReference r:id="rId8"/>
    <externalReference r:id="rId9"/>
    <externalReference r:id="rId10"/>
  </externalReferences>
  <definedNames>
    <definedName name="anscount" hidden="1">1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0">#REF!</definedName>
    <definedName name="_xlnm.Database">#REF!</definedName>
    <definedName name="DataDate">[1]OfDates!$B$2</definedName>
    <definedName name="DataWuenic">[1]OfDates!$B$4</definedName>
    <definedName name="DataYear">[1]OfDates!$B$6</definedName>
    <definedName name="DDL_Private">[2]drop_down_lists!$G$60:$G$63</definedName>
    <definedName name="DDL_yes_no_NR_ND">[2]drop_down_lists!$F$33:$F$36</definedName>
    <definedName name="ed" localSheetId="3">#REF!</definedName>
    <definedName name="ed" localSheetId="4">#REF!</definedName>
    <definedName name="ed">#REF!</definedName>
    <definedName name="eda_2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da_2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da_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Filename">[3]drop_down_lists!$H$3</definedName>
    <definedName name="limcount" hidden="1">1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ncount" hidden="1">1</definedName>
    <definedName name="solver_adj" localSheetId="3" hidden="1">ExEq.1!#REF!</definedName>
    <definedName name="solver_adj" localSheetId="4" hidden="1">ExEq.2!$W$470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0</definedName>
    <definedName name="solver_nwt" localSheetId="3" hidden="1">1</definedName>
    <definedName name="solver_nwt" localSheetId="4" hidden="1">1</definedName>
    <definedName name="solver_opt" localSheetId="3" hidden="1">ExEq.1!#REF!</definedName>
    <definedName name="solver_opt" localSheetId="4" hidden="1">ExEq.2!$W$469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lx" localSheetId="3" hidden="1">1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  <definedName name="Usys_Xprt_IndicatorTextT">#REF!</definedName>
    <definedName name="WHOUNICEF_DTP3">#REF!</definedName>
    <definedName name="zCountryProfile_ScheduleT_200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16" l="1"/>
  <c r="Q40" i="16"/>
  <c r="AK55" i="16" l="1"/>
  <c r="P40" i="16" l="1"/>
  <c r="BO57" i="18"/>
  <c r="BE57" i="18"/>
  <c r="T40" i="18" l="1"/>
  <c r="R40" i="18"/>
  <c r="S40" i="18"/>
  <c r="R41" i="18"/>
  <c r="S41" i="18"/>
  <c r="T41" i="18"/>
  <c r="D482" i="18"/>
  <c r="C480" i="18"/>
  <c r="F460" i="18" s="1"/>
  <c r="C479" i="18"/>
  <c r="C478" i="18"/>
  <c r="C477" i="18"/>
  <c r="C476" i="18"/>
  <c r="E475" i="18"/>
  <c r="D475" i="18"/>
  <c r="C475" i="18"/>
  <c r="D473" i="18"/>
  <c r="D472" i="18"/>
  <c r="D471" i="18"/>
  <c r="D470" i="18"/>
  <c r="C468" i="18"/>
  <c r="G466" i="18" s="1"/>
  <c r="R467" i="18"/>
  <c r="Q467" i="18"/>
  <c r="N467" i="18"/>
  <c r="F467" i="18"/>
  <c r="R466" i="18"/>
  <c r="Q466" i="18"/>
  <c r="P466" i="18"/>
  <c r="N466" i="18"/>
  <c r="R465" i="18"/>
  <c r="Q465" i="18"/>
  <c r="T465" i="18" s="1"/>
  <c r="N465" i="18"/>
  <c r="R464" i="18"/>
  <c r="Q464" i="18"/>
  <c r="N464" i="18"/>
  <c r="P464" i="18" s="1"/>
  <c r="R463" i="18"/>
  <c r="Q463" i="18"/>
  <c r="T463" i="18" s="1"/>
  <c r="N463" i="18"/>
  <c r="P463" i="18" s="1"/>
  <c r="G463" i="18"/>
  <c r="F463" i="18"/>
  <c r="R462" i="18"/>
  <c r="T462" i="18" s="1"/>
  <c r="Q462" i="18"/>
  <c r="N462" i="18"/>
  <c r="P462" i="18" s="1"/>
  <c r="G462" i="18"/>
  <c r="R461" i="18"/>
  <c r="Q461" i="18"/>
  <c r="P461" i="18"/>
  <c r="N461" i="18"/>
  <c r="R460" i="18"/>
  <c r="Q460" i="18"/>
  <c r="N460" i="18"/>
  <c r="G460" i="18"/>
  <c r="R459" i="18"/>
  <c r="Q459" i="18"/>
  <c r="N459" i="18"/>
  <c r="R458" i="18"/>
  <c r="Q458" i="18"/>
  <c r="N458" i="18"/>
  <c r="P458" i="18" s="1"/>
  <c r="R457" i="18"/>
  <c r="Q457" i="18"/>
  <c r="P457" i="18"/>
  <c r="N457" i="18"/>
  <c r="R456" i="18"/>
  <c r="Q456" i="18"/>
  <c r="N456" i="18"/>
  <c r="P456" i="18" s="1"/>
  <c r="R455" i="18"/>
  <c r="Q455" i="18"/>
  <c r="P455" i="18"/>
  <c r="N455" i="18"/>
  <c r="R454" i="18"/>
  <c r="T454" i="18" s="1"/>
  <c r="Q454" i="18"/>
  <c r="N454" i="18"/>
  <c r="P454" i="18" s="1"/>
  <c r="R453" i="18"/>
  <c r="Q453" i="18"/>
  <c r="T453" i="18" s="1"/>
  <c r="N453" i="18"/>
  <c r="P453" i="18" s="1"/>
  <c r="R452" i="18"/>
  <c r="Q452" i="18"/>
  <c r="N452" i="18"/>
  <c r="P452" i="18" s="1"/>
  <c r="G452" i="18"/>
  <c r="R451" i="18"/>
  <c r="Q451" i="18"/>
  <c r="N451" i="18"/>
  <c r="P451" i="18" s="1"/>
  <c r="R450" i="18"/>
  <c r="Q450" i="18"/>
  <c r="N450" i="18"/>
  <c r="P450" i="18" s="1"/>
  <c r="G450" i="18"/>
  <c r="R449" i="18"/>
  <c r="Q449" i="18"/>
  <c r="T449" i="18" s="1"/>
  <c r="N449" i="18"/>
  <c r="G449" i="18"/>
  <c r="R448" i="18"/>
  <c r="Q448" i="18"/>
  <c r="T448" i="18" s="1"/>
  <c r="N448" i="18"/>
  <c r="F448" i="18"/>
  <c r="R447" i="18"/>
  <c r="Q447" i="18"/>
  <c r="P447" i="18"/>
  <c r="N447" i="18"/>
  <c r="R446" i="18"/>
  <c r="Q446" i="18"/>
  <c r="T446" i="18" s="1"/>
  <c r="N446" i="18"/>
  <c r="P446" i="18" s="1"/>
  <c r="G446" i="18"/>
  <c r="R445" i="18"/>
  <c r="Q445" i="18"/>
  <c r="N445" i="18"/>
  <c r="P445" i="18" s="1"/>
  <c r="R444" i="18"/>
  <c r="Q444" i="18"/>
  <c r="N444" i="18"/>
  <c r="R443" i="18"/>
  <c r="T443" i="18" s="1"/>
  <c r="Q443" i="18"/>
  <c r="N443" i="18"/>
  <c r="P443" i="18" s="1"/>
  <c r="G443" i="18"/>
  <c r="R442" i="18"/>
  <c r="Q442" i="18"/>
  <c r="T442" i="18" s="1"/>
  <c r="P442" i="18"/>
  <c r="N442" i="18"/>
  <c r="G442" i="18"/>
  <c r="R441" i="18"/>
  <c r="Q441" i="18"/>
  <c r="T441" i="18" s="1"/>
  <c r="N441" i="18"/>
  <c r="G441" i="18"/>
  <c r="R440" i="18"/>
  <c r="Q440" i="18"/>
  <c r="N440" i="18"/>
  <c r="R439" i="18"/>
  <c r="Q439" i="18"/>
  <c r="T439" i="18" s="1"/>
  <c r="N439" i="18"/>
  <c r="P439" i="18" s="1"/>
  <c r="G439" i="18"/>
  <c r="R438" i="18"/>
  <c r="Q438" i="18"/>
  <c r="T438" i="18" s="1"/>
  <c r="N438" i="18"/>
  <c r="P438" i="18" s="1"/>
  <c r="G438" i="18"/>
  <c r="R437" i="18"/>
  <c r="Q437" i="18"/>
  <c r="N437" i="18"/>
  <c r="P437" i="18" s="1"/>
  <c r="R436" i="18"/>
  <c r="Q436" i="18"/>
  <c r="P436" i="18"/>
  <c r="N436" i="18"/>
  <c r="G436" i="18"/>
  <c r="R435" i="18"/>
  <c r="Q435" i="18"/>
  <c r="N435" i="18"/>
  <c r="P435" i="18" s="1"/>
  <c r="G435" i="18"/>
  <c r="R434" i="18"/>
  <c r="Q434" i="18"/>
  <c r="P434" i="18"/>
  <c r="N434" i="18"/>
  <c r="R433" i="18"/>
  <c r="T433" i="18" s="1"/>
  <c r="Q433" i="18"/>
  <c r="N433" i="18"/>
  <c r="P433" i="18" s="1"/>
  <c r="R432" i="18"/>
  <c r="Q432" i="18"/>
  <c r="T432" i="18" s="1"/>
  <c r="N432" i="18"/>
  <c r="R431" i="18"/>
  <c r="Q431" i="18"/>
  <c r="N431" i="18"/>
  <c r="P431" i="18" s="1"/>
  <c r="R430" i="18"/>
  <c r="Q430" i="18"/>
  <c r="P430" i="18"/>
  <c r="N430" i="18"/>
  <c r="R429" i="18"/>
  <c r="Q429" i="18"/>
  <c r="N429" i="18"/>
  <c r="G429" i="18"/>
  <c r="R428" i="18"/>
  <c r="Q428" i="18"/>
  <c r="T428" i="18" s="1"/>
  <c r="N428" i="18"/>
  <c r="P428" i="18" s="1"/>
  <c r="G428" i="18"/>
  <c r="F428" i="18"/>
  <c r="R427" i="18"/>
  <c r="T427" i="18" s="1"/>
  <c r="Q427" i="18"/>
  <c r="N427" i="18"/>
  <c r="P427" i="18" s="1"/>
  <c r="F427" i="18"/>
  <c r="R426" i="18"/>
  <c r="Q426" i="18"/>
  <c r="N426" i="18"/>
  <c r="G426" i="18"/>
  <c r="F426" i="18"/>
  <c r="R425" i="18"/>
  <c r="Q425" i="18"/>
  <c r="T425" i="18" s="1"/>
  <c r="N425" i="18"/>
  <c r="P425" i="18" s="1"/>
  <c r="G425" i="18"/>
  <c r="F425" i="18"/>
  <c r="R424" i="18"/>
  <c r="T424" i="18" s="1"/>
  <c r="Q424" i="18"/>
  <c r="P424" i="18"/>
  <c r="N424" i="18"/>
  <c r="F424" i="18"/>
  <c r="R423" i="18"/>
  <c r="Q423" i="18"/>
  <c r="P423" i="18"/>
  <c r="N423" i="18"/>
  <c r="F423" i="18"/>
  <c r="R422" i="18"/>
  <c r="Q422" i="18"/>
  <c r="N422" i="18"/>
  <c r="P422" i="18" s="1"/>
  <c r="G422" i="18"/>
  <c r="F422" i="18"/>
  <c r="R421" i="18"/>
  <c r="Q421" i="18"/>
  <c r="N421" i="18"/>
  <c r="G421" i="18"/>
  <c r="F421" i="18"/>
  <c r="R420" i="18"/>
  <c r="Q420" i="18"/>
  <c r="T420" i="18" s="1"/>
  <c r="N420" i="18"/>
  <c r="P420" i="18" s="1"/>
  <c r="G420" i="18"/>
  <c r="F420" i="18"/>
  <c r="R419" i="18"/>
  <c r="Q419" i="18"/>
  <c r="N419" i="18"/>
  <c r="P419" i="18" s="1"/>
  <c r="F419" i="18"/>
  <c r="R418" i="18"/>
  <c r="Q418" i="18"/>
  <c r="N418" i="18"/>
  <c r="G418" i="18"/>
  <c r="F418" i="18"/>
  <c r="R417" i="18"/>
  <c r="Q417" i="18"/>
  <c r="T417" i="18" s="1"/>
  <c r="N417" i="18"/>
  <c r="P417" i="18" s="1"/>
  <c r="G417" i="18"/>
  <c r="F417" i="18"/>
  <c r="R416" i="18"/>
  <c r="Q416" i="18"/>
  <c r="P416" i="18"/>
  <c r="N416" i="18"/>
  <c r="G416" i="18"/>
  <c r="F416" i="18"/>
  <c r="R415" i="18"/>
  <c r="T415" i="18" s="1"/>
  <c r="Q415" i="18"/>
  <c r="N415" i="18"/>
  <c r="P415" i="18" s="1"/>
  <c r="G415" i="18"/>
  <c r="F415" i="18"/>
  <c r="R414" i="18"/>
  <c r="Q414" i="18"/>
  <c r="T414" i="18" s="1"/>
  <c r="N414" i="18"/>
  <c r="P414" i="18" s="1"/>
  <c r="G414" i="18"/>
  <c r="F414" i="18"/>
  <c r="R413" i="18"/>
  <c r="Q413" i="18"/>
  <c r="N413" i="18"/>
  <c r="G413" i="18"/>
  <c r="F413" i="18"/>
  <c r="R412" i="18"/>
  <c r="Q412" i="18"/>
  <c r="N412" i="18"/>
  <c r="G412" i="18"/>
  <c r="F412" i="18"/>
  <c r="R411" i="18"/>
  <c r="Q411" i="18"/>
  <c r="T411" i="18" s="1"/>
  <c r="N411" i="18"/>
  <c r="P411" i="18" s="1"/>
  <c r="G411" i="18"/>
  <c r="F411" i="18"/>
  <c r="T410" i="18"/>
  <c r="R410" i="18"/>
  <c r="Q410" i="18"/>
  <c r="N410" i="18"/>
  <c r="P410" i="18" s="1"/>
  <c r="G410" i="18"/>
  <c r="F410" i="18"/>
  <c r="R409" i="18"/>
  <c r="Q409" i="18"/>
  <c r="N409" i="18"/>
  <c r="P409" i="18" s="1"/>
  <c r="G409" i="18"/>
  <c r="F409" i="18"/>
  <c r="R408" i="18"/>
  <c r="Q408" i="18"/>
  <c r="N408" i="18"/>
  <c r="P408" i="18" s="1"/>
  <c r="G408" i="18"/>
  <c r="F408" i="18"/>
  <c r="R407" i="18"/>
  <c r="Q407" i="18"/>
  <c r="N407" i="18"/>
  <c r="P407" i="18" s="1"/>
  <c r="G407" i="18"/>
  <c r="F407" i="18"/>
  <c r="R406" i="18"/>
  <c r="Q406" i="18"/>
  <c r="N406" i="18"/>
  <c r="P406" i="18" s="1"/>
  <c r="G406" i="18"/>
  <c r="F406" i="18"/>
  <c r="R405" i="18"/>
  <c r="Q405" i="18"/>
  <c r="N405" i="18"/>
  <c r="G405" i="18"/>
  <c r="F405" i="18"/>
  <c r="R404" i="18"/>
  <c r="Q404" i="18"/>
  <c r="N404" i="18"/>
  <c r="G404" i="18"/>
  <c r="F404" i="18"/>
  <c r="R403" i="18"/>
  <c r="Q403" i="18"/>
  <c r="N403" i="18"/>
  <c r="P403" i="18" s="1"/>
  <c r="G403" i="18"/>
  <c r="F403" i="18"/>
  <c r="R402" i="18"/>
  <c r="Q402" i="18"/>
  <c r="T402" i="18" s="1"/>
  <c r="N402" i="18"/>
  <c r="P402" i="18" s="1"/>
  <c r="G402" i="18"/>
  <c r="F402" i="18"/>
  <c r="R401" i="18"/>
  <c r="Q401" i="18"/>
  <c r="N401" i="18"/>
  <c r="P401" i="18" s="1"/>
  <c r="G401" i="18"/>
  <c r="F401" i="18"/>
  <c r="R400" i="18"/>
  <c r="Q400" i="18"/>
  <c r="N400" i="18"/>
  <c r="G400" i="18"/>
  <c r="F400" i="18"/>
  <c r="R399" i="18"/>
  <c r="Q399" i="18"/>
  <c r="N399" i="18"/>
  <c r="P399" i="18" s="1"/>
  <c r="G399" i="18"/>
  <c r="F399" i="18"/>
  <c r="R398" i="18"/>
  <c r="Q398" i="18"/>
  <c r="T398" i="18" s="1"/>
  <c r="N398" i="18"/>
  <c r="P398" i="18" s="1"/>
  <c r="G398" i="18"/>
  <c r="F398" i="18"/>
  <c r="R397" i="18"/>
  <c r="Q397" i="18"/>
  <c r="T397" i="18" s="1"/>
  <c r="N397" i="18"/>
  <c r="G397" i="18"/>
  <c r="F397" i="18"/>
  <c r="T396" i="18"/>
  <c r="R396" i="18"/>
  <c r="Q396" i="18"/>
  <c r="N396" i="18"/>
  <c r="P396" i="18" s="1"/>
  <c r="G396" i="18"/>
  <c r="F396" i="18"/>
  <c r="R395" i="18"/>
  <c r="Q395" i="18"/>
  <c r="N395" i="18"/>
  <c r="P395" i="18" s="1"/>
  <c r="G395" i="18"/>
  <c r="F395" i="18"/>
  <c r="R394" i="18"/>
  <c r="Q394" i="18"/>
  <c r="N394" i="18"/>
  <c r="P394" i="18" s="1"/>
  <c r="G394" i="18"/>
  <c r="F394" i="18"/>
  <c r="R393" i="18"/>
  <c r="Q393" i="18"/>
  <c r="N393" i="18"/>
  <c r="P393" i="18" s="1"/>
  <c r="G393" i="18"/>
  <c r="F393" i="18"/>
  <c r="R392" i="18"/>
  <c r="Q392" i="18"/>
  <c r="T392" i="18" s="1"/>
  <c r="N392" i="18"/>
  <c r="P392" i="18" s="1"/>
  <c r="G392" i="18"/>
  <c r="F392" i="18"/>
  <c r="R391" i="18"/>
  <c r="Q391" i="18"/>
  <c r="T391" i="18" s="1"/>
  <c r="N391" i="18"/>
  <c r="P391" i="18" s="1"/>
  <c r="G391" i="18"/>
  <c r="F391" i="18"/>
  <c r="R390" i="18"/>
  <c r="Q390" i="18"/>
  <c r="T390" i="18" s="1"/>
  <c r="N390" i="18"/>
  <c r="P390" i="18" s="1"/>
  <c r="G390" i="18"/>
  <c r="F390" i="18"/>
  <c r="R389" i="18"/>
  <c r="Q389" i="18"/>
  <c r="N389" i="18"/>
  <c r="G389" i="18"/>
  <c r="F389" i="18"/>
  <c r="R388" i="18"/>
  <c r="Q388" i="18"/>
  <c r="N388" i="18"/>
  <c r="P388" i="18" s="1"/>
  <c r="G388" i="18"/>
  <c r="F388" i="18"/>
  <c r="R387" i="18"/>
  <c r="Q387" i="18"/>
  <c r="N387" i="18"/>
  <c r="P387" i="18" s="1"/>
  <c r="G387" i="18"/>
  <c r="F387" i="18"/>
  <c r="R386" i="18"/>
  <c r="Q386" i="18"/>
  <c r="N386" i="18"/>
  <c r="G386" i="18"/>
  <c r="F386" i="18"/>
  <c r="R385" i="18"/>
  <c r="Q385" i="18"/>
  <c r="T385" i="18" s="1"/>
  <c r="N385" i="18"/>
  <c r="G385" i="18"/>
  <c r="F385" i="18"/>
  <c r="T384" i="18"/>
  <c r="R384" i="18"/>
  <c r="Q384" i="18"/>
  <c r="N384" i="18"/>
  <c r="P384" i="18" s="1"/>
  <c r="G384" i="18"/>
  <c r="F384" i="18"/>
  <c r="R383" i="18"/>
  <c r="Q383" i="18"/>
  <c r="N383" i="18"/>
  <c r="P383" i="18" s="1"/>
  <c r="G383" i="18"/>
  <c r="F383" i="18"/>
  <c r="R382" i="18"/>
  <c r="Q382" i="18"/>
  <c r="P382" i="18"/>
  <c r="N382" i="18"/>
  <c r="G382" i="18"/>
  <c r="F382" i="18"/>
  <c r="R381" i="18"/>
  <c r="Q381" i="18"/>
  <c r="T381" i="18" s="1"/>
  <c r="N381" i="18"/>
  <c r="P381" i="18" s="1"/>
  <c r="G381" i="18"/>
  <c r="F381" i="18"/>
  <c r="R380" i="18"/>
  <c r="Q380" i="18"/>
  <c r="N380" i="18"/>
  <c r="P380" i="18" s="1"/>
  <c r="G380" i="18"/>
  <c r="F380" i="18"/>
  <c r="R379" i="18"/>
  <c r="Q379" i="18"/>
  <c r="T379" i="18" s="1"/>
  <c r="P379" i="18"/>
  <c r="N379" i="18"/>
  <c r="G379" i="18"/>
  <c r="F379" i="18"/>
  <c r="R378" i="18"/>
  <c r="Q378" i="18"/>
  <c r="N378" i="18"/>
  <c r="G378" i="18"/>
  <c r="F378" i="18"/>
  <c r="R377" i="18"/>
  <c r="Q377" i="18"/>
  <c r="N377" i="18"/>
  <c r="G377" i="18"/>
  <c r="F377" i="18"/>
  <c r="R376" i="18"/>
  <c r="Q376" i="18"/>
  <c r="N376" i="18"/>
  <c r="G376" i="18"/>
  <c r="F376" i="18"/>
  <c r="T375" i="18"/>
  <c r="R375" i="18"/>
  <c r="Q375" i="18"/>
  <c r="N375" i="18"/>
  <c r="P375" i="18" s="1"/>
  <c r="G375" i="18"/>
  <c r="F375" i="18"/>
  <c r="R374" i="18"/>
  <c r="Q374" i="18"/>
  <c r="N374" i="18"/>
  <c r="G374" i="18"/>
  <c r="F374" i="18"/>
  <c r="R373" i="18"/>
  <c r="Q373" i="18"/>
  <c r="N373" i="18"/>
  <c r="G373" i="18"/>
  <c r="F373" i="18"/>
  <c r="R372" i="18"/>
  <c r="Q372" i="18"/>
  <c r="T372" i="18" s="1"/>
  <c r="N372" i="18"/>
  <c r="P372" i="18" s="1"/>
  <c r="G372" i="18"/>
  <c r="F372" i="18"/>
  <c r="R371" i="18"/>
  <c r="Q371" i="18"/>
  <c r="N371" i="18"/>
  <c r="P371" i="18" s="1"/>
  <c r="G371" i="18"/>
  <c r="F371" i="18"/>
  <c r="R370" i="18"/>
  <c r="Q370" i="18"/>
  <c r="T370" i="18" s="1"/>
  <c r="N370" i="18"/>
  <c r="G370" i="18"/>
  <c r="F370" i="18"/>
  <c r="R369" i="18"/>
  <c r="Q369" i="18"/>
  <c r="N369" i="18"/>
  <c r="P369" i="18" s="1"/>
  <c r="G369" i="18"/>
  <c r="F369" i="18"/>
  <c r="R368" i="18"/>
  <c r="Q368" i="18"/>
  <c r="T368" i="18" s="1"/>
  <c r="N368" i="18"/>
  <c r="P368" i="18" s="1"/>
  <c r="G368" i="18"/>
  <c r="F368" i="18"/>
  <c r="R367" i="18"/>
  <c r="Q367" i="18"/>
  <c r="P367" i="18"/>
  <c r="N367" i="18"/>
  <c r="G367" i="18"/>
  <c r="F367" i="18"/>
  <c r="R366" i="18"/>
  <c r="Q366" i="18"/>
  <c r="T366" i="18" s="1"/>
  <c r="N366" i="18"/>
  <c r="P366" i="18" s="1"/>
  <c r="G366" i="18"/>
  <c r="F366" i="18"/>
  <c r="R365" i="18"/>
  <c r="Q365" i="18"/>
  <c r="N365" i="18"/>
  <c r="G365" i="18"/>
  <c r="F365" i="18"/>
  <c r="R364" i="18"/>
  <c r="Q364" i="18"/>
  <c r="N364" i="18"/>
  <c r="P364" i="18" s="1"/>
  <c r="G364" i="18"/>
  <c r="F364" i="18"/>
  <c r="R363" i="18"/>
  <c r="Q363" i="18"/>
  <c r="N363" i="18"/>
  <c r="P363" i="18" s="1"/>
  <c r="G363" i="18"/>
  <c r="F363" i="18"/>
  <c r="R362" i="18"/>
  <c r="Q362" i="18"/>
  <c r="N362" i="18"/>
  <c r="G362" i="18"/>
  <c r="F362" i="18"/>
  <c r="R361" i="18"/>
  <c r="Q361" i="18"/>
  <c r="N361" i="18"/>
  <c r="G361" i="18"/>
  <c r="F361" i="18"/>
  <c r="R360" i="18"/>
  <c r="Q360" i="18"/>
  <c r="N360" i="18"/>
  <c r="P360" i="18" s="1"/>
  <c r="G360" i="18"/>
  <c r="F360" i="18"/>
  <c r="R359" i="18"/>
  <c r="Q359" i="18"/>
  <c r="N359" i="18"/>
  <c r="P359" i="18" s="1"/>
  <c r="G359" i="18"/>
  <c r="F359" i="18"/>
  <c r="R358" i="18"/>
  <c r="Q358" i="18"/>
  <c r="T358" i="18" s="1"/>
  <c r="N358" i="18"/>
  <c r="P358" i="18" s="1"/>
  <c r="G358" i="18"/>
  <c r="F358" i="18"/>
  <c r="R357" i="18"/>
  <c r="Q357" i="18"/>
  <c r="N357" i="18"/>
  <c r="G357" i="18"/>
  <c r="F357" i="18"/>
  <c r="R356" i="18"/>
  <c r="Q356" i="18"/>
  <c r="N356" i="18"/>
  <c r="P356" i="18" s="1"/>
  <c r="G356" i="18"/>
  <c r="F356" i="18"/>
  <c r="R355" i="18"/>
  <c r="Q355" i="18"/>
  <c r="N355" i="18"/>
  <c r="P355" i="18" s="1"/>
  <c r="G355" i="18"/>
  <c r="F355" i="18"/>
  <c r="R354" i="18"/>
  <c r="Q354" i="18"/>
  <c r="N354" i="18"/>
  <c r="P354" i="18" s="1"/>
  <c r="G354" i="18"/>
  <c r="F354" i="18"/>
  <c r="R353" i="18"/>
  <c r="Q353" i="18"/>
  <c r="N353" i="18"/>
  <c r="P353" i="18" s="1"/>
  <c r="G353" i="18"/>
  <c r="F353" i="18"/>
  <c r="R352" i="18"/>
  <c r="Q352" i="18"/>
  <c r="N352" i="18"/>
  <c r="P352" i="18" s="1"/>
  <c r="G352" i="18"/>
  <c r="F352" i="18"/>
  <c r="R351" i="18"/>
  <c r="Q351" i="18"/>
  <c r="N351" i="18"/>
  <c r="P351" i="18" s="1"/>
  <c r="G351" i="18"/>
  <c r="F351" i="18"/>
  <c r="R350" i="18"/>
  <c r="Q350" i="18"/>
  <c r="N350" i="18"/>
  <c r="P350" i="18" s="1"/>
  <c r="G350" i="18"/>
  <c r="F350" i="18"/>
  <c r="R349" i="18"/>
  <c r="Q349" i="18"/>
  <c r="T349" i="18" s="1"/>
  <c r="N349" i="18"/>
  <c r="G349" i="18"/>
  <c r="F349" i="18"/>
  <c r="R348" i="18"/>
  <c r="Q348" i="18"/>
  <c r="N348" i="18"/>
  <c r="P348" i="18" s="1"/>
  <c r="G348" i="18"/>
  <c r="F348" i="18"/>
  <c r="R347" i="18"/>
  <c r="Q347" i="18"/>
  <c r="N347" i="18"/>
  <c r="P347" i="18" s="1"/>
  <c r="G347" i="18"/>
  <c r="F347" i="18"/>
  <c r="R346" i="18"/>
  <c r="Q346" i="18"/>
  <c r="N346" i="18"/>
  <c r="P346" i="18" s="1"/>
  <c r="G346" i="18"/>
  <c r="F346" i="18"/>
  <c r="R345" i="18"/>
  <c r="Q345" i="18"/>
  <c r="T345" i="18" s="1"/>
  <c r="N345" i="18"/>
  <c r="P345" i="18" s="1"/>
  <c r="G345" i="18"/>
  <c r="F345" i="18"/>
  <c r="R344" i="18"/>
  <c r="Q344" i="18"/>
  <c r="T344" i="18" s="1"/>
  <c r="N344" i="18"/>
  <c r="P344" i="18" s="1"/>
  <c r="G344" i="18"/>
  <c r="F344" i="18"/>
  <c r="R343" i="18"/>
  <c r="Q343" i="18"/>
  <c r="N343" i="18"/>
  <c r="P343" i="18" s="1"/>
  <c r="G343" i="18"/>
  <c r="F343" i="18"/>
  <c r="R342" i="18"/>
  <c r="Q342" i="18"/>
  <c r="N342" i="18"/>
  <c r="P342" i="18" s="1"/>
  <c r="G342" i="18"/>
  <c r="F342" i="18"/>
  <c r="R341" i="18"/>
  <c r="Q341" i="18"/>
  <c r="P341" i="18"/>
  <c r="N341" i="18"/>
  <c r="G341" i="18"/>
  <c r="F341" i="18"/>
  <c r="R340" i="18"/>
  <c r="Q340" i="18"/>
  <c r="T340" i="18" s="1"/>
  <c r="N340" i="18"/>
  <c r="P340" i="18" s="1"/>
  <c r="G340" i="18"/>
  <c r="F340" i="18"/>
  <c r="R339" i="18"/>
  <c r="T339" i="18" s="1"/>
  <c r="Q339" i="18"/>
  <c r="N339" i="18"/>
  <c r="P339" i="18" s="1"/>
  <c r="G339" i="18"/>
  <c r="F339" i="18"/>
  <c r="R338" i="18"/>
  <c r="Q338" i="18"/>
  <c r="P338" i="18"/>
  <c r="N338" i="18"/>
  <c r="G338" i="18"/>
  <c r="F338" i="18"/>
  <c r="R337" i="18"/>
  <c r="Q337" i="18"/>
  <c r="T337" i="18" s="1"/>
  <c r="N337" i="18"/>
  <c r="G337" i="18"/>
  <c r="F337" i="18"/>
  <c r="R336" i="18"/>
  <c r="Q336" i="18"/>
  <c r="N336" i="18"/>
  <c r="G336" i="18"/>
  <c r="F336" i="18"/>
  <c r="R335" i="18"/>
  <c r="T335" i="18" s="1"/>
  <c r="Q335" i="18"/>
  <c r="N335" i="18"/>
  <c r="P335" i="18" s="1"/>
  <c r="G335" i="18"/>
  <c r="F335" i="18"/>
  <c r="R334" i="18"/>
  <c r="Q334" i="18"/>
  <c r="T334" i="18" s="1"/>
  <c r="N334" i="18"/>
  <c r="P334" i="18" s="1"/>
  <c r="G334" i="18"/>
  <c r="F334" i="18"/>
  <c r="R333" i="18"/>
  <c r="Q333" i="18"/>
  <c r="T333" i="18" s="1"/>
  <c r="N333" i="18"/>
  <c r="P333" i="18" s="1"/>
  <c r="G333" i="18"/>
  <c r="F333" i="18"/>
  <c r="R332" i="18"/>
  <c r="Q332" i="18"/>
  <c r="N332" i="18"/>
  <c r="P332" i="18" s="1"/>
  <c r="G332" i="18"/>
  <c r="F332" i="18"/>
  <c r="R331" i="18"/>
  <c r="Q331" i="18"/>
  <c r="T331" i="18" s="1"/>
  <c r="N331" i="18"/>
  <c r="P331" i="18" s="1"/>
  <c r="G331" i="18"/>
  <c r="F331" i="18"/>
  <c r="R330" i="18"/>
  <c r="Q330" i="18"/>
  <c r="T330" i="18" s="1"/>
  <c r="N330" i="18"/>
  <c r="P330" i="18" s="1"/>
  <c r="G330" i="18"/>
  <c r="F330" i="18"/>
  <c r="R329" i="18"/>
  <c r="Q329" i="18"/>
  <c r="N329" i="18"/>
  <c r="G329" i="18"/>
  <c r="F329" i="18"/>
  <c r="R328" i="18"/>
  <c r="Q328" i="18"/>
  <c r="N328" i="18"/>
  <c r="G328" i="18"/>
  <c r="F328" i="18"/>
  <c r="R327" i="18"/>
  <c r="Q327" i="18"/>
  <c r="T327" i="18" s="1"/>
  <c r="N327" i="18"/>
  <c r="P327" i="18" s="1"/>
  <c r="G327" i="18"/>
  <c r="F327" i="18"/>
  <c r="R326" i="18"/>
  <c r="Q326" i="18"/>
  <c r="N326" i="18"/>
  <c r="P326" i="18" s="1"/>
  <c r="G326" i="18"/>
  <c r="F326" i="18"/>
  <c r="R325" i="18"/>
  <c r="Q325" i="18"/>
  <c r="N325" i="18"/>
  <c r="G325" i="18"/>
  <c r="F325" i="18"/>
  <c r="R324" i="18"/>
  <c r="Q324" i="18"/>
  <c r="N324" i="18"/>
  <c r="P324" i="18" s="1"/>
  <c r="G324" i="18"/>
  <c r="F324" i="18"/>
  <c r="R323" i="18"/>
  <c r="T323" i="18" s="1"/>
  <c r="Q323" i="18"/>
  <c r="N323" i="18"/>
  <c r="P323" i="18" s="1"/>
  <c r="G323" i="18"/>
  <c r="F323" i="18"/>
  <c r="R322" i="18"/>
  <c r="Q322" i="18"/>
  <c r="P322" i="18"/>
  <c r="N322" i="18"/>
  <c r="G322" i="18"/>
  <c r="F322" i="18"/>
  <c r="R321" i="18"/>
  <c r="Q321" i="18"/>
  <c r="N321" i="18"/>
  <c r="G321" i="18"/>
  <c r="F321" i="18"/>
  <c r="R320" i="18"/>
  <c r="Q320" i="18"/>
  <c r="N320" i="18"/>
  <c r="G320" i="18"/>
  <c r="F320" i="18"/>
  <c r="T319" i="18"/>
  <c r="R319" i="18"/>
  <c r="Q319" i="18"/>
  <c r="N319" i="18"/>
  <c r="P319" i="18" s="1"/>
  <c r="G319" i="18"/>
  <c r="F319" i="18"/>
  <c r="R318" i="18"/>
  <c r="Q318" i="18"/>
  <c r="T318" i="18" s="1"/>
  <c r="N318" i="18"/>
  <c r="P318" i="18" s="1"/>
  <c r="G318" i="18"/>
  <c r="F318" i="18"/>
  <c r="R317" i="18"/>
  <c r="Q317" i="18"/>
  <c r="N317" i="18"/>
  <c r="G317" i="18"/>
  <c r="F317" i="18"/>
  <c r="R316" i="18"/>
  <c r="Q316" i="18"/>
  <c r="T316" i="18" s="1"/>
  <c r="N316" i="18"/>
  <c r="P316" i="18" s="1"/>
  <c r="G316" i="18"/>
  <c r="F316" i="18"/>
  <c r="T315" i="18"/>
  <c r="R315" i="18"/>
  <c r="Q315" i="18"/>
  <c r="N315" i="18"/>
  <c r="P315" i="18" s="1"/>
  <c r="G315" i="18"/>
  <c r="F315" i="18"/>
  <c r="R314" i="18"/>
  <c r="Q314" i="18"/>
  <c r="T314" i="18" s="1"/>
  <c r="N314" i="18"/>
  <c r="P314" i="18" s="1"/>
  <c r="G314" i="18"/>
  <c r="F314" i="18"/>
  <c r="R313" i="18"/>
  <c r="Q313" i="18"/>
  <c r="N313" i="18"/>
  <c r="G313" i="18"/>
  <c r="F313" i="18"/>
  <c r="R312" i="18"/>
  <c r="Q312" i="18"/>
  <c r="N312" i="18"/>
  <c r="G312" i="18"/>
  <c r="F312" i="18"/>
  <c r="R311" i="18"/>
  <c r="Q311" i="18"/>
  <c r="P311" i="18"/>
  <c r="N311" i="18"/>
  <c r="G311" i="18"/>
  <c r="F311" i="18"/>
  <c r="R310" i="18"/>
  <c r="Q310" i="18"/>
  <c r="N310" i="18"/>
  <c r="P310" i="18" s="1"/>
  <c r="G310" i="18"/>
  <c r="F310" i="18"/>
  <c r="R309" i="18"/>
  <c r="Q309" i="18"/>
  <c r="N309" i="18"/>
  <c r="G309" i="18"/>
  <c r="F309" i="18"/>
  <c r="R308" i="18"/>
  <c r="Q308" i="18"/>
  <c r="N308" i="18"/>
  <c r="P308" i="18" s="1"/>
  <c r="G308" i="18"/>
  <c r="F308" i="18"/>
  <c r="R307" i="18"/>
  <c r="Q307" i="18"/>
  <c r="T307" i="18" s="1"/>
  <c r="N307" i="18"/>
  <c r="P307" i="18" s="1"/>
  <c r="G307" i="18"/>
  <c r="F307" i="18"/>
  <c r="R306" i="18"/>
  <c r="Q306" i="18"/>
  <c r="N306" i="18"/>
  <c r="P306" i="18" s="1"/>
  <c r="G306" i="18"/>
  <c r="F306" i="18"/>
  <c r="R305" i="18"/>
  <c r="Q305" i="18"/>
  <c r="N305" i="18"/>
  <c r="G305" i="18"/>
  <c r="F305" i="18"/>
  <c r="R304" i="18"/>
  <c r="Q304" i="18"/>
  <c r="T304" i="18" s="1"/>
  <c r="N304" i="18"/>
  <c r="P304" i="18" s="1"/>
  <c r="G304" i="18"/>
  <c r="F304" i="18"/>
  <c r="R303" i="18"/>
  <c r="Q303" i="18"/>
  <c r="T303" i="18" s="1"/>
  <c r="N303" i="18"/>
  <c r="P303" i="18" s="1"/>
  <c r="G303" i="18"/>
  <c r="F303" i="18"/>
  <c r="R302" i="18"/>
  <c r="Q302" i="18"/>
  <c r="T302" i="18" s="1"/>
  <c r="N302" i="18"/>
  <c r="P302" i="18" s="1"/>
  <c r="G302" i="18"/>
  <c r="F302" i="18"/>
  <c r="R301" i="18"/>
  <c r="Q301" i="18"/>
  <c r="T301" i="18" s="1"/>
  <c r="N301" i="18"/>
  <c r="P301" i="18" s="1"/>
  <c r="J301" i="18"/>
  <c r="G301" i="18"/>
  <c r="F301" i="18"/>
  <c r="R300" i="18"/>
  <c r="Q300" i="18"/>
  <c r="T300" i="18" s="1"/>
  <c r="N300" i="18"/>
  <c r="P300" i="18" s="1"/>
  <c r="G300" i="18"/>
  <c r="F300" i="18"/>
  <c r="R299" i="18"/>
  <c r="Q299" i="18"/>
  <c r="T299" i="18" s="1"/>
  <c r="N299" i="18"/>
  <c r="P299" i="18" s="1"/>
  <c r="G299" i="18"/>
  <c r="F299" i="18"/>
  <c r="R298" i="18"/>
  <c r="Q298" i="18"/>
  <c r="N298" i="18"/>
  <c r="G298" i="18"/>
  <c r="F298" i="18"/>
  <c r="R297" i="18"/>
  <c r="T297" i="18" s="1"/>
  <c r="Q297" i="18"/>
  <c r="N297" i="18"/>
  <c r="G297" i="18"/>
  <c r="F297" i="18"/>
  <c r="R296" i="18"/>
  <c r="Q296" i="18"/>
  <c r="T296" i="18" s="1"/>
  <c r="N296" i="18"/>
  <c r="P296" i="18" s="1"/>
  <c r="G296" i="18"/>
  <c r="F296" i="18"/>
  <c r="R295" i="18"/>
  <c r="Q295" i="18"/>
  <c r="T295" i="18" s="1"/>
  <c r="N295" i="18"/>
  <c r="P295" i="18" s="1"/>
  <c r="G295" i="18"/>
  <c r="F295" i="18"/>
  <c r="R294" i="18"/>
  <c r="Q294" i="18"/>
  <c r="T294" i="18" s="1"/>
  <c r="N294" i="18"/>
  <c r="P294" i="18" s="1"/>
  <c r="G294" i="18"/>
  <c r="F294" i="18"/>
  <c r="R293" i="18"/>
  <c r="Q293" i="18"/>
  <c r="N293" i="18"/>
  <c r="P293" i="18" s="1"/>
  <c r="G293" i="18"/>
  <c r="F293" i="18"/>
  <c r="R292" i="18"/>
  <c r="Q292" i="18"/>
  <c r="T292" i="18" s="1"/>
  <c r="P292" i="18"/>
  <c r="N292" i="18"/>
  <c r="G292" i="18"/>
  <c r="F292" i="18"/>
  <c r="R291" i="18"/>
  <c r="Q291" i="18"/>
  <c r="T291" i="18" s="1"/>
  <c r="N291" i="18"/>
  <c r="P291" i="18" s="1"/>
  <c r="G291" i="18"/>
  <c r="F291" i="18"/>
  <c r="R290" i="18"/>
  <c r="Q290" i="18"/>
  <c r="N290" i="18"/>
  <c r="G290" i="18"/>
  <c r="F290" i="18"/>
  <c r="R289" i="18"/>
  <c r="Q289" i="18"/>
  <c r="N289" i="18"/>
  <c r="P289" i="18" s="1"/>
  <c r="G289" i="18"/>
  <c r="F289" i="18"/>
  <c r="R288" i="18"/>
  <c r="Q288" i="18"/>
  <c r="T288" i="18" s="1"/>
  <c r="P288" i="18"/>
  <c r="N288" i="18"/>
  <c r="G288" i="18"/>
  <c r="F288" i="18"/>
  <c r="R287" i="18"/>
  <c r="Q287" i="18"/>
  <c r="T287" i="18" s="1"/>
  <c r="N287" i="18"/>
  <c r="G287" i="18"/>
  <c r="F287" i="18"/>
  <c r="R286" i="18"/>
  <c r="Q286" i="18"/>
  <c r="N286" i="18"/>
  <c r="G286" i="18"/>
  <c r="F286" i="18"/>
  <c r="R285" i="18"/>
  <c r="Q285" i="18"/>
  <c r="N285" i="18"/>
  <c r="P285" i="18" s="1"/>
  <c r="J285" i="18"/>
  <c r="G285" i="18"/>
  <c r="F285" i="18"/>
  <c r="R284" i="18"/>
  <c r="Q284" i="18"/>
  <c r="T284" i="18" s="1"/>
  <c r="P284" i="18"/>
  <c r="N284" i="18"/>
  <c r="J284" i="18"/>
  <c r="G284" i="18"/>
  <c r="F284" i="18"/>
  <c r="R283" i="18"/>
  <c r="Q283" i="18"/>
  <c r="N283" i="18"/>
  <c r="P283" i="18" s="1"/>
  <c r="J283" i="18"/>
  <c r="G283" i="18"/>
  <c r="F283" i="18"/>
  <c r="R282" i="18"/>
  <c r="Q282" i="18"/>
  <c r="N282" i="18"/>
  <c r="P282" i="18" s="1"/>
  <c r="G282" i="18"/>
  <c r="F282" i="18"/>
  <c r="T281" i="18"/>
  <c r="R281" i="18"/>
  <c r="Q281" i="18"/>
  <c r="N281" i="18"/>
  <c r="P281" i="18" s="1"/>
  <c r="G281" i="18"/>
  <c r="F281" i="18"/>
  <c r="R280" i="18"/>
  <c r="T280" i="18" s="1"/>
  <c r="Q280" i="18"/>
  <c r="N280" i="18"/>
  <c r="P280" i="18" s="1"/>
  <c r="G280" i="18"/>
  <c r="F280" i="18"/>
  <c r="R279" i="18"/>
  <c r="Q279" i="18"/>
  <c r="N279" i="18"/>
  <c r="G279" i="18"/>
  <c r="F279" i="18"/>
  <c r="R278" i="18"/>
  <c r="Q278" i="18"/>
  <c r="T278" i="18" s="1"/>
  <c r="N278" i="18"/>
  <c r="G278" i="18"/>
  <c r="F278" i="18"/>
  <c r="R277" i="18"/>
  <c r="Q277" i="18"/>
  <c r="N277" i="18"/>
  <c r="P277" i="18" s="1"/>
  <c r="J277" i="18"/>
  <c r="G277" i="18"/>
  <c r="F277" i="18"/>
  <c r="R276" i="18"/>
  <c r="Q276" i="18"/>
  <c r="T276" i="18" s="1"/>
  <c r="N276" i="18"/>
  <c r="P276" i="18" s="1"/>
  <c r="J276" i="18"/>
  <c r="G276" i="18"/>
  <c r="F276" i="18"/>
  <c r="R275" i="18"/>
  <c r="Q275" i="18"/>
  <c r="T275" i="18" s="1"/>
  <c r="N275" i="18"/>
  <c r="P275" i="18" s="1"/>
  <c r="G275" i="18"/>
  <c r="F275" i="18"/>
  <c r="V274" i="18"/>
  <c r="W274" i="18" s="1"/>
  <c r="E270" i="18"/>
  <c r="J328" i="18" s="1"/>
  <c r="D265" i="18"/>
  <c r="C263" i="18"/>
  <c r="C262" i="18"/>
  <c r="C261" i="18"/>
  <c r="F170" i="18" s="1"/>
  <c r="C260" i="18"/>
  <c r="C259" i="18"/>
  <c r="E258" i="18"/>
  <c r="D258" i="18"/>
  <c r="C258" i="18"/>
  <c r="D256" i="18"/>
  <c r="D255" i="18"/>
  <c r="D254" i="18"/>
  <c r="D253" i="18"/>
  <c r="C251" i="18"/>
  <c r="G243" i="18" s="1"/>
  <c r="R250" i="18"/>
  <c r="Q250" i="18"/>
  <c r="N250" i="18"/>
  <c r="P250" i="18" s="1"/>
  <c r="J250" i="18"/>
  <c r="G250" i="18"/>
  <c r="F250" i="18"/>
  <c r="R249" i="18"/>
  <c r="Q249" i="18"/>
  <c r="N249" i="18"/>
  <c r="P249" i="18" s="1"/>
  <c r="J249" i="18"/>
  <c r="F249" i="18"/>
  <c r="R248" i="18"/>
  <c r="Q248" i="18"/>
  <c r="P248" i="18"/>
  <c r="N248" i="18"/>
  <c r="J248" i="18"/>
  <c r="R247" i="18"/>
  <c r="Q247" i="18"/>
  <c r="N247" i="18"/>
  <c r="P247" i="18" s="1"/>
  <c r="J247" i="18"/>
  <c r="F247" i="18"/>
  <c r="R246" i="18"/>
  <c r="Q246" i="18"/>
  <c r="N246" i="18"/>
  <c r="J246" i="18"/>
  <c r="R245" i="18"/>
  <c r="Q245" i="18"/>
  <c r="T245" i="18" s="1"/>
  <c r="N245" i="18"/>
  <c r="P245" i="18" s="1"/>
  <c r="J245" i="18"/>
  <c r="F245" i="18"/>
  <c r="R244" i="18"/>
  <c r="Q244" i="18"/>
  <c r="N244" i="18"/>
  <c r="P244" i="18" s="1"/>
  <c r="J244" i="18"/>
  <c r="G244" i="18"/>
  <c r="F244" i="18"/>
  <c r="R243" i="18"/>
  <c r="Q243" i="18"/>
  <c r="N243" i="18"/>
  <c r="P243" i="18" s="1"/>
  <c r="J243" i="18"/>
  <c r="F243" i="18"/>
  <c r="R242" i="18"/>
  <c r="Q242" i="18"/>
  <c r="N242" i="18"/>
  <c r="J242" i="18"/>
  <c r="F242" i="18"/>
  <c r="R241" i="18"/>
  <c r="Q241" i="18"/>
  <c r="N241" i="18"/>
  <c r="P241" i="18" s="1"/>
  <c r="J241" i="18"/>
  <c r="R240" i="18"/>
  <c r="Q240" i="18"/>
  <c r="N240" i="18"/>
  <c r="P240" i="18" s="1"/>
  <c r="J240" i="18"/>
  <c r="R239" i="18"/>
  <c r="Q239" i="18"/>
  <c r="N239" i="18"/>
  <c r="P239" i="18" s="1"/>
  <c r="J239" i="18"/>
  <c r="G239" i="18"/>
  <c r="F239" i="18"/>
  <c r="R238" i="18"/>
  <c r="Q238" i="18"/>
  <c r="P238" i="18"/>
  <c r="N238" i="18"/>
  <c r="J238" i="18"/>
  <c r="F238" i="18"/>
  <c r="R237" i="18"/>
  <c r="Q237" i="18"/>
  <c r="N237" i="18"/>
  <c r="J237" i="18"/>
  <c r="G237" i="18"/>
  <c r="F237" i="18"/>
  <c r="R236" i="18"/>
  <c r="Q236" i="18"/>
  <c r="T236" i="18" s="1"/>
  <c r="N236" i="18"/>
  <c r="P236" i="18" s="1"/>
  <c r="J236" i="18"/>
  <c r="G236" i="18"/>
  <c r="F236" i="18"/>
  <c r="R235" i="18"/>
  <c r="Q235" i="18"/>
  <c r="N235" i="18"/>
  <c r="P235" i="18" s="1"/>
  <c r="J235" i="18"/>
  <c r="G235" i="18"/>
  <c r="F235" i="18"/>
  <c r="R234" i="18"/>
  <c r="Q234" i="18"/>
  <c r="T234" i="18" s="1"/>
  <c r="N234" i="18"/>
  <c r="J234" i="18"/>
  <c r="G234" i="18"/>
  <c r="F234" i="18"/>
  <c r="R233" i="18"/>
  <c r="Q233" i="18"/>
  <c r="N233" i="18"/>
  <c r="P233" i="18" s="1"/>
  <c r="J233" i="18"/>
  <c r="F233" i="18"/>
  <c r="R232" i="18"/>
  <c r="T232" i="18" s="1"/>
  <c r="Q232" i="18"/>
  <c r="P232" i="18"/>
  <c r="N232" i="18"/>
  <c r="J232" i="18"/>
  <c r="G232" i="18"/>
  <c r="F232" i="18"/>
  <c r="R231" i="18"/>
  <c r="Q231" i="18"/>
  <c r="N231" i="18"/>
  <c r="P231" i="18" s="1"/>
  <c r="J231" i="18"/>
  <c r="G231" i="18"/>
  <c r="F231" i="18"/>
  <c r="R230" i="18"/>
  <c r="Q230" i="18"/>
  <c r="T230" i="18" s="1"/>
  <c r="N230" i="18"/>
  <c r="J230" i="18"/>
  <c r="F230" i="18"/>
  <c r="R229" i="18"/>
  <c r="Q229" i="18"/>
  <c r="N229" i="18"/>
  <c r="P229" i="18" s="1"/>
  <c r="J229" i="18"/>
  <c r="F229" i="18"/>
  <c r="R228" i="18"/>
  <c r="Q228" i="18"/>
  <c r="T228" i="18" s="1"/>
  <c r="N228" i="18"/>
  <c r="P228" i="18" s="1"/>
  <c r="J228" i="18"/>
  <c r="G228" i="18"/>
  <c r="F228" i="18"/>
  <c r="R227" i="18"/>
  <c r="Q227" i="18"/>
  <c r="T227" i="18" s="1"/>
  <c r="N227" i="18"/>
  <c r="P227" i="18" s="1"/>
  <c r="J227" i="18"/>
  <c r="G227" i="18"/>
  <c r="F227" i="18"/>
  <c r="R226" i="18"/>
  <c r="Q226" i="18"/>
  <c r="N226" i="18"/>
  <c r="J226" i="18"/>
  <c r="G226" i="18"/>
  <c r="F226" i="18"/>
  <c r="R225" i="18"/>
  <c r="Q225" i="18"/>
  <c r="N225" i="18"/>
  <c r="P225" i="18" s="1"/>
  <c r="J225" i="18"/>
  <c r="G225" i="18"/>
  <c r="F225" i="18"/>
  <c r="R224" i="18"/>
  <c r="Q224" i="18"/>
  <c r="N224" i="18"/>
  <c r="P224" i="18" s="1"/>
  <c r="J224" i="18"/>
  <c r="F224" i="18"/>
  <c r="R223" i="18"/>
  <c r="Q223" i="18"/>
  <c r="N223" i="18"/>
  <c r="P223" i="18" s="1"/>
  <c r="J223" i="18"/>
  <c r="G223" i="18"/>
  <c r="R222" i="18"/>
  <c r="Q222" i="18"/>
  <c r="N222" i="18"/>
  <c r="P222" i="18" s="1"/>
  <c r="J222" i="18"/>
  <c r="G222" i="18"/>
  <c r="F222" i="18"/>
  <c r="R221" i="18"/>
  <c r="Q221" i="18"/>
  <c r="N221" i="18"/>
  <c r="P221" i="18" s="1"/>
  <c r="J221" i="18"/>
  <c r="G221" i="18"/>
  <c r="F221" i="18"/>
  <c r="R220" i="18"/>
  <c r="T220" i="18" s="1"/>
  <c r="Q220" i="18"/>
  <c r="N220" i="18"/>
  <c r="P220" i="18" s="1"/>
  <c r="J220" i="18"/>
  <c r="G220" i="18"/>
  <c r="F220" i="18"/>
  <c r="R219" i="18"/>
  <c r="Q219" i="18"/>
  <c r="T219" i="18" s="1"/>
  <c r="N219" i="18"/>
  <c r="P219" i="18" s="1"/>
  <c r="J219" i="18"/>
  <c r="G219" i="18"/>
  <c r="F219" i="18"/>
  <c r="R218" i="18"/>
  <c r="T218" i="18" s="1"/>
  <c r="Q218" i="18"/>
  <c r="N218" i="18"/>
  <c r="J218" i="18"/>
  <c r="G218" i="18"/>
  <c r="F218" i="18"/>
  <c r="R217" i="18"/>
  <c r="Q217" i="18"/>
  <c r="N217" i="18"/>
  <c r="P217" i="18" s="1"/>
  <c r="J217" i="18"/>
  <c r="F217" i="18"/>
  <c r="R216" i="18"/>
  <c r="Q216" i="18"/>
  <c r="N216" i="18"/>
  <c r="P216" i="18" s="1"/>
  <c r="J216" i="18"/>
  <c r="G216" i="18"/>
  <c r="F216" i="18"/>
  <c r="R215" i="18"/>
  <c r="Q215" i="18"/>
  <c r="T215" i="18" s="1"/>
  <c r="N215" i="18"/>
  <c r="P215" i="18" s="1"/>
  <c r="J215" i="18"/>
  <c r="G215" i="18"/>
  <c r="F215" i="18"/>
  <c r="R214" i="18"/>
  <c r="Q214" i="18"/>
  <c r="T214" i="18" s="1"/>
  <c r="N214" i="18"/>
  <c r="J214" i="18"/>
  <c r="G214" i="18"/>
  <c r="F214" i="18"/>
  <c r="R213" i="18"/>
  <c r="Q213" i="18"/>
  <c r="N213" i="18"/>
  <c r="P213" i="18" s="1"/>
  <c r="J213" i="18"/>
  <c r="G213" i="18"/>
  <c r="F213" i="18"/>
  <c r="R212" i="18"/>
  <c r="T212" i="18" s="1"/>
  <c r="Q212" i="18"/>
  <c r="P212" i="18"/>
  <c r="N212" i="18"/>
  <c r="J212" i="18"/>
  <c r="G212" i="18"/>
  <c r="F212" i="18"/>
  <c r="R211" i="18"/>
  <c r="Q211" i="18"/>
  <c r="N211" i="18"/>
  <c r="P211" i="18" s="1"/>
  <c r="J211" i="18"/>
  <c r="G211" i="18"/>
  <c r="F211" i="18"/>
  <c r="R210" i="18"/>
  <c r="Q210" i="18"/>
  <c r="N210" i="18"/>
  <c r="J210" i="18"/>
  <c r="F210" i="18"/>
  <c r="R209" i="18"/>
  <c r="Q209" i="18"/>
  <c r="N209" i="18"/>
  <c r="P209" i="18" s="1"/>
  <c r="J209" i="18"/>
  <c r="G209" i="18"/>
  <c r="F209" i="18"/>
  <c r="R208" i="18"/>
  <c r="Q208" i="18"/>
  <c r="N208" i="18"/>
  <c r="P208" i="18" s="1"/>
  <c r="J208" i="18"/>
  <c r="G208" i="18"/>
  <c r="F208" i="18"/>
  <c r="R207" i="18"/>
  <c r="Q207" i="18"/>
  <c r="T207" i="18" s="1"/>
  <c r="N207" i="18"/>
  <c r="P207" i="18" s="1"/>
  <c r="J207" i="18"/>
  <c r="G207" i="18"/>
  <c r="F207" i="18"/>
  <c r="R206" i="18"/>
  <c r="Q206" i="18"/>
  <c r="T206" i="18" s="1"/>
  <c r="N206" i="18"/>
  <c r="J206" i="18"/>
  <c r="G206" i="18"/>
  <c r="F206" i="18"/>
  <c r="R205" i="18"/>
  <c r="Q205" i="18"/>
  <c r="N205" i="18"/>
  <c r="P205" i="18" s="1"/>
  <c r="J205" i="18"/>
  <c r="G205" i="18"/>
  <c r="F205" i="18"/>
  <c r="R204" i="18"/>
  <c r="T204" i="18" s="1"/>
  <c r="Q204" i="18"/>
  <c r="N204" i="18"/>
  <c r="J204" i="18"/>
  <c r="G204" i="18"/>
  <c r="F204" i="18"/>
  <c r="R203" i="18"/>
  <c r="Q203" i="18"/>
  <c r="P203" i="18"/>
  <c r="N203" i="18"/>
  <c r="J203" i="18"/>
  <c r="G203" i="18"/>
  <c r="F203" i="18"/>
  <c r="R202" i="18"/>
  <c r="Q202" i="18"/>
  <c r="N202" i="18"/>
  <c r="J202" i="18"/>
  <c r="G202" i="18"/>
  <c r="F202" i="18"/>
  <c r="R201" i="18"/>
  <c r="Q201" i="18"/>
  <c r="N201" i="18"/>
  <c r="P201" i="18" s="1"/>
  <c r="J201" i="18"/>
  <c r="G201" i="18"/>
  <c r="F201" i="18"/>
  <c r="R200" i="18"/>
  <c r="Q200" i="18"/>
  <c r="N200" i="18"/>
  <c r="P200" i="18" s="1"/>
  <c r="J200" i="18"/>
  <c r="G200" i="18"/>
  <c r="F200" i="18"/>
  <c r="R199" i="18"/>
  <c r="Q199" i="18"/>
  <c r="N199" i="18"/>
  <c r="P199" i="18" s="1"/>
  <c r="J199" i="18"/>
  <c r="G199" i="18"/>
  <c r="F199" i="18"/>
  <c r="R198" i="18"/>
  <c r="T198" i="18" s="1"/>
  <c r="Q198" i="18"/>
  <c r="N198" i="18"/>
  <c r="J198" i="18"/>
  <c r="G198" i="18"/>
  <c r="F198" i="18"/>
  <c r="R197" i="18"/>
  <c r="Q197" i="18"/>
  <c r="N197" i="18"/>
  <c r="P197" i="18" s="1"/>
  <c r="J197" i="18"/>
  <c r="G197" i="18"/>
  <c r="F197" i="18"/>
  <c r="R196" i="18"/>
  <c r="Q196" i="18"/>
  <c r="N196" i="18"/>
  <c r="J196" i="18"/>
  <c r="G196" i="18"/>
  <c r="F196" i="18"/>
  <c r="R195" i="18"/>
  <c r="Q195" i="18"/>
  <c r="T195" i="18" s="1"/>
  <c r="N195" i="18"/>
  <c r="P195" i="18" s="1"/>
  <c r="J195" i="18"/>
  <c r="G195" i="18"/>
  <c r="F195" i="18"/>
  <c r="R194" i="18"/>
  <c r="Q194" i="18"/>
  <c r="N194" i="18"/>
  <c r="J194" i="18"/>
  <c r="G194" i="18"/>
  <c r="F194" i="18"/>
  <c r="R193" i="18"/>
  <c r="Q193" i="18"/>
  <c r="N193" i="18"/>
  <c r="P193" i="18" s="1"/>
  <c r="J193" i="18"/>
  <c r="G193" i="18"/>
  <c r="F193" i="18"/>
  <c r="R192" i="18"/>
  <c r="Q192" i="18"/>
  <c r="T192" i="18" s="1"/>
  <c r="N192" i="18"/>
  <c r="P192" i="18" s="1"/>
  <c r="J192" i="18"/>
  <c r="G192" i="18"/>
  <c r="F192" i="18"/>
  <c r="R191" i="18"/>
  <c r="Q191" i="18"/>
  <c r="N191" i="18"/>
  <c r="P191" i="18" s="1"/>
  <c r="J191" i="18"/>
  <c r="G191" i="18"/>
  <c r="F191" i="18"/>
  <c r="R190" i="18"/>
  <c r="Q190" i="18"/>
  <c r="P190" i="18"/>
  <c r="N190" i="18"/>
  <c r="J190" i="18"/>
  <c r="G190" i="18"/>
  <c r="F190" i="18"/>
  <c r="R189" i="18"/>
  <c r="Q189" i="18"/>
  <c r="N189" i="18"/>
  <c r="P189" i="18" s="1"/>
  <c r="J189" i="18"/>
  <c r="G189" i="18"/>
  <c r="F189" i="18"/>
  <c r="R188" i="18"/>
  <c r="Q188" i="18"/>
  <c r="N188" i="18"/>
  <c r="P188" i="18" s="1"/>
  <c r="J188" i="18"/>
  <c r="G188" i="18"/>
  <c r="F188" i="18"/>
  <c r="R187" i="18"/>
  <c r="Q187" i="18"/>
  <c r="T187" i="18" s="1"/>
  <c r="N187" i="18"/>
  <c r="P187" i="18" s="1"/>
  <c r="J187" i="18"/>
  <c r="G187" i="18"/>
  <c r="F187" i="18"/>
  <c r="R186" i="18"/>
  <c r="Q186" i="18"/>
  <c r="T186" i="18" s="1"/>
  <c r="N186" i="18"/>
  <c r="J186" i="18"/>
  <c r="G186" i="18"/>
  <c r="F186" i="18"/>
  <c r="R185" i="18"/>
  <c r="Q185" i="18"/>
  <c r="N185" i="18"/>
  <c r="P185" i="18" s="1"/>
  <c r="J185" i="18"/>
  <c r="G185" i="18"/>
  <c r="F185" i="18"/>
  <c r="R184" i="18"/>
  <c r="Q184" i="18"/>
  <c r="N184" i="18"/>
  <c r="P184" i="18" s="1"/>
  <c r="J184" i="18"/>
  <c r="G184" i="18"/>
  <c r="F184" i="18"/>
  <c r="AO183" i="18"/>
  <c r="AP183" i="18" s="1"/>
  <c r="AE183" i="18"/>
  <c r="AF183" i="18" s="1"/>
  <c r="R183" i="18"/>
  <c r="Q183" i="18"/>
  <c r="N183" i="18"/>
  <c r="P183" i="18" s="1"/>
  <c r="J183" i="18"/>
  <c r="G183" i="18"/>
  <c r="F183" i="18"/>
  <c r="AO182" i="18"/>
  <c r="AP182" i="18" s="1"/>
  <c r="AE182" i="18"/>
  <c r="AF182" i="18" s="1"/>
  <c r="R182" i="18"/>
  <c r="Q182" i="18"/>
  <c r="N182" i="18"/>
  <c r="P182" i="18" s="1"/>
  <c r="J182" i="18"/>
  <c r="G182" i="18"/>
  <c r="F182" i="18"/>
  <c r="AO181" i="18"/>
  <c r="AP181" i="18" s="1"/>
  <c r="AE181" i="18"/>
  <c r="AF181" i="18" s="1"/>
  <c r="R181" i="18"/>
  <c r="Q181" i="18"/>
  <c r="N181" i="18"/>
  <c r="P181" i="18" s="1"/>
  <c r="J181" i="18"/>
  <c r="G181" i="18"/>
  <c r="F181" i="18"/>
  <c r="AO180" i="18"/>
  <c r="AP180" i="18" s="1"/>
  <c r="AF180" i="18"/>
  <c r="AE180" i="18"/>
  <c r="R180" i="18"/>
  <c r="Q180" i="18"/>
  <c r="T180" i="18" s="1"/>
  <c r="N180" i="18"/>
  <c r="P180" i="18" s="1"/>
  <c r="J180" i="18"/>
  <c r="G180" i="18"/>
  <c r="F180" i="18"/>
  <c r="AO179" i="18"/>
  <c r="AP179" i="18" s="1"/>
  <c r="AE179" i="18"/>
  <c r="AF179" i="18" s="1"/>
  <c r="R179" i="18"/>
  <c r="Q179" i="18"/>
  <c r="N179" i="18"/>
  <c r="P179" i="18" s="1"/>
  <c r="J179" i="18"/>
  <c r="G179" i="18"/>
  <c r="F179" i="18"/>
  <c r="AO178" i="18"/>
  <c r="AP178" i="18" s="1"/>
  <c r="AE178" i="18"/>
  <c r="AF178" i="18" s="1"/>
  <c r="R178" i="18"/>
  <c r="Q178" i="18"/>
  <c r="N178" i="18"/>
  <c r="J178" i="18"/>
  <c r="G178" i="18"/>
  <c r="F178" i="18"/>
  <c r="AO177" i="18"/>
  <c r="AP177" i="18" s="1"/>
  <c r="AE177" i="18"/>
  <c r="AF177" i="18" s="1"/>
  <c r="R177" i="18"/>
  <c r="Q177" i="18"/>
  <c r="T177" i="18" s="1"/>
  <c r="N177" i="18"/>
  <c r="P177" i="18" s="1"/>
  <c r="J177" i="18"/>
  <c r="G177" i="18"/>
  <c r="F177" i="18"/>
  <c r="AO176" i="18"/>
  <c r="AP176" i="18" s="1"/>
  <c r="AE176" i="18"/>
  <c r="AF176" i="18" s="1"/>
  <c r="R176" i="18"/>
  <c r="Q176" i="18"/>
  <c r="T176" i="18" s="1"/>
  <c r="N176" i="18"/>
  <c r="P176" i="18" s="1"/>
  <c r="J176" i="18"/>
  <c r="G176" i="18"/>
  <c r="F176" i="18"/>
  <c r="AO175" i="18"/>
  <c r="AP175" i="18" s="1"/>
  <c r="AE175" i="18"/>
  <c r="AF175" i="18" s="1"/>
  <c r="R175" i="18"/>
  <c r="Q175" i="18"/>
  <c r="N175" i="18"/>
  <c r="P175" i="18" s="1"/>
  <c r="J175" i="18"/>
  <c r="G175" i="18"/>
  <c r="F175" i="18"/>
  <c r="AO174" i="18"/>
  <c r="AP174" i="18" s="1"/>
  <c r="AE174" i="18"/>
  <c r="AF174" i="18" s="1"/>
  <c r="R174" i="18"/>
  <c r="Q174" i="18"/>
  <c r="N174" i="18"/>
  <c r="J174" i="18"/>
  <c r="G174" i="18"/>
  <c r="F174" i="18"/>
  <c r="AO173" i="18"/>
  <c r="AP173" i="18" s="1"/>
  <c r="AE173" i="18"/>
  <c r="AF173" i="18" s="1"/>
  <c r="R173" i="18"/>
  <c r="Q173" i="18"/>
  <c r="N173" i="18"/>
  <c r="P173" i="18" s="1"/>
  <c r="J173" i="18"/>
  <c r="G173" i="18"/>
  <c r="AO172" i="18"/>
  <c r="AP172" i="18" s="1"/>
  <c r="AE172" i="18"/>
  <c r="AF172" i="18" s="1"/>
  <c r="R172" i="18"/>
  <c r="Q172" i="18"/>
  <c r="N172" i="18"/>
  <c r="J172" i="18"/>
  <c r="G172" i="18"/>
  <c r="AO171" i="18"/>
  <c r="AP171" i="18" s="1"/>
  <c r="AE171" i="18"/>
  <c r="AF171" i="18" s="1"/>
  <c r="R171" i="18"/>
  <c r="Q171" i="18"/>
  <c r="N171" i="18"/>
  <c r="P171" i="18" s="1"/>
  <c r="J171" i="18"/>
  <c r="G171" i="18"/>
  <c r="AO170" i="18"/>
  <c r="AP170" i="18" s="1"/>
  <c r="AF170" i="18"/>
  <c r="AE170" i="18"/>
  <c r="R170" i="18"/>
  <c r="Q170" i="18"/>
  <c r="T170" i="18" s="1"/>
  <c r="N170" i="18"/>
  <c r="P170" i="18" s="1"/>
  <c r="J170" i="18"/>
  <c r="G170" i="18"/>
  <c r="AO169" i="18"/>
  <c r="AP169" i="18" s="1"/>
  <c r="AE169" i="18"/>
  <c r="AF169" i="18" s="1"/>
  <c r="R169" i="18"/>
  <c r="Q169" i="18"/>
  <c r="N169" i="18"/>
  <c r="P169" i="18" s="1"/>
  <c r="J169" i="18"/>
  <c r="G169" i="18"/>
  <c r="AO168" i="18"/>
  <c r="AP168" i="18" s="1"/>
  <c r="AE168" i="18"/>
  <c r="AF168" i="18" s="1"/>
  <c r="R168" i="18"/>
  <c r="Q168" i="18"/>
  <c r="N168" i="18"/>
  <c r="P168" i="18" s="1"/>
  <c r="J168" i="18"/>
  <c r="G168" i="18"/>
  <c r="AO167" i="18"/>
  <c r="AP167" i="18" s="1"/>
  <c r="AE167" i="18"/>
  <c r="AF167" i="18" s="1"/>
  <c r="R167" i="18"/>
  <c r="Q167" i="18"/>
  <c r="T167" i="18" s="1"/>
  <c r="N167" i="18"/>
  <c r="P167" i="18" s="1"/>
  <c r="J167" i="18"/>
  <c r="G167" i="18"/>
  <c r="AP166" i="18"/>
  <c r="AO166" i="18"/>
  <c r="AE166" i="18"/>
  <c r="AF166" i="18" s="1"/>
  <c r="R166" i="18"/>
  <c r="Q166" i="18"/>
  <c r="T166" i="18" s="1"/>
  <c r="N166" i="18"/>
  <c r="J166" i="18"/>
  <c r="G166" i="18"/>
  <c r="AO165" i="18"/>
  <c r="AP165" i="18" s="1"/>
  <c r="AE165" i="18"/>
  <c r="AF165" i="18" s="1"/>
  <c r="R165" i="18"/>
  <c r="Q165" i="18"/>
  <c r="N165" i="18"/>
  <c r="P165" i="18" s="1"/>
  <c r="J165" i="18"/>
  <c r="G165" i="18"/>
  <c r="AO164" i="18"/>
  <c r="AP164" i="18" s="1"/>
  <c r="AE164" i="18"/>
  <c r="AF164" i="18" s="1"/>
  <c r="R164" i="18"/>
  <c r="Q164" i="18"/>
  <c r="N164" i="18"/>
  <c r="P164" i="18" s="1"/>
  <c r="J164" i="18"/>
  <c r="G164" i="18"/>
  <c r="AO163" i="18"/>
  <c r="AP163" i="18" s="1"/>
  <c r="AE163" i="18"/>
  <c r="AF163" i="18" s="1"/>
  <c r="R163" i="18"/>
  <c r="Q163" i="18"/>
  <c r="N163" i="18"/>
  <c r="P163" i="18" s="1"/>
  <c r="J163" i="18"/>
  <c r="G163" i="18"/>
  <c r="AO162" i="18"/>
  <c r="AP162" i="18" s="1"/>
  <c r="AE162" i="18"/>
  <c r="AF162" i="18" s="1"/>
  <c r="R162" i="18"/>
  <c r="Q162" i="18"/>
  <c r="N162" i="18"/>
  <c r="J162" i="18"/>
  <c r="G162" i="18"/>
  <c r="AO161" i="18"/>
  <c r="AP161" i="18" s="1"/>
  <c r="AE161" i="18"/>
  <c r="AF161" i="18" s="1"/>
  <c r="R161" i="18"/>
  <c r="Q161" i="18"/>
  <c r="N161" i="18"/>
  <c r="P161" i="18" s="1"/>
  <c r="J161" i="18"/>
  <c r="G161" i="18"/>
  <c r="AO160" i="18"/>
  <c r="AP160" i="18" s="1"/>
  <c r="AF160" i="18"/>
  <c r="AE160" i="18"/>
  <c r="R160" i="18"/>
  <c r="Q160" i="18"/>
  <c r="T160" i="18" s="1"/>
  <c r="N160" i="18"/>
  <c r="P160" i="18" s="1"/>
  <c r="J160" i="18"/>
  <c r="G160" i="18"/>
  <c r="AO159" i="18"/>
  <c r="AP159" i="18" s="1"/>
  <c r="AE159" i="18"/>
  <c r="AF159" i="18" s="1"/>
  <c r="R159" i="18"/>
  <c r="T159" i="18" s="1"/>
  <c r="Q159" i="18"/>
  <c r="N159" i="18"/>
  <c r="P159" i="18" s="1"/>
  <c r="J159" i="18"/>
  <c r="G159" i="18"/>
  <c r="AO158" i="18"/>
  <c r="AP158" i="18" s="1"/>
  <c r="AF158" i="18"/>
  <c r="AE158" i="18"/>
  <c r="R158" i="18"/>
  <c r="Q158" i="18"/>
  <c r="T158" i="18" s="1"/>
  <c r="N158" i="18"/>
  <c r="P158" i="18" s="1"/>
  <c r="J158" i="18"/>
  <c r="G158" i="18"/>
  <c r="AO157" i="18"/>
  <c r="AP157" i="18" s="1"/>
  <c r="AE157" i="18"/>
  <c r="AF157" i="18" s="1"/>
  <c r="R157" i="18"/>
  <c r="Q157" i="18"/>
  <c r="N157" i="18"/>
  <c r="J157" i="18"/>
  <c r="G157" i="18"/>
  <c r="AO156" i="18"/>
  <c r="AP156" i="18" s="1"/>
  <c r="AE156" i="18"/>
  <c r="AF156" i="18" s="1"/>
  <c r="R156" i="18"/>
  <c r="Q156" i="18"/>
  <c r="T156" i="18" s="1"/>
  <c r="N156" i="18"/>
  <c r="P156" i="18" s="1"/>
  <c r="J156" i="18"/>
  <c r="G156" i="18"/>
  <c r="AO155" i="18"/>
  <c r="AP155" i="18" s="1"/>
  <c r="AE155" i="18"/>
  <c r="AF155" i="18" s="1"/>
  <c r="R155" i="18"/>
  <c r="Q155" i="18"/>
  <c r="N155" i="18"/>
  <c r="P155" i="18" s="1"/>
  <c r="J155" i="18"/>
  <c r="G155" i="18"/>
  <c r="AO154" i="18"/>
  <c r="AP154" i="18" s="1"/>
  <c r="AE154" i="18"/>
  <c r="AF154" i="18" s="1"/>
  <c r="R154" i="18"/>
  <c r="Q154" i="18"/>
  <c r="N154" i="18"/>
  <c r="J154" i="18"/>
  <c r="G154" i="18"/>
  <c r="AO153" i="18"/>
  <c r="AP153" i="18" s="1"/>
  <c r="AE153" i="18"/>
  <c r="AF153" i="18" s="1"/>
  <c r="R153" i="18"/>
  <c r="Q153" i="18"/>
  <c r="N153" i="18"/>
  <c r="P153" i="18" s="1"/>
  <c r="J153" i="18"/>
  <c r="G153" i="18"/>
  <c r="AO152" i="18"/>
  <c r="AP152" i="18" s="1"/>
  <c r="AE152" i="18"/>
  <c r="AF152" i="18" s="1"/>
  <c r="R152" i="18"/>
  <c r="T152" i="18" s="1"/>
  <c r="Q152" i="18"/>
  <c r="N152" i="18"/>
  <c r="J152" i="18"/>
  <c r="G152" i="18"/>
  <c r="AO151" i="18"/>
  <c r="AP151" i="18" s="1"/>
  <c r="AE151" i="18"/>
  <c r="AF151" i="18" s="1"/>
  <c r="R151" i="18"/>
  <c r="Q151" i="18"/>
  <c r="N151" i="18"/>
  <c r="P151" i="18" s="1"/>
  <c r="J151" i="18"/>
  <c r="G151" i="18"/>
  <c r="AO150" i="18"/>
  <c r="AP150" i="18" s="1"/>
  <c r="AE150" i="18"/>
  <c r="AF150" i="18" s="1"/>
  <c r="R150" i="18"/>
  <c r="Q150" i="18"/>
  <c r="N150" i="18"/>
  <c r="J150" i="18"/>
  <c r="G150" i="18"/>
  <c r="AO149" i="18"/>
  <c r="AP149" i="18" s="1"/>
  <c r="AE149" i="18"/>
  <c r="AF149" i="18" s="1"/>
  <c r="R149" i="18"/>
  <c r="Q149" i="18"/>
  <c r="N149" i="18"/>
  <c r="P149" i="18" s="1"/>
  <c r="J149" i="18"/>
  <c r="G149" i="18"/>
  <c r="AO148" i="18"/>
  <c r="AP148" i="18" s="1"/>
  <c r="AE148" i="18"/>
  <c r="AF148" i="18" s="1"/>
  <c r="R148" i="18"/>
  <c r="Q148" i="18"/>
  <c r="N148" i="18"/>
  <c r="P148" i="18" s="1"/>
  <c r="J148" i="18"/>
  <c r="G148" i="18"/>
  <c r="AO147" i="18"/>
  <c r="AP147" i="18" s="1"/>
  <c r="AE147" i="18"/>
  <c r="AF147" i="18" s="1"/>
  <c r="R147" i="18"/>
  <c r="T147" i="18" s="1"/>
  <c r="Q147" i="18"/>
  <c r="N147" i="18"/>
  <c r="J147" i="18"/>
  <c r="G147" i="18"/>
  <c r="F147" i="18"/>
  <c r="AO146" i="18"/>
  <c r="AP146" i="18" s="1"/>
  <c r="AE146" i="18"/>
  <c r="AF146" i="18" s="1"/>
  <c r="R146" i="18"/>
  <c r="Q146" i="18"/>
  <c r="N146" i="18"/>
  <c r="J146" i="18"/>
  <c r="G146" i="18"/>
  <c r="F146" i="18"/>
  <c r="AO145" i="18"/>
  <c r="AP145" i="18" s="1"/>
  <c r="AE145" i="18"/>
  <c r="AF145" i="18" s="1"/>
  <c r="R145" i="18"/>
  <c r="Q145" i="18"/>
  <c r="P145" i="18"/>
  <c r="N145" i="18"/>
  <c r="J145" i="18"/>
  <c r="G145" i="18"/>
  <c r="AO144" i="18"/>
  <c r="AP144" i="18" s="1"/>
  <c r="AE144" i="18"/>
  <c r="AF144" i="18" s="1"/>
  <c r="R144" i="18"/>
  <c r="Q144" i="18"/>
  <c r="N144" i="18"/>
  <c r="P144" i="18" s="1"/>
  <c r="J144" i="18"/>
  <c r="G144" i="18"/>
  <c r="AP143" i="18"/>
  <c r="AO143" i="18"/>
  <c r="AE143" i="18"/>
  <c r="AF143" i="18" s="1"/>
  <c r="R143" i="18"/>
  <c r="Q143" i="18"/>
  <c r="N143" i="18"/>
  <c r="P143" i="18" s="1"/>
  <c r="J143" i="18"/>
  <c r="G143" i="18"/>
  <c r="AO142" i="18"/>
  <c r="AP142" i="18" s="1"/>
  <c r="AF142" i="18"/>
  <c r="AE142" i="18"/>
  <c r="R142" i="18"/>
  <c r="Q142" i="18"/>
  <c r="P142" i="18"/>
  <c r="N142" i="18"/>
  <c r="J142" i="18"/>
  <c r="G142" i="18"/>
  <c r="AO141" i="18"/>
  <c r="AP141" i="18" s="1"/>
  <c r="AE141" i="18"/>
  <c r="AF141" i="18" s="1"/>
  <c r="R141" i="18"/>
  <c r="Q141" i="18"/>
  <c r="T141" i="18" s="1"/>
  <c r="N141" i="18"/>
  <c r="P141" i="18" s="1"/>
  <c r="J141" i="18"/>
  <c r="G141" i="18"/>
  <c r="AO140" i="18"/>
  <c r="AP140" i="18" s="1"/>
  <c r="AE140" i="18"/>
  <c r="AF140" i="18" s="1"/>
  <c r="R140" i="18"/>
  <c r="Q140" i="18"/>
  <c r="N140" i="18"/>
  <c r="J140" i="18"/>
  <c r="G140" i="18"/>
  <c r="AO139" i="18"/>
  <c r="AP139" i="18" s="1"/>
  <c r="AE139" i="18"/>
  <c r="AF139" i="18" s="1"/>
  <c r="R139" i="18"/>
  <c r="T139" i="18" s="1"/>
  <c r="Q139" i="18"/>
  <c r="N139" i="18"/>
  <c r="P139" i="18" s="1"/>
  <c r="J139" i="18"/>
  <c r="G139" i="18"/>
  <c r="AO138" i="18"/>
  <c r="AP138" i="18" s="1"/>
  <c r="AE138" i="18"/>
  <c r="AF138" i="18" s="1"/>
  <c r="R138" i="18"/>
  <c r="Q138" i="18"/>
  <c r="N138" i="18"/>
  <c r="P138" i="18" s="1"/>
  <c r="J138" i="18"/>
  <c r="G138" i="18"/>
  <c r="AO137" i="18"/>
  <c r="AP137" i="18" s="1"/>
  <c r="AE137" i="18"/>
  <c r="AF137" i="18" s="1"/>
  <c r="R137" i="18"/>
  <c r="Q137" i="18"/>
  <c r="N137" i="18"/>
  <c r="J137" i="18"/>
  <c r="G137" i="18"/>
  <c r="AO136" i="18"/>
  <c r="AP136" i="18" s="1"/>
  <c r="AE136" i="18"/>
  <c r="AF136" i="18" s="1"/>
  <c r="R136" i="18"/>
  <c r="Q136" i="18"/>
  <c r="N136" i="18"/>
  <c r="P136" i="18" s="1"/>
  <c r="J136" i="18"/>
  <c r="G136" i="18"/>
  <c r="AP135" i="18"/>
  <c r="AO135" i="18"/>
  <c r="AE135" i="18"/>
  <c r="AF135" i="18" s="1"/>
  <c r="T135" i="18"/>
  <c r="R135" i="18"/>
  <c r="Q135" i="18"/>
  <c r="N135" i="18"/>
  <c r="P135" i="18" s="1"/>
  <c r="J135" i="18"/>
  <c r="G135" i="18"/>
  <c r="AO134" i="18"/>
  <c r="AP134" i="18" s="1"/>
  <c r="AE134" i="18"/>
  <c r="AF134" i="18" s="1"/>
  <c r="R134" i="18"/>
  <c r="Q134" i="18"/>
  <c r="N134" i="18"/>
  <c r="P134" i="18" s="1"/>
  <c r="J134" i="18"/>
  <c r="G134" i="18"/>
  <c r="F134" i="18"/>
  <c r="AO133" i="18"/>
  <c r="AP133" i="18" s="1"/>
  <c r="AE133" i="18"/>
  <c r="AF133" i="18" s="1"/>
  <c r="R133" i="18"/>
  <c r="Q133" i="18"/>
  <c r="N133" i="18"/>
  <c r="P133" i="18" s="1"/>
  <c r="J133" i="18"/>
  <c r="G133" i="18"/>
  <c r="F133" i="18"/>
  <c r="AO132" i="18"/>
  <c r="AP132" i="18" s="1"/>
  <c r="AE132" i="18"/>
  <c r="AF132" i="18" s="1"/>
  <c r="R132" i="18"/>
  <c r="Q132" i="18"/>
  <c r="N132" i="18"/>
  <c r="J132" i="18"/>
  <c r="G132" i="18"/>
  <c r="F132" i="18"/>
  <c r="AO131" i="18"/>
  <c r="AP131" i="18" s="1"/>
  <c r="AE131" i="18"/>
  <c r="AF131" i="18" s="1"/>
  <c r="R131" i="18"/>
  <c r="Q131" i="18"/>
  <c r="T131" i="18" s="1"/>
  <c r="N131" i="18"/>
  <c r="P131" i="18" s="1"/>
  <c r="J131" i="18"/>
  <c r="G131" i="18"/>
  <c r="F131" i="18"/>
  <c r="AO130" i="18"/>
  <c r="AP130" i="18" s="1"/>
  <c r="AE130" i="18"/>
  <c r="AF130" i="18" s="1"/>
  <c r="R130" i="18"/>
  <c r="Q130" i="18"/>
  <c r="N130" i="18"/>
  <c r="P130" i="18" s="1"/>
  <c r="J130" i="18"/>
  <c r="G130" i="18"/>
  <c r="F130" i="18"/>
  <c r="AO129" i="18"/>
  <c r="AP129" i="18" s="1"/>
  <c r="AF129" i="18"/>
  <c r="AE129" i="18"/>
  <c r="R129" i="18"/>
  <c r="Q129" i="18"/>
  <c r="T129" i="18" s="1"/>
  <c r="N129" i="18"/>
  <c r="J129" i="18"/>
  <c r="G129" i="18"/>
  <c r="F129" i="18"/>
  <c r="AP128" i="18"/>
  <c r="AO128" i="18"/>
  <c r="AE128" i="18"/>
  <c r="AF128" i="18" s="1"/>
  <c r="R128" i="18"/>
  <c r="Q128" i="18"/>
  <c r="N128" i="18"/>
  <c r="P128" i="18" s="1"/>
  <c r="J128" i="18"/>
  <c r="G128" i="18"/>
  <c r="F128" i="18"/>
  <c r="AO127" i="18"/>
  <c r="AP127" i="18" s="1"/>
  <c r="AE127" i="18"/>
  <c r="AF127" i="18" s="1"/>
  <c r="R127" i="18"/>
  <c r="Q127" i="18"/>
  <c r="N127" i="18"/>
  <c r="P127" i="18" s="1"/>
  <c r="J127" i="18"/>
  <c r="G127" i="18"/>
  <c r="F127" i="18"/>
  <c r="AO126" i="18"/>
  <c r="AP126" i="18" s="1"/>
  <c r="AE126" i="18"/>
  <c r="AF126" i="18" s="1"/>
  <c r="R126" i="18"/>
  <c r="T126" i="18" s="1"/>
  <c r="Q126" i="18"/>
  <c r="N126" i="18"/>
  <c r="P126" i="18" s="1"/>
  <c r="J126" i="18"/>
  <c r="G126" i="18"/>
  <c r="F126" i="18"/>
  <c r="AO125" i="18"/>
  <c r="AP125" i="18" s="1"/>
  <c r="AE125" i="18"/>
  <c r="AF125" i="18" s="1"/>
  <c r="R125" i="18"/>
  <c r="Q125" i="18"/>
  <c r="P125" i="18"/>
  <c r="N125" i="18"/>
  <c r="J125" i="18"/>
  <c r="G125" i="18"/>
  <c r="F125" i="18"/>
  <c r="AO124" i="18"/>
  <c r="AP124" i="18" s="1"/>
  <c r="AE124" i="18"/>
  <c r="AF124" i="18" s="1"/>
  <c r="R124" i="18"/>
  <c r="Q124" i="18"/>
  <c r="N124" i="18"/>
  <c r="J124" i="18"/>
  <c r="G124" i="18"/>
  <c r="F124" i="18"/>
  <c r="AO123" i="18"/>
  <c r="AP123" i="18" s="1"/>
  <c r="AE123" i="18"/>
  <c r="AF123" i="18" s="1"/>
  <c r="R123" i="18"/>
  <c r="Q123" i="18"/>
  <c r="P123" i="18"/>
  <c r="N123" i="18"/>
  <c r="J123" i="18"/>
  <c r="G123" i="18"/>
  <c r="F123" i="18"/>
  <c r="AO122" i="18"/>
  <c r="AP122" i="18" s="1"/>
  <c r="AE122" i="18"/>
  <c r="AF122" i="18" s="1"/>
  <c r="R122" i="18"/>
  <c r="T122" i="18" s="1"/>
  <c r="Q122" i="18"/>
  <c r="N122" i="18"/>
  <c r="P122" i="18" s="1"/>
  <c r="J122" i="18"/>
  <c r="G122" i="18"/>
  <c r="F122" i="18"/>
  <c r="AP121" i="18"/>
  <c r="AO121" i="18"/>
  <c r="AF121" i="18"/>
  <c r="AE121" i="18"/>
  <c r="R121" i="18"/>
  <c r="Q121" i="18"/>
  <c r="N121" i="18"/>
  <c r="J121" i="18"/>
  <c r="G121" i="18"/>
  <c r="F121" i="18"/>
  <c r="AP120" i="18"/>
  <c r="AO120" i="18"/>
  <c r="AE120" i="18"/>
  <c r="AF120" i="18" s="1"/>
  <c r="R120" i="18"/>
  <c r="Q120" i="18"/>
  <c r="N120" i="18"/>
  <c r="P120" i="18" s="1"/>
  <c r="J120" i="18"/>
  <c r="G120" i="18"/>
  <c r="F120" i="18"/>
  <c r="AO119" i="18"/>
  <c r="AP119" i="18" s="1"/>
  <c r="AE119" i="18"/>
  <c r="AF119" i="18" s="1"/>
  <c r="R119" i="18"/>
  <c r="Q119" i="18"/>
  <c r="T119" i="18" s="1"/>
  <c r="N119" i="18"/>
  <c r="P119" i="18" s="1"/>
  <c r="J119" i="18"/>
  <c r="G119" i="18"/>
  <c r="F119" i="18"/>
  <c r="AO118" i="18"/>
  <c r="AP118" i="18" s="1"/>
  <c r="AE118" i="18"/>
  <c r="AF118" i="18" s="1"/>
  <c r="R118" i="18"/>
  <c r="Q118" i="18"/>
  <c r="T118" i="18" s="1"/>
  <c r="N118" i="18"/>
  <c r="P118" i="18" s="1"/>
  <c r="J118" i="18"/>
  <c r="G118" i="18"/>
  <c r="F118" i="18"/>
  <c r="AO117" i="18"/>
  <c r="AP117" i="18" s="1"/>
  <c r="AE117" i="18"/>
  <c r="AF117" i="18" s="1"/>
  <c r="R117" i="18"/>
  <c r="Q117" i="18"/>
  <c r="N117" i="18"/>
  <c r="P117" i="18" s="1"/>
  <c r="J117" i="18"/>
  <c r="G117" i="18"/>
  <c r="F117" i="18"/>
  <c r="AO116" i="18"/>
  <c r="AP116" i="18" s="1"/>
  <c r="AE116" i="18"/>
  <c r="AF116" i="18" s="1"/>
  <c r="R116" i="18"/>
  <c r="Q116" i="18"/>
  <c r="N116" i="18"/>
  <c r="J116" i="18"/>
  <c r="G116" i="18"/>
  <c r="F116" i="18"/>
  <c r="AO115" i="18"/>
  <c r="AP115" i="18" s="1"/>
  <c r="AE115" i="18"/>
  <c r="AF115" i="18" s="1"/>
  <c r="R115" i="18"/>
  <c r="Q115" i="18"/>
  <c r="N115" i="18"/>
  <c r="P115" i="18" s="1"/>
  <c r="J115" i="18"/>
  <c r="G115" i="18"/>
  <c r="F115" i="18"/>
  <c r="AO114" i="18"/>
  <c r="AP114" i="18" s="1"/>
  <c r="AE114" i="18"/>
  <c r="AF114" i="18" s="1"/>
  <c r="R114" i="18"/>
  <c r="Q114" i="18"/>
  <c r="N114" i="18"/>
  <c r="P114" i="18" s="1"/>
  <c r="J114" i="18"/>
  <c r="G114" i="18"/>
  <c r="F114" i="18"/>
  <c r="AO113" i="18"/>
  <c r="AP113" i="18" s="1"/>
  <c r="AE113" i="18"/>
  <c r="AF113" i="18" s="1"/>
  <c r="R113" i="18"/>
  <c r="Q113" i="18"/>
  <c r="T113" i="18" s="1"/>
  <c r="N113" i="18"/>
  <c r="J113" i="18"/>
  <c r="G113" i="18"/>
  <c r="F113" i="18"/>
  <c r="AO112" i="18"/>
  <c r="AP112" i="18" s="1"/>
  <c r="AE112" i="18"/>
  <c r="AF112" i="18" s="1"/>
  <c r="R112" i="18"/>
  <c r="Q112" i="18"/>
  <c r="P112" i="18"/>
  <c r="N112" i="18"/>
  <c r="J112" i="18"/>
  <c r="G112" i="18"/>
  <c r="F112" i="18"/>
  <c r="AO111" i="18"/>
  <c r="AP111" i="18" s="1"/>
  <c r="AE111" i="18"/>
  <c r="AF111" i="18" s="1"/>
  <c r="R111" i="18"/>
  <c r="Q111" i="18"/>
  <c r="N111" i="18"/>
  <c r="P111" i="18" s="1"/>
  <c r="J111" i="18"/>
  <c r="G111" i="18"/>
  <c r="F111" i="18"/>
  <c r="AO110" i="18"/>
  <c r="AP110" i="18" s="1"/>
  <c r="AE110" i="18"/>
  <c r="AF110" i="18" s="1"/>
  <c r="R110" i="18"/>
  <c r="Q110" i="18"/>
  <c r="T110" i="18" s="1"/>
  <c r="N110" i="18"/>
  <c r="P110" i="18" s="1"/>
  <c r="J110" i="18"/>
  <c r="G110" i="18"/>
  <c r="F110" i="18"/>
  <c r="AO109" i="18"/>
  <c r="AP109" i="18" s="1"/>
  <c r="AE109" i="18"/>
  <c r="AF109" i="18" s="1"/>
  <c r="R109" i="18"/>
  <c r="Q109" i="18"/>
  <c r="N109" i="18"/>
  <c r="P109" i="18" s="1"/>
  <c r="J109" i="18"/>
  <c r="G109" i="18"/>
  <c r="F109" i="18"/>
  <c r="AO108" i="18"/>
  <c r="AP108" i="18" s="1"/>
  <c r="AE108" i="18"/>
  <c r="AF108" i="18" s="1"/>
  <c r="R108" i="18"/>
  <c r="Q108" i="18"/>
  <c r="T108" i="18" s="1"/>
  <c r="N108" i="18"/>
  <c r="P108" i="18" s="1"/>
  <c r="J108" i="18"/>
  <c r="G108" i="18"/>
  <c r="F108" i="18"/>
  <c r="AO107" i="18"/>
  <c r="AP107" i="18" s="1"/>
  <c r="AE107" i="18"/>
  <c r="AF107" i="18" s="1"/>
  <c r="R107" i="18"/>
  <c r="Q107" i="18"/>
  <c r="T107" i="18" s="1"/>
  <c r="N107" i="18"/>
  <c r="P107" i="18" s="1"/>
  <c r="J107" i="18"/>
  <c r="G107" i="18"/>
  <c r="F107" i="18"/>
  <c r="AP106" i="18"/>
  <c r="AO106" i="18"/>
  <c r="AE106" i="18"/>
  <c r="AF106" i="18" s="1"/>
  <c r="R106" i="18"/>
  <c r="Q106" i="18"/>
  <c r="T106" i="18" s="1"/>
  <c r="N106" i="18"/>
  <c r="P106" i="18" s="1"/>
  <c r="J106" i="18"/>
  <c r="G106" i="18"/>
  <c r="F106" i="18"/>
  <c r="AO105" i="18"/>
  <c r="AP105" i="18" s="1"/>
  <c r="AE105" i="18"/>
  <c r="AF105" i="18" s="1"/>
  <c r="R105" i="18"/>
  <c r="Q105" i="18"/>
  <c r="N105" i="18"/>
  <c r="P105" i="18" s="1"/>
  <c r="J105" i="18"/>
  <c r="G105" i="18"/>
  <c r="F105" i="18"/>
  <c r="AO104" i="18"/>
  <c r="AP104" i="18" s="1"/>
  <c r="AE104" i="18"/>
  <c r="AF104" i="18" s="1"/>
  <c r="R104" i="18"/>
  <c r="Q104" i="18"/>
  <c r="N104" i="18"/>
  <c r="P104" i="18" s="1"/>
  <c r="J104" i="18"/>
  <c r="G104" i="18"/>
  <c r="F104" i="18"/>
  <c r="AO103" i="18"/>
  <c r="AP103" i="18" s="1"/>
  <c r="AE103" i="18"/>
  <c r="AF103" i="18" s="1"/>
  <c r="R103" i="18"/>
  <c r="T103" i="18" s="1"/>
  <c r="Q103" i="18"/>
  <c r="N103" i="18"/>
  <c r="P103" i="18" s="1"/>
  <c r="J103" i="18"/>
  <c r="G103" i="18"/>
  <c r="F103" i="18"/>
  <c r="AO102" i="18"/>
  <c r="AP102" i="18" s="1"/>
  <c r="AE102" i="18"/>
  <c r="AF102" i="18" s="1"/>
  <c r="R102" i="18"/>
  <c r="Q102" i="18"/>
  <c r="N102" i="18"/>
  <c r="P102" i="18" s="1"/>
  <c r="J102" i="18"/>
  <c r="G102" i="18"/>
  <c r="F102" i="18"/>
  <c r="AO101" i="18"/>
  <c r="AP101" i="18" s="1"/>
  <c r="AE101" i="18"/>
  <c r="AF101" i="18" s="1"/>
  <c r="R101" i="18"/>
  <c r="Q101" i="18"/>
  <c r="P101" i="18"/>
  <c r="N101" i="18"/>
  <c r="J101" i="18"/>
  <c r="G101" i="18"/>
  <c r="F101" i="18"/>
  <c r="AO100" i="18"/>
  <c r="AP100" i="18" s="1"/>
  <c r="AE100" i="18"/>
  <c r="AF100" i="18" s="1"/>
  <c r="R100" i="18"/>
  <c r="Q100" i="18"/>
  <c r="T100" i="18" s="1"/>
  <c r="N100" i="18"/>
  <c r="P100" i="18" s="1"/>
  <c r="J100" i="18"/>
  <c r="G100" i="18"/>
  <c r="F100" i="18"/>
  <c r="AO99" i="18"/>
  <c r="AP99" i="18" s="1"/>
  <c r="AE99" i="18"/>
  <c r="AF99" i="18" s="1"/>
  <c r="R99" i="18"/>
  <c r="Q99" i="18"/>
  <c r="N99" i="18"/>
  <c r="P99" i="18" s="1"/>
  <c r="J99" i="18"/>
  <c r="G99" i="18"/>
  <c r="F99" i="18"/>
  <c r="AO98" i="18"/>
  <c r="AP98" i="18" s="1"/>
  <c r="AE98" i="18"/>
  <c r="AF98" i="18" s="1"/>
  <c r="R98" i="18"/>
  <c r="Q98" i="18"/>
  <c r="N98" i="18"/>
  <c r="P98" i="18" s="1"/>
  <c r="J98" i="18"/>
  <c r="G98" i="18"/>
  <c r="F98" i="18"/>
  <c r="AO97" i="18"/>
  <c r="AP97" i="18" s="1"/>
  <c r="AE97" i="18"/>
  <c r="AF97" i="18" s="1"/>
  <c r="R97" i="18"/>
  <c r="Q97" i="18"/>
  <c r="N97" i="18"/>
  <c r="P97" i="18" s="1"/>
  <c r="J97" i="18"/>
  <c r="G97" i="18"/>
  <c r="F97" i="18"/>
  <c r="AO96" i="18"/>
  <c r="AP96" i="18" s="1"/>
  <c r="AE96" i="18"/>
  <c r="AF96" i="18" s="1"/>
  <c r="R96" i="18"/>
  <c r="T96" i="18" s="1"/>
  <c r="Q96" i="18"/>
  <c r="P96" i="18"/>
  <c r="N96" i="18"/>
  <c r="J96" i="18"/>
  <c r="G96" i="18"/>
  <c r="F96" i="18"/>
  <c r="AO95" i="18"/>
  <c r="AP95" i="18" s="1"/>
  <c r="AE95" i="18"/>
  <c r="AF95" i="18" s="1"/>
  <c r="R95" i="18"/>
  <c r="Q95" i="18"/>
  <c r="N95" i="18"/>
  <c r="P95" i="18" s="1"/>
  <c r="J95" i="18"/>
  <c r="G95" i="18"/>
  <c r="F95" i="18"/>
  <c r="AO94" i="18"/>
  <c r="AP94" i="18" s="1"/>
  <c r="AE94" i="18"/>
  <c r="AF94" i="18" s="1"/>
  <c r="R94" i="18"/>
  <c r="T94" i="18" s="1"/>
  <c r="Q94" i="18"/>
  <c r="N94" i="18"/>
  <c r="P94" i="18" s="1"/>
  <c r="J94" i="18"/>
  <c r="G94" i="18"/>
  <c r="F94" i="18"/>
  <c r="AO93" i="18"/>
  <c r="AP93" i="18" s="1"/>
  <c r="AE93" i="18"/>
  <c r="AF93" i="18" s="1"/>
  <c r="R93" i="18"/>
  <c r="Q93" i="18"/>
  <c r="N93" i="18"/>
  <c r="P93" i="18" s="1"/>
  <c r="J93" i="18"/>
  <c r="G93" i="18"/>
  <c r="F93" i="18"/>
  <c r="AO92" i="18"/>
  <c r="AP92" i="18" s="1"/>
  <c r="AE92" i="18"/>
  <c r="AF92" i="18" s="1"/>
  <c r="R92" i="18"/>
  <c r="Q92" i="18"/>
  <c r="N92" i="18"/>
  <c r="P92" i="18" s="1"/>
  <c r="J92" i="18"/>
  <c r="G92" i="18"/>
  <c r="F92" i="18"/>
  <c r="AO91" i="18"/>
  <c r="AP91" i="18" s="1"/>
  <c r="AE91" i="18"/>
  <c r="AF91" i="18" s="1"/>
  <c r="R91" i="18"/>
  <c r="Q91" i="18"/>
  <c r="T91" i="18" s="1"/>
  <c r="N91" i="18"/>
  <c r="P91" i="18" s="1"/>
  <c r="J91" i="18"/>
  <c r="G91" i="18"/>
  <c r="F91" i="18"/>
  <c r="AO90" i="18"/>
  <c r="AP90" i="18" s="1"/>
  <c r="AF90" i="18"/>
  <c r="AE90" i="18"/>
  <c r="R90" i="18"/>
  <c r="T90" i="18" s="1"/>
  <c r="Q90" i="18"/>
  <c r="N90" i="18"/>
  <c r="P90" i="18" s="1"/>
  <c r="J90" i="18"/>
  <c r="G90" i="18"/>
  <c r="F90" i="18"/>
  <c r="AO89" i="18"/>
  <c r="AP89" i="18" s="1"/>
  <c r="AE89" i="18"/>
  <c r="AF89" i="18" s="1"/>
  <c r="R89" i="18"/>
  <c r="Q89" i="18"/>
  <c r="P89" i="18"/>
  <c r="N89" i="18"/>
  <c r="J89" i="18"/>
  <c r="G89" i="18"/>
  <c r="F89" i="18"/>
  <c r="AO88" i="18"/>
  <c r="AP88" i="18" s="1"/>
  <c r="AE88" i="18"/>
  <c r="AF88" i="18" s="1"/>
  <c r="R88" i="18"/>
  <c r="Q88" i="18"/>
  <c r="T88" i="18" s="1"/>
  <c r="N88" i="18"/>
  <c r="P88" i="18" s="1"/>
  <c r="J88" i="18"/>
  <c r="G88" i="18"/>
  <c r="F88" i="18"/>
  <c r="AO87" i="18"/>
  <c r="AP87" i="18" s="1"/>
  <c r="AE87" i="18"/>
  <c r="AF87" i="18" s="1"/>
  <c r="R87" i="18"/>
  <c r="Q87" i="18"/>
  <c r="N87" i="18"/>
  <c r="P87" i="18" s="1"/>
  <c r="J87" i="18"/>
  <c r="G87" i="18"/>
  <c r="F87" i="18"/>
  <c r="AO86" i="18"/>
  <c r="AP86" i="18" s="1"/>
  <c r="AE86" i="18"/>
  <c r="AF86" i="18" s="1"/>
  <c r="R86" i="18"/>
  <c r="Q86" i="18"/>
  <c r="P86" i="18"/>
  <c r="N86" i="18"/>
  <c r="J86" i="18"/>
  <c r="G86" i="18"/>
  <c r="F86" i="18"/>
  <c r="AO85" i="18"/>
  <c r="AP85" i="18" s="1"/>
  <c r="AE85" i="18"/>
  <c r="AF85" i="18" s="1"/>
  <c r="R85" i="18"/>
  <c r="Q85" i="18"/>
  <c r="N85" i="18"/>
  <c r="P85" i="18" s="1"/>
  <c r="J85" i="18"/>
  <c r="G85" i="18"/>
  <c r="F85" i="18"/>
  <c r="AO84" i="18"/>
  <c r="AP84" i="18" s="1"/>
  <c r="AE84" i="18"/>
  <c r="AF84" i="18" s="1"/>
  <c r="R84" i="18"/>
  <c r="Q84" i="18"/>
  <c r="T84" i="18" s="1"/>
  <c r="N84" i="18"/>
  <c r="P84" i="18" s="1"/>
  <c r="J84" i="18"/>
  <c r="G84" i="18"/>
  <c r="F84" i="18"/>
  <c r="AO83" i="18"/>
  <c r="AP83" i="18" s="1"/>
  <c r="AE83" i="18"/>
  <c r="AF83" i="18" s="1"/>
  <c r="R83" i="18"/>
  <c r="Q83" i="18"/>
  <c r="T83" i="18" s="1"/>
  <c r="N83" i="18"/>
  <c r="P83" i="18" s="1"/>
  <c r="J83" i="18"/>
  <c r="G83" i="18"/>
  <c r="F83" i="18"/>
  <c r="R82" i="18"/>
  <c r="Q82" i="18"/>
  <c r="N82" i="18"/>
  <c r="P82" i="18" s="1"/>
  <c r="J82" i="18"/>
  <c r="G82" i="18"/>
  <c r="F82" i="18"/>
  <c r="R81" i="18"/>
  <c r="Q81" i="18"/>
  <c r="N81" i="18"/>
  <c r="P81" i="18" s="1"/>
  <c r="J81" i="18"/>
  <c r="G81" i="18"/>
  <c r="F81" i="18"/>
  <c r="T80" i="18"/>
  <c r="R80" i="18"/>
  <c r="Q80" i="18"/>
  <c r="N80" i="18"/>
  <c r="P80" i="18" s="1"/>
  <c r="J80" i="18"/>
  <c r="G80" i="18"/>
  <c r="F80" i="18"/>
  <c r="R79" i="18"/>
  <c r="Q79" i="18"/>
  <c r="N79" i="18"/>
  <c r="P79" i="18" s="1"/>
  <c r="J79" i="18"/>
  <c r="G79" i="18"/>
  <c r="F79" i="18"/>
  <c r="R78" i="18"/>
  <c r="Q78" i="18"/>
  <c r="T78" i="18" s="1"/>
  <c r="N78" i="18"/>
  <c r="P78" i="18" s="1"/>
  <c r="J78" i="18"/>
  <c r="G78" i="18"/>
  <c r="F78" i="18"/>
  <c r="R77" i="18"/>
  <c r="Q77" i="18"/>
  <c r="N77" i="18"/>
  <c r="P77" i="18" s="1"/>
  <c r="J77" i="18"/>
  <c r="G77" i="18"/>
  <c r="F77" i="18"/>
  <c r="R76" i="18"/>
  <c r="Q76" i="18"/>
  <c r="N76" i="18"/>
  <c r="P76" i="18" s="1"/>
  <c r="J76" i="18"/>
  <c r="G76" i="18"/>
  <c r="F76" i="18"/>
  <c r="R75" i="18"/>
  <c r="Q75" i="18"/>
  <c r="N75" i="18"/>
  <c r="P75" i="18" s="1"/>
  <c r="J75" i="18"/>
  <c r="G75" i="18"/>
  <c r="F75" i="18"/>
  <c r="R74" i="18"/>
  <c r="Q74" i="18"/>
  <c r="N74" i="18"/>
  <c r="P74" i="18" s="1"/>
  <c r="J74" i="18"/>
  <c r="G74" i="18"/>
  <c r="F74" i="18"/>
  <c r="R73" i="18"/>
  <c r="Q73" i="18"/>
  <c r="N73" i="18"/>
  <c r="P73" i="18" s="1"/>
  <c r="J73" i="18"/>
  <c r="G73" i="18"/>
  <c r="F73" i="18"/>
  <c r="R72" i="18"/>
  <c r="T72" i="18" s="1"/>
  <c r="Q72" i="18"/>
  <c r="N72" i="18"/>
  <c r="P72" i="18" s="1"/>
  <c r="J72" i="18"/>
  <c r="G72" i="18"/>
  <c r="F72" i="18"/>
  <c r="R71" i="18"/>
  <c r="Q71" i="18"/>
  <c r="P71" i="18"/>
  <c r="N71" i="18"/>
  <c r="J71" i="18"/>
  <c r="G71" i="18"/>
  <c r="F71" i="18"/>
  <c r="R70" i="18"/>
  <c r="T70" i="18" s="1"/>
  <c r="Q70" i="18"/>
  <c r="N70" i="18"/>
  <c r="P70" i="18" s="1"/>
  <c r="J70" i="18"/>
  <c r="G70" i="18"/>
  <c r="F70" i="18"/>
  <c r="R69" i="18"/>
  <c r="Q69" i="18"/>
  <c r="N69" i="18"/>
  <c r="P69" i="18" s="1"/>
  <c r="J69" i="18"/>
  <c r="G69" i="18"/>
  <c r="F69" i="18"/>
  <c r="R68" i="18"/>
  <c r="Q68" i="18"/>
  <c r="N68" i="18"/>
  <c r="P68" i="18" s="1"/>
  <c r="J68" i="18"/>
  <c r="G68" i="18"/>
  <c r="F68" i="18"/>
  <c r="R67" i="18"/>
  <c r="Q67" i="18"/>
  <c r="P67" i="18"/>
  <c r="N67" i="18"/>
  <c r="J67" i="18"/>
  <c r="G67" i="18"/>
  <c r="F67" i="18"/>
  <c r="R66" i="18"/>
  <c r="Q66" i="18"/>
  <c r="N66" i="18"/>
  <c r="P66" i="18" s="1"/>
  <c r="J66" i="18"/>
  <c r="G66" i="18"/>
  <c r="F66" i="18"/>
  <c r="R65" i="18"/>
  <c r="Q65" i="18"/>
  <c r="T65" i="18" s="1"/>
  <c r="N65" i="18"/>
  <c r="P65" i="18" s="1"/>
  <c r="J65" i="18"/>
  <c r="G65" i="18"/>
  <c r="F65" i="18"/>
  <c r="R64" i="18"/>
  <c r="Q64" i="18"/>
  <c r="N64" i="18"/>
  <c r="P64" i="18" s="1"/>
  <c r="J64" i="18"/>
  <c r="G64" i="18"/>
  <c r="F64" i="18"/>
  <c r="R63" i="18"/>
  <c r="Q63" i="18"/>
  <c r="N63" i="18"/>
  <c r="P63" i="18" s="1"/>
  <c r="J63" i="18"/>
  <c r="G63" i="18"/>
  <c r="F63" i="18"/>
  <c r="R62" i="18"/>
  <c r="Q62" i="18"/>
  <c r="T62" i="18" s="1"/>
  <c r="N62" i="18"/>
  <c r="P62" i="18" s="1"/>
  <c r="J62" i="18"/>
  <c r="G62" i="18"/>
  <c r="F62" i="18"/>
  <c r="R61" i="18"/>
  <c r="Q61" i="18"/>
  <c r="T61" i="18" s="1"/>
  <c r="N61" i="18"/>
  <c r="P61" i="18" s="1"/>
  <c r="J61" i="18"/>
  <c r="G61" i="18"/>
  <c r="F61" i="18"/>
  <c r="R60" i="18"/>
  <c r="Q60" i="18"/>
  <c r="N60" i="18"/>
  <c r="P60" i="18" s="1"/>
  <c r="J60" i="18"/>
  <c r="G60" i="18"/>
  <c r="F60" i="18"/>
  <c r="R59" i="18"/>
  <c r="Q59" i="18"/>
  <c r="T59" i="18" s="1"/>
  <c r="N59" i="18"/>
  <c r="P59" i="18" s="1"/>
  <c r="J59" i="18"/>
  <c r="G59" i="18"/>
  <c r="F59" i="18"/>
  <c r="R58" i="18"/>
  <c r="T58" i="18" s="1"/>
  <c r="Q58" i="18"/>
  <c r="N58" i="18"/>
  <c r="O58" i="18" s="1"/>
  <c r="J58" i="18"/>
  <c r="H58" i="18"/>
  <c r="I58" i="18" s="1"/>
  <c r="U58" i="18" s="1"/>
  <c r="G58" i="18"/>
  <c r="F58" i="18"/>
  <c r="V57" i="18"/>
  <c r="W57" i="18" s="1"/>
  <c r="BG55" i="18"/>
  <c r="AW55" i="18"/>
  <c r="AM55" i="18"/>
  <c r="AC55" i="18"/>
  <c r="Q45" i="18"/>
  <c r="Q44" i="18"/>
  <c r="Q43" i="18"/>
  <c r="Q42" i="18"/>
  <c r="Q41" i="18"/>
  <c r="Q40" i="18"/>
  <c r="Q39" i="18"/>
  <c r="Q38" i="18"/>
  <c r="Q37" i="18"/>
  <c r="Q36" i="18"/>
  <c r="T64" i="18" l="1"/>
  <c r="T77" i="18"/>
  <c r="T87" i="18"/>
  <c r="T98" i="18"/>
  <c r="T112" i="18"/>
  <c r="T127" i="18"/>
  <c r="F136" i="18"/>
  <c r="F137" i="18"/>
  <c r="F251" i="18" s="1"/>
  <c r="F138" i="18"/>
  <c r="F139" i="18"/>
  <c r="F148" i="18"/>
  <c r="F149" i="18"/>
  <c r="T200" i="18"/>
  <c r="T208" i="18"/>
  <c r="T216" i="18"/>
  <c r="T248" i="18"/>
  <c r="J275" i="18"/>
  <c r="J294" i="18"/>
  <c r="T355" i="18"/>
  <c r="T361" i="18"/>
  <c r="T364" i="18"/>
  <c r="T367" i="18"/>
  <c r="T377" i="18"/>
  <c r="T380" i="18"/>
  <c r="T383" i="18"/>
  <c r="T395" i="18"/>
  <c r="F432" i="18"/>
  <c r="F452" i="18"/>
  <c r="T457" i="18"/>
  <c r="T459" i="18"/>
  <c r="F140" i="18"/>
  <c r="F141" i="18"/>
  <c r="F142" i="18"/>
  <c r="F150" i="18"/>
  <c r="F151" i="18"/>
  <c r="F161" i="18"/>
  <c r="F162" i="18"/>
  <c r="F163" i="18"/>
  <c r="F164" i="18"/>
  <c r="F171" i="18"/>
  <c r="F172" i="18"/>
  <c r="J282" i="18"/>
  <c r="J290" i="18"/>
  <c r="F436" i="18"/>
  <c r="F439" i="18"/>
  <c r="F441" i="18"/>
  <c r="F456" i="18"/>
  <c r="T89" i="18"/>
  <c r="T99" i="18"/>
  <c r="T102" i="18"/>
  <c r="T121" i="18"/>
  <c r="T132" i="18"/>
  <c r="T134" i="18"/>
  <c r="F152" i="18"/>
  <c r="F153" i="18"/>
  <c r="F154" i="18"/>
  <c r="F155" i="18"/>
  <c r="F156" i="18"/>
  <c r="T169" i="18"/>
  <c r="T199" i="18"/>
  <c r="G229" i="18"/>
  <c r="T231" i="18"/>
  <c r="J278" i="18"/>
  <c r="T279" i="18"/>
  <c r="J281" i="18"/>
  <c r="J299" i="18"/>
  <c r="J316" i="18"/>
  <c r="F462" i="18"/>
  <c r="T130" i="18"/>
  <c r="F143" i="18"/>
  <c r="T146" i="18"/>
  <c r="F165" i="18"/>
  <c r="F166" i="18"/>
  <c r="F173" i="18"/>
  <c r="T194" i="18"/>
  <c r="T202" i="18"/>
  <c r="T210" i="18"/>
  <c r="G233" i="18"/>
  <c r="T235" i="18"/>
  <c r="T239" i="18"/>
  <c r="T247" i="18"/>
  <c r="J289" i="18"/>
  <c r="J305" i="18"/>
  <c r="T306" i="18"/>
  <c r="J315" i="18"/>
  <c r="T342" i="18"/>
  <c r="T360" i="18"/>
  <c r="T363" i="18"/>
  <c r="T376" i="18"/>
  <c r="T419" i="18"/>
  <c r="T422" i="18"/>
  <c r="F429" i="18"/>
  <c r="T430" i="18"/>
  <c r="F438" i="18"/>
  <c r="F445" i="18"/>
  <c r="T450" i="18"/>
  <c r="T452" i="18"/>
  <c r="T458" i="18"/>
  <c r="F465" i="18"/>
  <c r="T71" i="18"/>
  <c r="T93" i="18"/>
  <c r="T95" i="18"/>
  <c r="T137" i="18"/>
  <c r="T138" i="18"/>
  <c r="F144" i="18"/>
  <c r="T148" i="18"/>
  <c r="F157" i="18"/>
  <c r="F158" i="18"/>
  <c r="F167" i="18"/>
  <c r="J356" i="18"/>
  <c r="F431" i="18"/>
  <c r="E480" i="18" s="1"/>
  <c r="D484" i="18" s="1"/>
  <c r="F435" i="18"/>
  <c r="F449" i="18"/>
  <c r="F168" i="18"/>
  <c r="T171" i="18"/>
  <c r="T188" i="18"/>
  <c r="T217" i="18"/>
  <c r="T244" i="18"/>
  <c r="T246" i="18"/>
  <c r="T322" i="18"/>
  <c r="J331" i="18"/>
  <c r="T338" i="18"/>
  <c r="T341" i="18"/>
  <c r="T393" i="18"/>
  <c r="T399" i="18"/>
  <c r="T407" i="18"/>
  <c r="T436" i="18"/>
  <c r="F453" i="18"/>
  <c r="F459" i="18"/>
  <c r="F461" i="18"/>
  <c r="F145" i="18"/>
  <c r="T69" i="18"/>
  <c r="T111" i="18"/>
  <c r="T123" i="18"/>
  <c r="F135" i="18"/>
  <c r="E261" i="18" s="1"/>
  <c r="T140" i="18"/>
  <c r="T142" i="18"/>
  <c r="T151" i="18"/>
  <c r="T155" i="18"/>
  <c r="F159" i="18"/>
  <c r="F160" i="18"/>
  <c r="F169" i="18"/>
  <c r="T205" i="18"/>
  <c r="T221" i="18"/>
  <c r="T224" i="18"/>
  <c r="T233" i="18"/>
  <c r="T277" i="18"/>
  <c r="T350" i="18"/>
  <c r="T353" i="18"/>
  <c r="T421" i="18"/>
  <c r="T429" i="18"/>
  <c r="F442" i="18"/>
  <c r="T63" i="18"/>
  <c r="T79" i="18"/>
  <c r="T92" i="18"/>
  <c r="T97" i="18"/>
  <c r="J251" i="18"/>
  <c r="K111" i="18" s="1"/>
  <c r="K64" i="18"/>
  <c r="T66" i="18"/>
  <c r="P58" i="18"/>
  <c r="T60" i="18"/>
  <c r="T114" i="18"/>
  <c r="T67" i="18"/>
  <c r="T68" i="18"/>
  <c r="T73" i="18"/>
  <c r="T74" i="18"/>
  <c r="T144" i="18"/>
  <c r="T164" i="18"/>
  <c r="T179" i="18"/>
  <c r="T184" i="18"/>
  <c r="T197" i="18"/>
  <c r="T249" i="18"/>
  <c r="G246" i="18"/>
  <c r="G241" i="18"/>
  <c r="G240" i="18"/>
  <c r="G249" i="18"/>
  <c r="G248" i="18"/>
  <c r="G247" i="18"/>
  <c r="G242" i="18"/>
  <c r="T310" i="18"/>
  <c r="T165" i="18"/>
  <c r="T175" i="18"/>
  <c r="T191" i="18"/>
  <c r="T211" i="18"/>
  <c r="T343" i="18"/>
  <c r="T104" i="18"/>
  <c r="K109" i="18"/>
  <c r="T124" i="18"/>
  <c r="T133" i="18"/>
  <c r="T145" i="18"/>
  <c r="T149" i="18"/>
  <c r="T161" i="18"/>
  <c r="T181" i="18"/>
  <c r="T189" i="18"/>
  <c r="T196" i="18"/>
  <c r="T203" i="18"/>
  <c r="T223" i="18"/>
  <c r="T229" i="18"/>
  <c r="T237" i="18"/>
  <c r="T346" i="18"/>
  <c r="T371" i="18"/>
  <c r="F246" i="18"/>
  <c r="F241" i="18"/>
  <c r="D263" i="18" s="1"/>
  <c r="F240" i="18"/>
  <c r="T290" i="18"/>
  <c r="T326" i="18"/>
  <c r="K99" i="18"/>
  <c r="T115" i="18"/>
  <c r="T75" i="18"/>
  <c r="T76" i="18"/>
  <c r="T81" i="18"/>
  <c r="T82" i="18"/>
  <c r="T85" i="18"/>
  <c r="T86" i="18"/>
  <c r="K90" i="18"/>
  <c r="K92" i="18"/>
  <c r="T117" i="18"/>
  <c r="T143" i="18"/>
  <c r="T163" i="18"/>
  <c r="T173" i="18"/>
  <c r="T178" i="18"/>
  <c r="T183" i="18"/>
  <c r="T185" i="18"/>
  <c r="G210" i="18"/>
  <c r="G251" i="18" s="1"/>
  <c r="I251" i="18" s="1"/>
  <c r="T213" i="18"/>
  <c r="G217" i="18"/>
  <c r="F223" i="18"/>
  <c r="G224" i="18"/>
  <c r="G230" i="18"/>
  <c r="G238" i="18"/>
  <c r="T240" i="18"/>
  <c r="G245" i="18"/>
  <c r="F248" i="18"/>
  <c r="T289" i="18"/>
  <c r="T311" i="18"/>
  <c r="T332" i="18"/>
  <c r="T357" i="18"/>
  <c r="J298" i="18"/>
  <c r="J319" i="18"/>
  <c r="J320" i="18"/>
  <c r="J335" i="18"/>
  <c r="G424" i="18"/>
  <c r="G427" i="18"/>
  <c r="G431" i="18"/>
  <c r="F434" i="18"/>
  <c r="F444" i="18"/>
  <c r="F455" i="18"/>
  <c r="F458" i="18"/>
  <c r="F464" i="18"/>
  <c r="J291" i="18"/>
  <c r="J292" i="18"/>
  <c r="J293" i="18"/>
  <c r="J307" i="18"/>
  <c r="J308" i="18"/>
  <c r="J313" i="18"/>
  <c r="J343" i="18"/>
  <c r="T404" i="18"/>
  <c r="G419" i="18"/>
  <c r="F430" i="18"/>
  <c r="F433" i="18"/>
  <c r="G434" i="18"/>
  <c r="F437" i="18"/>
  <c r="G444" i="18"/>
  <c r="T445" i="18"/>
  <c r="F447" i="18"/>
  <c r="F451" i="18"/>
  <c r="F454" i="18"/>
  <c r="G455" i="18"/>
  <c r="G458" i="18"/>
  <c r="F466" i="18"/>
  <c r="T243" i="18"/>
  <c r="J286" i="18"/>
  <c r="J297" i="18"/>
  <c r="T298" i="18"/>
  <c r="J302" i="18"/>
  <c r="J323" i="18"/>
  <c r="T362" i="18"/>
  <c r="T388" i="18"/>
  <c r="T413" i="18"/>
  <c r="G423" i="18"/>
  <c r="G430" i="18"/>
  <c r="G433" i="18"/>
  <c r="F440" i="18"/>
  <c r="F443" i="18"/>
  <c r="F446" i="18"/>
  <c r="G447" i="18"/>
  <c r="F450" i="18"/>
  <c r="G451" i="18"/>
  <c r="G454" i="18"/>
  <c r="F457" i="18"/>
  <c r="T464" i="18"/>
  <c r="T308" i="18"/>
  <c r="J311" i="18"/>
  <c r="J312" i="18"/>
  <c r="T324" i="18"/>
  <c r="J327" i="18"/>
  <c r="T347" i="18"/>
  <c r="T403" i="18"/>
  <c r="T406" i="18"/>
  <c r="T409" i="18"/>
  <c r="T444" i="18"/>
  <c r="T382" i="18"/>
  <c r="T405" i="18"/>
  <c r="T416" i="18"/>
  <c r="T423" i="18"/>
  <c r="T426" i="18"/>
  <c r="T460" i="18"/>
  <c r="T466" i="18"/>
  <c r="AF184" i="18"/>
  <c r="AF185" i="18" s="1"/>
  <c r="AP184" i="18"/>
  <c r="AP185" i="18" s="1"/>
  <c r="S44" i="18"/>
  <c r="P132" i="18"/>
  <c r="P146" i="18"/>
  <c r="T150" i="18"/>
  <c r="K157" i="18"/>
  <c r="T174" i="18"/>
  <c r="S58" i="18"/>
  <c r="T116" i="18"/>
  <c r="K128" i="18"/>
  <c r="K133" i="18"/>
  <c r="P157" i="18"/>
  <c r="K113" i="18"/>
  <c r="P152" i="18"/>
  <c r="K199" i="18"/>
  <c r="K247" i="18"/>
  <c r="K179" i="18"/>
  <c r="K205" i="18"/>
  <c r="K245" i="18"/>
  <c r="K207" i="18"/>
  <c r="K183" i="18"/>
  <c r="K175" i="18"/>
  <c r="K140" i="18"/>
  <c r="K132" i="18"/>
  <c r="K131" i="18"/>
  <c r="K165" i="18"/>
  <c r="K163" i="18"/>
  <c r="K151" i="18"/>
  <c r="H59" i="18"/>
  <c r="I59" i="18" s="1"/>
  <c r="U59" i="18" s="1"/>
  <c r="E260" i="18"/>
  <c r="D260" i="18"/>
  <c r="T105" i="18"/>
  <c r="T120" i="18"/>
  <c r="T128" i="18"/>
  <c r="P147" i="18"/>
  <c r="K98" i="18"/>
  <c r="K103" i="18"/>
  <c r="K136" i="18"/>
  <c r="P140" i="18"/>
  <c r="E259" i="18"/>
  <c r="D259" i="18"/>
  <c r="V58" i="18"/>
  <c r="T109" i="18"/>
  <c r="P113" i="18"/>
  <c r="K121" i="18"/>
  <c r="P124" i="18"/>
  <c r="T125" i="18"/>
  <c r="K119" i="18"/>
  <c r="K59" i="18"/>
  <c r="K102" i="18"/>
  <c r="K117" i="18"/>
  <c r="P116" i="18"/>
  <c r="T101" i="18"/>
  <c r="K120" i="18"/>
  <c r="P121" i="18"/>
  <c r="T136" i="18"/>
  <c r="P178" i="18"/>
  <c r="K233" i="18"/>
  <c r="P129" i="18"/>
  <c r="P137" i="18"/>
  <c r="T153" i="18"/>
  <c r="P237" i="18"/>
  <c r="K158" i="18"/>
  <c r="P154" i="18"/>
  <c r="T157" i="18"/>
  <c r="P162" i="18"/>
  <c r="T168" i="18"/>
  <c r="P172" i="18"/>
  <c r="D262" i="18"/>
  <c r="E262" i="18"/>
  <c r="K193" i="18"/>
  <c r="K220" i="18"/>
  <c r="P230" i="18"/>
  <c r="T154" i="18"/>
  <c r="T162" i="18"/>
  <c r="P166" i="18"/>
  <c r="T172" i="18"/>
  <c r="P202" i="18"/>
  <c r="P204" i="18"/>
  <c r="P150" i="18"/>
  <c r="P174" i="18"/>
  <c r="T182" i="18"/>
  <c r="K194" i="18"/>
  <c r="K210" i="18"/>
  <c r="T241" i="18"/>
  <c r="P226" i="18"/>
  <c r="K232" i="18"/>
  <c r="H275" i="18"/>
  <c r="P186" i="18"/>
  <c r="T190" i="18"/>
  <c r="P198" i="18"/>
  <c r="T201" i="18"/>
  <c r="P246" i="18"/>
  <c r="T250" i="18"/>
  <c r="K190" i="18"/>
  <c r="P242" i="18"/>
  <c r="T193" i="18"/>
  <c r="P194" i="18"/>
  <c r="P196" i="18"/>
  <c r="P210" i="18"/>
  <c r="P218" i="18"/>
  <c r="T222" i="18"/>
  <c r="T226" i="18"/>
  <c r="K250" i="18"/>
  <c r="P206" i="18"/>
  <c r="T209" i="18"/>
  <c r="P214" i="18"/>
  <c r="T225" i="18"/>
  <c r="K226" i="18"/>
  <c r="K230" i="18"/>
  <c r="P234" i="18"/>
  <c r="T238" i="18"/>
  <c r="T242" i="18"/>
  <c r="D266" i="18"/>
  <c r="P290" i="18"/>
  <c r="T282" i="18"/>
  <c r="T285" i="18"/>
  <c r="P297" i="18"/>
  <c r="P328" i="18"/>
  <c r="T283" i="18"/>
  <c r="P312" i="18"/>
  <c r="P320" i="18"/>
  <c r="T325" i="18"/>
  <c r="P279" i="18"/>
  <c r="P298" i="18"/>
  <c r="P305" i="18"/>
  <c r="P278" i="18"/>
  <c r="P287" i="18"/>
  <c r="T293" i="18"/>
  <c r="T309" i="18"/>
  <c r="T317" i="18"/>
  <c r="P286" i="18"/>
  <c r="P337" i="18"/>
  <c r="T286" i="18"/>
  <c r="T305" i="18"/>
  <c r="J462" i="18"/>
  <c r="J454" i="18"/>
  <c r="J446" i="18"/>
  <c r="J438" i="18"/>
  <c r="J465" i="18"/>
  <c r="J457" i="18"/>
  <c r="J449" i="18"/>
  <c r="J441" i="18"/>
  <c r="J433" i="18"/>
  <c r="J460" i="18"/>
  <c r="J466" i="18"/>
  <c r="J458" i="18"/>
  <c r="J450" i="18"/>
  <c r="J461" i="18"/>
  <c r="J455" i="18"/>
  <c r="J452" i="18"/>
  <c r="J445" i="18"/>
  <c r="J444" i="18"/>
  <c r="J435" i="18"/>
  <c r="J434" i="18"/>
  <c r="J423" i="18"/>
  <c r="J467" i="18"/>
  <c r="J443" i="18"/>
  <c r="J442" i="18"/>
  <c r="J463" i="18"/>
  <c r="J453" i="18"/>
  <c r="J456" i="18"/>
  <c r="J440" i="18"/>
  <c r="J427" i="18"/>
  <c r="J419" i="18"/>
  <c r="J447" i="18"/>
  <c r="J432" i="18"/>
  <c r="J415" i="18"/>
  <c r="J407" i="18"/>
  <c r="J399" i="18"/>
  <c r="J451" i="18"/>
  <c r="J439" i="18"/>
  <c r="J436" i="18"/>
  <c r="J426" i="18"/>
  <c r="J418" i="18"/>
  <c r="J410" i="18"/>
  <c r="J402" i="18"/>
  <c r="J459" i="18"/>
  <c r="J425" i="18"/>
  <c r="J417" i="18"/>
  <c r="J413" i="18"/>
  <c r="J405" i="18"/>
  <c r="J397" i="18"/>
  <c r="J464" i="18"/>
  <c r="J437" i="18"/>
  <c r="J411" i="18"/>
  <c r="J403" i="18"/>
  <c r="J448" i="18"/>
  <c r="J431" i="18"/>
  <c r="J430" i="18"/>
  <c r="J422" i="18"/>
  <c r="J414" i="18"/>
  <c r="J406" i="18"/>
  <c r="J428" i="18"/>
  <c r="J424" i="18"/>
  <c r="J409" i="18"/>
  <c r="J401" i="18"/>
  <c r="J396" i="18"/>
  <c r="J391" i="18"/>
  <c r="J383" i="18"/>
  <c r="J429" i="18"/>
  <c r="J416" i="18"/>
  <c r="J408" i="18"/>
  <c r="J400" i="18"/>
  <c r="J398" i="18"/>
  <c r="J392" i="18"/>
  <c r="J384" i="18"/>
  <c r="J376" i="18"/>
  <c r="J421" i="18"/>
  <c r="J420" i="18"/>
  <c r="J394" i="18"/>
  <c r="J372" i="18"/>
  <c r="J364" i="18"/>
  <c r="J412" i="18"/>
  <c r="J395" i="18"/>
  <c r="J389" i="18"/>
  <c r="J381" i="18"/>
  <c r="J375" i="18"/>
  <c r="J404" i="18"/>
  <c r="J387" i="18"/>
  <c r="J379" i="18"/>
  <c r="J368" i="18"/>
  <c r="J360" i="18"/>
  <c r="J370" i="18"/>
  <c r="J362" i="18"/>
  <c r="J390" i="18"/>
  <c r="J388" i="18"/>
  <c r="J386" i="18"/>
  <c r="J369" i="18"/>
  <c r="J361" i="18"/>
  <c r="J357" i="18"/>
  <c r="J349" i="18"/>
  <c r="J374" i="18"/>
  <c r="J366" i="18"/>
  <c r="J358" i="18"/>
  <c r="J350" i="18"/>
  <c r="J385" i="18"/>
  <c r="J378" i="18"/>
  <c r="J393" i="18"/>
  <c r="J382" i="18"/>
  <c r="J353" i="18"/>
  <c r="J345" i="18"/>
  <c r="J342" i="18"/>
  <c r="J334" i="18"/>
  <c r="J326" i="18"/>
  <c r="J318" i="18"/>
  <c r="J310" i="18"/>
  <c r="J377" i="18"/>
  <c r="J367" i="18"/>
  <c r="J359" i="18"/>
  <c r="J352" i="18"/>
  <c r="J351" i="18"/>
  <c r="J344" i="18"/>
  <c r="J337" i="18"/>
  <c r="J380" i="18"/>
  <c r="J338" i="18"/>
  <c r="J330" i="18"/>
  <c r="J322" i="18"/>
  <c r="J314" i="18"/>
  <c r="J306" i="18"/>
  <c r="J280" i="18"/>
  <c r="J288" i="18"/>
  <c r="J296" i="18"/>
  <c r="J304" i="18"/>
  <c r="J336" i="18"/>
  <c r="P349" i="18"/>
  <c r="T359" i="18"/>
  <c r="T373" i="18"/>
  <c r="J324" i="18"/>
  <c r="J332" i="18"/>
  <c r="J333" i="18"/>
  <c r="J341" i="18"/>
  <c r="T369" i="18"/>
  <c r="D476" i="18"/>
  <c r="E476" i="18"/>
  <c r="J279" i="18"/>
  <c r="J287" i="18"/>
  <c r="J295" i="18"/>
  <c r="J303" i="18"/>
  <c r="J309" i="18"/>
  <c r="T312" i="18"/>
  <c r="P313" i="18"/>
  <c r="J317" i="18"/>
  <c r="T320" i="18"/>
  <c r="P321" i="18"/>
  <c r="J325" i="18"/>
  <c r="T328" i="18"/>
  <c r="P329" i="18"/>
  <c r="P336" i="18"/>
  <c r="J340" i="18"/>
  <c r="T354" i="18"/>
  <c r="P357" i="18"/>
  <c r="J363" i="18"/>
  <c r="P386" i="18"/>
  <c r="J300" i="18"/>
  <c r="T336" i="18"/>
  <c r="J339" i="18"/>
  <c r="J347" i="18"/>
  <c r="J365" i="18"/>
  <c r="J371" i="18"/>
  <c r="T351" i="18"/>
  <c r="J354" i="18"/>
  <c r="P362" i="18"/>
  <c r="P365" i="18"/>
  <c r="J373" i="18"/>
  <c r="T313" i="18"/>
  <c r="T321" i="18"/>
  <c r="T329" i="18"/>
  <c r="J348" i="18"/>
  <c r="T352" i="18"/>
  <c r="P361" i="18"/>
  <c r="P370" i="18"/>
  <c r="P373" i="18"/>
  <c r="P309" i="18"/>
  <c r="P317" i="18"/>
  <c r="J321" i="18"/>
  <c r="P325" i="18"/>
  <c r="J329" i="18"/>
  <c r="J346" i="18"/>
  <c r="J355" i="18"/>
  <c r="T365" i="18"/>
  <c r="E478" i="18"/>
  <c r="D478" i="18"/>
  <c r="T412" i="18"/>
  <c r="T378" i="18"/>
  <c r="T386" i="18"/>
  <c r="E479" i="18"/>
  <c r="D479" i="18"/>
  <c r="P376" i="18"/>
  <c r="P389" i="18"/>
  <c r="E477" i="18"/>
  <c r="D477" i="18"/>
  <c r="T348" i="18"/>
  <c r="T356" i="18"/>
  <c r="P385" i="18"/>
  <c r="P378" i="18"/>
  <c r="P397" i="18"/>
  <c r="P400" i="18"/>
  <c r="P374" i="18"/>
  <c r="P405" i="18"/>
  <c r="T374" i="18"/>
  <c r="P377" i="18"/>
  <c r="T387" i="18"/>
  <c r="T389" i="18"/>
  <c r="P421" i="18"/>
  <c r="T394" i="18"/>
  <c r="T434" i="18"/>
  <c r="P404" i="18"/>
  <c r="P429" i="18"/>
  <c r="P413" i="18"/>
  <c r="P444" i="18"/>
  <c r="T401" i="18"/>
  <c r="P412" i="18"/>
  <c r="T418" i="18"/>
  <c r="P426" i="18"/>
  <c r="T400" i="18"/>
  <c r="P449" i="18"/>
  <c r="T408" i="18"/>
  <c r="P418" i="18"/>
  <c r="T437" i="18"/>
  <c r="P432" i="18"/>
  <c r="T440" i="18"/>
  <c r="P465" i="18"/>
  <c r="P467" i="18"/>
  <c r="P441" i="18"/>
  <c r="T451" i="18"/>
  <c r="P460" i="18"/>
  <c r="T467" i="18"/>
  <c r="T435" i="18"/>
  <c r="T461" i="18"/>
  <c r="T431" i="18"/>
  <c r="T455" i="18"/>
  <c r="P459" i="18"/>
  <c r="P448" i="18"/>
  <c r="P440" i="18"/>
  <c r="T447" i="18"/>
  <c r="T456" i="18"/>
  <c r="G461" i="18"/>
  <c r="G453" i="18"/>
  <c r="G445" i="18"/>
  <c r="G437" i="18"/>
  <c r="G464" i="18"/>
  <c r="G456" i="18"/>
  <c r="G448" i="18"/>
  <c r="G440" i="18"/>
  <c r="G432" i="18"/>
  <c r="G467" i="18"/>
  <c r="G459" i="18"/>
  <c r="G465" i="18"/>
  <c r="G457" i="18"/>
  <c r="K224" i="18" l="1"/>
  <c r="K236" i="18"/>
  <c r="K146" i="18"/>
  <c r="K182" i="18"/>
  <c r="K166" i="18"/>
  <c r="K178" i="18"/>
  <c r="K67" i="18"/>
  <c r="K100" i="18"/>
  <c r="K87" i="18"/>
  <c r="K129" i="18"/>
  <c r="K91" i="18"/>
  <c r="K181" i="18"/>
  <c r="K139" i="18"/>
  <c r="K147" i="18"/>
  <c r="K185" i="18"/>
  <c r="K177" i="18"/>
  <c r="K191" i="18"/>
  <c r="K213" i="18"/>
  <c r="K106" i="18"/>
  <c r="K125" i="18"/>
  <c r="K107" i="18"/>
  <c r="K96" i="18"/>
  <c r="K82" i="18"/>
  <c r="D251" i="18"/>
  <c r="K123" i="18"/>
  <c r="K81" i="18"/>
  <c r="K122" i="18"/>
  <c r="K148" i="18"/>
  <c r="K169" i="18"/>
  <c r="K195" i="18"/>
  <c r="K189" i="18"/>
  <c r="K203" i="18"/>
  <c r="K223" i="18"/>
  <c r="K89" i="18"/>
  <c r="K88" i="18"/>
  <c r="E251" i="18"/>
  <c r="K173" i="18"/>
  <c r="K114" i="18"/>
  <c r="K69" i="18"/>
  <c r="K130" i="18"/>
  <c r="K155" i="18"/>
  <c r="K187" i="18"/>
  <c r="K196" i="18"/>
  <c r="K221" i="18"/>
  <c r="K204" i="18"/>
  <c r="K219" i="18"/>
  <c r="K79" i="18"/>
  <c r="K135" i="18"/>
  <c r="K80" i="18"/>
  <c r="K248" i="18"/>
  <c r="K208" i="18"/>
  <c r="K222" i="18"/>
  <c r="K217" i="18"/>
  <c r="K180" i="18"/>
  <c r="K201" i="18"/>
  <c r="K144" i="18"/>
  <c r="K126" i="18"/>
  <c r="K150" i="18"/>
  <c r="K218" i="18"/>
  <c r="D480" i="18"/>
  <c r="K240" i="18"/>
  <c r="K214" i="18"/>
  <c r="K238" i="18"/>
  <c r="K246" i="18"/>
  <c r="K168" i="18"/>
  <c r="D261" i="18"/>
  <c r="K162" i="18"/>
  <c r="K137" i="18"/>
  <c r="K77" i="18"/>
  <c r="K85" i="18"/>
  <c r="K127" i="18"/>
  <c r="K156" i="18"/>
  <c r="K110" i="18"/>
  <c r="K71" i="18"/>
  <c r="K138" i="18"/>
  <c r="K160" i="18"/>
  <c r="K197" i="18"/>
  <c r="K211" i="18"/>
  <c r="K225" i="18"/>
  <c r="K237" i="18"/>
  <c r="K227" i="18"/>
  <c r="K63" i="18"/>
  <c r="K58" i="18"/>
  <c r="E263" i="18"/>
  <c r="D267" i="18" s="1"/>
  <c r="T36" i="18" s="1"/>
  <c r="K172" i="18"/>
  <c r="K93" i="18"/>
  <c r="K200" i="18"/>
  <c r="K234" i="18"/>
  <c r="K242" i="18"/>
  <c r="K170" i="18"/>
  <c r="K249" i="18"/>
  <c r="K198" i="18"/>
  <c r="K161" i="18"/>
  <c r="K83" i="18"/>
  <c r="K73" i="18"/>
  <c r="K145" i="18"/>
  <c r="K108" i="18"/>
  <c r="K134" i="18"/>
  <c r="K159" i="18"/>
  <c r="K149" i="18"/>
  <c r="K167" i="18"/>
  <c r="K229" i="18"/>
  <c r="K212" i="18"/>
  <c r="K228" i="18"/>
  <c r="K241" i="18"/>
  <c r="K235" i="18"/>
  <c r="T44" i="18"/>
  <c r="K95" i="18"/>
  <c r="K104" i="18"/>
  <c r="K68" i="18"/>
  <c r="K176" i="18"/>
  <c r="K97" i="18"/>
  <c r="K216" i="18"/>
  <c r="K174" i="18"/>
  <c r="K188" i="18"/>
  <c r="K142" i="18"/>
  <c r="K141" i="18"/>
  <c r="K186" i="18"/>
  <c r="K202" i="18"/>
  <c r="K206" i="18"/>
  <c r="K154" i="18"/>
  <c r="K184" i="18"/>
  <c r="K164" i="18"/>
  <c r="K118" i="18"/>
  <c r="K75" i="18"/>
  <c r="K65" i="18"/>
  <c r="K143" i="18"/>
  <c r="K105" i="18"/>
  <c r="K171" i="18"/>
  <c r="K153" i="18"/>
  <c r="K192" i="18"/>
  <c r="K239" i="18"/>
  <c r="K215" i="18"/>
  <c r="K231" i="18"/>
  <c r="K244" i="18"/>
  <c r="K243" i="18"/>
  <c r="K152" i="18"/>
  <c r="K209" i="18"/>
  <c r="K61" i="18"/>
  <c r="F468" i="18"/>
  <c r="K124" i="18"/>
  <c r="K94" i="18"/>
  <c r="G468" i="18"/>
  <c r="I468" i="18" s="1"/>
  <c r="K116" i="18"/>
  <c r="K112" i="18"/>
  <c r="K115" i="18"/>
  <c r="K74" i="18"/>
  <c r="K62" i="18"/>
  <c r="K76" i="18"/>
  <c r="K70" i="18"/>
  <c r="K72" i="18"/>
  <c r="K78" i="18"/>
  <c r="K66" i="18"/>
  <c r="K101" i="18"/>
  <c r="K84" i="18"/>
  <c r="K60" i="18"/>
  <c r="K251" i="18" s="1"/>
  <c r="K86" i="18"/>
  <c r="S59" i="18"/>
  <c r="O59" i="18"/>
  <c r="D468" i="18"/>
  <c r="R44" i="18"/>
  <c r="S36" i="18"/>
  <c r="R42" i="18"/>
  <c r="L58" i="18"/>
  <c r="E468" i="18"/>
  <c r="V275" i="18"/>
  <c r="I275" i="18"/>
  <c r="U275" i="18" s="1"/>
  <c r="H276" i="18"/>
  <c r="R39" i="18"/>
  <c r="R37" i="18"/>
  <c r="D483" i="18"/>
  <c r="J468" i="18"/>
  <c r="K373" i="18" s="1"/>
  <c r="H60" i="18"/>
  <c r="I60" i="18" s="1"/>
  <c r="U60" i="18" s="1"/>
  <c r="V59" i="18"/>
  <c r="R43" i="18"/>
  <c r="R36" i="18" l="1"/>
  <c r="R38" i="18"/>
  <c r="K400" i="18"/>
  <c r="K412" i="18"/>
  <c r="K288" i="18"/>
  <c r="K334" i="18"/>
  <c r="K396" i="18"/>
  <c r="K304" i="18"/>
  <c r="K399" i="18"/>
  <c r="K287" i="18"/>
  <c r="K378" i="18"/>
  <c r="K418" i="18"/>
  <c r="K413" i="18"/>
  <c r="K462" i="18"/>
  <c r="K397" i="18"/>
  <c r="K280" i="18"/>
  <c r="K454" i="18"/>
  <c r="K303" i="18"/>
  <c r="K366" i="18"/>
  <c r="K451" i="18"/>
  <c r="K300" i="18"/>
  <c r="K345" i="18"/>
  <c r="K388" i="18"/>
  <c r="K455" i="18"/>
  <c r="K421" i="18"/>
  <c r="K329" i="18"/>
  <c r="K417" i="18"/>
  <c r="K393" i="18"/>
  <c r="K338" i="18"/>
  <c r="K459" i="18"/>
  <c r="K440" i="18"/>
  <c r="K460" i="18"/>
  <c r="K433" i="18"/>
  <c r="K429" i="18"/>
  <c r="K414" i="18"/>
  <c r="K358" i="18"/>
  <c r="K383" i="18"/>
  <c r="K430" i="18"/>
  <c r="K336" i="18"/>
  <c r="K306" i="18"/>
  <c r="K376" i="18"/>
  <c r="K461" i="18"/>
  <c r="K387" i="18"/>
  <c r="K447" i="18"/>
  <c r="K386" i="18"/>
  <c r="K310" i="18"/>
  <c r="T37" i="18"/>
  <c r="S37" i="18"/>
  <c r="L59" i="18"/>
  <c r="X58" i="18"/>
  <c r="W58" i="18"/>
  <c r="M58" i="18"/>
  <c r="S38" i="18"/>
  <c r="T38" i="18"/>
  <c r="K351" i="18"/>
  <c r="K422" i="18"/>
  <c r="K380" i="18"/>
  <c r="K344" i="18"/>
  <c r="K317" i="18"/>
  <c r="K352" i="18"/>
  <c r="K391" i="18"/>
  <c r="K296" i="18"/>
  <c r="K426" i="18"/>
  <c r="K444" i="18"/>
  <c r="K411" i="18"/>
  <c r="T39" i="18"/>
  <c r="S39" i="18"/>
  <c r="K342" i="18"/>
  <c r="K389" i="18"/>
  <c r="K457" i="18"/>
  <c r="K453" i="18"/>
  <c r="K362" i="18"/>
  <c r="K322" i="18"/>
  <c r="I277" i="18"/>
  <c r="U277" i="18" s="1"/>
  <c r="V276" i="18"/>
  <c r="H277" i="18"/>
  <c r="K419" i="18"/>
  <c r="R45" i="18"/>
  <c r="K424" i="18"/>
  <c r="K314" i="18"/>
  <c r="K385" i="18"/>
  <c r="K431" i="18"/>
  <c r="K441" i="18"/>
  <c r="K384" i="18"/>
  <c r="K279" i="18"/>
  <c r="K361" i="18"/>
  <c r="K392" i="18"/>
  <c r="K381" i="18"/>
  <c r="K364" i="18"/>
  <c r="K359" i="18"/>
  <c r="K332" i="18"/>
  <c r="K368" i="18"/>
  <c r="K425" i="18"/>
  <c r="K445" i="18"/>
  <c r="K423" i="18"/>
  <c r="K318" i="18"/>
  <c r="K428" i="18"/>
  <c r="K337" i="18"/>
  <c r="K326" i="18"/>
  <c r="K452" i="18"/>
  <c r="K395" i="18"/>
  <c r="K339" i="18"/>
  <c r="K341" i="18"/>
  <c r="K346" i="18"/>
  <c r="K442" i="18"/>
  <c r="K360" i="18"/>
  <c r="K354" i="18"/>
  <c r="K292" i="18"/>
  <c r="K284" i="18"/>
  <c r="K276" i="18"/>
  <c r="K289" i="18"/>
  <c r="K297" i="18"/>
  <c r="T45" i="18"/>
  <c r="S45" i="18"/>
  <c r="K286" i="18"/>
  <c r="K328" i="18"/>
  <c r="K343" i="18"/>
  <c r="K283" i="18"/>
  <c r="K307" i="18"/>
  <c r="K312" i="18"/>
  <c r="K320" i="18"/>
  <c r="K305" i="18"/>
  <c r="K298" i="18"/>
  <c r="K282" i="18"/>
  <c r="K299" i="18"/>
  <c r="K316" i="18"/>
  <c r="K356" i="18"/>
  <c r="K331" i="18"/>
  <c r="K291" i="18"/>
  <c r="K290" i="18"/>
  <c r="K278" i="18"/>
  <c r="K302" i="18"/>
  <c r="K311" i="18"/>
  <c r="K308" i="18"/>
  <c r="K275" i="18"/>
  <c r="K327" i="18"/>
  <c r="K281" i="18"/>
  <c r="K323" i="18"/>
  <c r="K315" i="18"/>
  <c r="K294" i="18"/>
  <c r="K319" i="18"/>
  <c r="K285" i="18"/>
  <c r="K277" i="18"/>
  <c r="K335" i="18"/>
  <c r="K301" i="18"/>
  <c r="K293" i="18"/>
  <c r="K313" i="18"/>
  <c r="K371" i="18"/>
  <c r="K403" i="18"/>
  <c r="K463" i="18"/>
  <c r="K370" i="18"/>
  <c r="K363" i="18"/>
  <c r="K439" i="18"/>
  <c r="K436" i="18"/>
  <c r="K407" i="18"/>
  <c r="K374" i="18"/>
  <c r="K446" i="18"/>
  <c r="K416" i="18"/>
  <c r="K324" i="18"/>
  <c r="O275" i="18"/>
  <c r="S275" i="18"/>
  <c r="K415" i="18"/>
  <c r="K349" i="18"/>
  <c r="K347" i="18"/>
  <c r="K448" i="18"/>
  <c r="K398" i="18"/>
  <c r="S60" i="18"/>
  <c r="O60" i="18"/>
  <c r="K402" i="18"/>
  <c r="K353" i="18"/>
  <c r="K466" i="18"/>
  <c r="K420" i="18"/>
  <c r="K295" i="18"/>
  <c r="K450" i="18"/>
  <c r="K467" i="18"/>
  <c r="K438" i="18"/>
  <c r="K408" i="18"/>
  <c r="K325" i="18"/>
  <c r="K309" i="18"/>
  <c r="K410" i="18"/>
  <c r="K382" i="18"/>
  <c r="K321" i="18"/>
  <c r="K372" i="18"/>
  <c r="K369" i="18"/>
  <c r="K437" i="18"/>
  <c r="K367" i="18"/>
  <c r="K435" i="18"/>
  <c r="K375" i="18"/>
  <c r="K340" i="18"/>
  <c r="K427" i="18"/>
  <c r="K401" i="18"/>
  <c r="K458" i="18"/>
  <c r="K394" i="18"/>
  <c r="K365" i="18"/>
  <c r="K449" i="18"/>
  <c r="K464" i="18"/>
  <c r="K377" i="18"/>
  <c r="K350" i="18"/>
  <c r="K333" i="18"/>
  <c r="V60" i="18"/>
  <c r="H61" i="18"/>
  <c r="K406" i="18"/>
  <c r="K330" i="18"/>
  <c r="K456" i="18"/>
  <c r="K390" i="18"/>
  <c r="K348" i="18"/>
  <c r="K409" i="18"/>
  <c r="K379" i="18"/>
  <c r="I276" i="18"/>
  <c r="U276" i="18" s="1"/>
  <c r="K434" i="18"/>
  <c r="K404" i="18"/>
  <c r="K405" i="18"/>
  <c r="K465" i="18"/>
  <c r="K432" i="18"/>
  <c r="K357" i="18"/>
  <c r="K443" i="18"/>
  <c r="K355" i="18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Q66" i="16"/>
  <c r="R66" i="16"/>
  <c r="Q67" i="16"/>
  <c r="R67" i="16"/>
  <c r="Q68" i="16"/>
  <c r="R68" i="16"/>
  <c r="Q69" i="16"/>
  <c r="R69" i="16"/>
  <c r="Q70" i="16"/>
  <c r="R70" i="16"/>
  <c r="Q71" i="16"/>
  <c r="R71" i="16"/>
  <c r="Q72" i="16"/>
  <c r="R72" i="16"/>
  <c r="Q73" i="16"/>
  <c r="R73" i="16"/>
  <c r="Q74" i="16"/>
  <c r="R74" i="16"/>
  <c r="Q75" i="16"/>
  <c r="R75" i="16"/>
  <c r="Q76" i="16"/>
  <c r="R76" i="16"/>
  <c r="Q77" i="16"/>
  <c r="R77" i="16"/>
  <c r="Q78" i="16"/>
  <c r="R78" i="16"/>
  <c r="Q79" i="16"/>
  <c r="R79" i="16"/>
  <c r="Q80" i="16"/>
  <c r="R80" i="16"/>
  <c r="Q81" i="16"/>
  <c r="R81" i="16"/>
  <c r="Q82" i="16"/>
  <c r="R82" i="16"/>
  <c r="Q83" i="16"/>
  <c r="R83" i="16"/>
  <c r="Q84" i="16"/>
  <c r="R84" i="16"/>
  <c r="Q85" i="16"/>
  <c r="R85" i="16"/>
  <c r="Q86" i="16"/>
  <c r="R86" i="16"/>
  <c r="Q87" i="16"/>
  <c r="R87" i="16"/>
  <c r="Q88" i="16"/>
  <c r="R88" i="16"/>
  <c r="Q89" i="16"/>
  <c r="R89" i="16"/>
  <c r="Q90" i="16"/>
  <c r="R90" i="16"/>
  <c r="Q91" i="16"/>
  <c r="R91" i="16"/>
  <c r="Q92" i="16"/>
  <c r="R92" i="16"/>
  <c r="Q93" i="16"/>
  <c r="R93" i="16"/>
  <c r="Q94" i="16"/>
  <c r="R94" i="16"/>
  <c r="Q95" i="16"/>
  <c r="R95" i="16"/>
  <c r="Q96" i="16"/>
  <c r="R96" i="16"/>
  <c r="Q97" i="16"/>
  <c r="R97" i="16"/>
  <c r="Q98" i="16"/>
  <c r="R98" i="16"/>
  <c r="T98" i="16" s="1"/>
  <c r="Q99" i="16"/>
  <c r="R99" i="16"/>
  <c r="Q100" i="16"/>
  <c r="R100" i="16"/>
  <c r="Q101" i="16"/>
  <c r="R101" i="16"/>
  <c r="Q102" i="16"/>
  <c r="R102" i="16"/>
  <c r="Q103" i="16"/>
  <c r="R103" i="16"/>
  <c r="Q104" i="16"/>
  <c r="R104" i="16"/>
  <c r="Q105" i="16"/>
  <c r="R105" i="16"/>
  <c r="Q106" i="16"/>
  <c r="R106" i="16"/>
  <c r="Q107" i="16"/>
  <c r="R107" i="16"/>
  <c r="Q108" i="16"/>
  <c r="R108" i="16"/>
  <c r="Q109" i="16"/>
  <c r="R109" i="16"/>
  <c r="Q110" i="16"/>
  <c r="R110" i="16"/>
  <c r="Q111" i="16"/>
  <c r="R111" i="16"/>
  <c r="Q112" i="16"/>
  <c r="R112" i="16"/>
  <c r="Q113" i="16"/>
  <c r="R113" i="16"/>
  <c r="Q114" i="16"/>
  <c r="R114" i="16"/>
  <c r="Q115" i="16"/>
  <c r="R115" i="16"/>
  <c r="Q116" i="16"/>
  <c r="R116" i="16"/>
  <c r="Q117" i="16"/>
  <c r="R117" i="16"/>
  <c r="Q118" i="16"/>
  <c r="R118" i="16"/>
  <c r="Q119" i="16"/>
  <c r="R119" i="16"/>
  <c r="Q120" i="16"/>
  <c r="R120" i="16"/>
  <c r="Q121" i="16"/>
  <c r="R121" i="16"/>
  <c r="Q122" i="16"/>
  <c r="R122" i="16"/>
  <c r="Q123" i="16"/>
  <c r="R123" i="16"/>
  <c r="Q124" i="16"/>
  <c r="R124" i="16"/>
  <c r="Q125" i="16"/>
  <c r="R125" i="16"/>
  <c r="Q126" i="16"/>
  <c r="R126" i="16"/>
  <c r="Q127" i="16"/>
  <c r="R127" i="16"/>
  <c r="Q128" i="16"/>
  <c r="R128" i="16"/>
  <c r="Q129" i="16"/>
  <c r="R129" i="16"/>
  <c r="Q130" i="16"/>
  <c r="R130" i="16"/>
  <c r="Q131" i="16"/>
  <c r="R131" i="16"/>
  <c r="Q132" i="16"/>
  <c r="R132" i="16"/>
  <c r="Q133" i="16"/>
  <c r="R133" i="16"/>
  <c r="Q134" i="16"/>
  <c r="R134" i="16"/>
  <c r="Q135" i="16"/>
  <c r="R135" i="16"/>
  <c r="Q136" i="16"/>
  <c r="R136" i="16"/>
  <c r="Q137" i="16"/>
  <c r="R137" i="16"/>
  <c r="Q138" i="16"/>
  <c r="R138" i="16"/>
  <c r="Q139" i="16"/>
  <c r="R139" i="16"/>
  <c r="Q140" i="16"/>
  <c r="R140" i="16"/>
  <c r="Q141" i="16"/>
  <c r="R141" i="16"/>
  <c r="Q142" i="16"/>
  <c r="R142" i="16"/>
  <c r="Q143" i="16"/>
  <c r="R143" i="16"/>
  <c r="Q144" i="16"/>
  <c r="R144" i="16"/>
  <c r="Q145" i="16"/>
  <c r="R145" i="16"/>
  <c r="Q146" i="16"/>
  <c r="R146" i="16"/>
  <c r="Q147" i="16"/>
  <c r="R147" i="16"/>
  <c r="Q148" i="16"/>
  <c r="R148" i="16"/>
  <c r="Q149" i="16"/>
  <c r="R149" i="16"/>
  <c r="Q150" i="16"/>
  <c r="R150" i="16"/>
  <c r="Q151" i="16"/>
  <c r="R151" i="16"/>
  <c r="Q152" i="16"/>
  <c r="R152" i="16"/>
  <c r="Q153" i="16"/>
  <c r="R153" i="16"/>
  <c r="Q154" i="16"/>
  <c r="R154" i="16"/>
  <c r="Q155" i="16"/>
  <c r="R155" i="16"/>
  <c r="Q156" i="16"/>
  <c r="R156" i="16"/>
  <c r="Q157" i="16"/>
  <c r="R157" i="16"/>
  <c r="Q158" i="16"/>
  <c r="R158" i="16"/>
  <c r="Q159" i="16"/>
  <c r="R159" i="16"/>
  <c r="Q160" i="16"/>
  <c r="R160" i="16"/>
  <c r="Q161" i="16"/>
  <c r="R161" i="16"/>
  <c r="Q162" i="16"/>
  <c r="R162" i="16"/>
  <c r="Q163" i="16"/>
  <c r="R163" i="16"/>
  <c r="Q164" i="16"/>
  <c r="R164" i="16"/>
  <c r="Q165" i="16"/>
  <c r="R165" i="16"/>
  <c r="Q166" i="16"/>
  <c r="R166" i="16"/>
  <c r="Q167" i="16"/>
  <c r="R167" i="16"/>
  <c r="Q168" i="16"/>
  <c r="R168" i="16"/>
  <c r="Q169" i="16"/>
  <c r="R169" i="16"/>
  <c r="Q170" i="16"/>
  <c r="R170" i="16"/>
  <c r="Q171" i="16"/>
  <c r="R171" i="16"/>
  <c r="Q172" i="16"/>
  <c r="R172" i="16"/>
  <c r="Q173" i="16"/>
  <c r="R173" i="16"/>
  <c r="Q174" i="16"/>
  <c r="R174" i="16"/>
  <c r="Q175" i="16"/>
  <c r="R175" i="16"/>
  <c r="Q176" i="16"/>
  <c r="R176" i="16"/>
  <c r="Q177" i="16"/>
  <c r="R177" i="16"/>
  <c r="Q178" i="16"/>
  <c r="R178" i="16"/>
  <c r="Q179" i="16"/>
  <c r="R179" i="16"/>
  <c r="Q180" i="16"/>
  <c r="R180" i="16"/>
  <c r="Q181" i="16"/>
  <c r="R181" i="16"/>
  <c r="Q182" i="16"/>
  <c r="R182" i="16"/>
  <c r="Q183" i="16"/>
  <c r="R183" i="16"/>
  <c r="Q184" i="16"/>
  <c r="R184" i="16"/>
  <c r="Q185" i="16"/>
  <c r="R185" i="16"/>
  <c r="Q186" i="16"/>
  <c r="R186" i="16"/>
  <c r="Q187" i="16"/>
  <c r="R187" i="16"/>
  <c r="Q188" i="16"/>
  <c r="R188" i="16"/>
  <c r="Q189" i="16"/>
  <c r="R189" i="16"/>
  <c r="Q190" i="16"/>
  <c r="R190" i="16"/>
  <c r="Q191" i="16"/>
  <c r="R191" i="16"/>
  <c r="Q192" i="16"/>
  <c r="R192" i="16"/>
  <c r="Q193" i="16"/>
  <c r="R193" i="16"/>
  <c r="Q194" i="16"/>
  <c r="R194" i="16"/>
  <c r="Q195" i="16"/>
  <c r="R195" i="16"/>
  <c r="Q196" i="16"/>
  <c r="R196" i="16"/>
  <c r="Q197" i="16"/>
  <c r="R197" i="16"/>
  <c r="Q198" i="16"/>
  <c r="R198" i="16"/>
  <c r="Q199" i="16"/>
  <c r="R199" i="16"/>
  <c r="Q200" i="16"/>
  <c r="R200" i="16"/>
  <c r="Q201" i="16"/>
  <c r="R201" i="16"/>
  <c r="Q202" i="16"/>
  <c r="R202" i="16"/>
  <c r="Q203" i="16"/>
  <c r="R203" i="16"/>
  <c r="Q204" i="16"/>
  <c r="R204" i="16"/>
  <c r="Q205" i="16"/>
  <c r="R205" i="16"/>
  <c r="Q206" i="16"/>
  <c r="R206" i="16"/>
  <c r="Q207" i="16"/>
  <c r="R207" i="16"/>
  <c r="Q208" i="16"/>
  <c r="R208" i="16"/>
  <c r="Q209" i="16"/>
  <c r="R209" i="16"/>
  <c r="Q210" i="16"/>
  <c r="R210" i="16"/>
  <c r="Q211" i="16"/>
  <c r="R211" i="16"/>
  <c r="Q212" i="16"/>
  <c r="R212" i="16"/>
  <c r="Q213" i="16"/>
  <c r="R213" i="16"/>
  <c r="Q214" i="16"/>
  <c r="R214" i="16"/>
  <c r="Q215" i="16"/>
  <c r="R215" i="16"/>
  <c r="Q216" i="16"/>
  <c r="R216" i="16"/>
  <c r="Q217" i="16"/>
  <c r="R217" i="16"/>
  <c r="Q218" i="16"/>
  <c r="R218" i="16"/>
  <c r="Q219" i="16"/>
  <c r="R219" i="16"/>
  <c r="Q220" i="16"/>
  <c r="R220" i="16"/>
  <c r="Q221" i="16"/>
  <c r="R221" i="16"/>
  <c r="Q222" i="16"/>
  <c r="R222" i="16"/>
  <c r="Q223" i="16"/>
  <c r="R223" i="16"/>
  <c r="Q224" i="16"/>
  <c r="R224" i="16"/>
  <c r="Q225" i="16"/>
  <c r="R225" i="16"/>
  <c r="Q226" i="16"/>
  <c r="R226" i="16"/>
  <c r="Q227" i="16"/>
  <c r="R227" i="16"/>
  <c r="Q228" i="16"/>
  <c r="R228" i="16"/>
  <c r="Q229" i="16"/>
  <c r="R229" i="16"/>
  <c r="Q230" i="16"/>
  <c r="R230" i="16"/>
  <c r="Q231" i="16"/>
  <c r="R231" i="16"/>
  <c r="Q232" i="16"/>
  <c r="R232" i="16"/>
  <c r="Q233" i="16"/>
  <c r="R233" i="16"/>
  <c r="Q234" i="16"/>
  <c r="R234" i="16"/>
  <c r="Q235" i="16"/>
  <c r="R235" i="16"/>
  <c r="Q236" i="16"/>
  <c r="R236" i="16"/>
  <c r="Q237" i="16"/>
  <c r="R237" i="16"/>
  <c r="Q238" i="16"/>
  <c r="R238" i="16"/>
  <c r="Q239" i="16"/>
  <c r="R239" i="16"/>
  <c r="Q240" i="16"/>
  <c r="R240" i="16"/>
  <c r="Q241" i="16"/>
  <c r="R241" i="16"/>
  <c r="Q242" i="16"/>
  <c r="R242" i="16"/>
  <c r="Q243" i="16"/>
  <c r="R243" i="16"/>
  <c r="Q244" i="16"/>
  <c r="R244" i="16"/>
  <c r="Q245" i="16"/>
  <c r="R245" i="16"/>
  <c r="Q246" i="16"/>
  <c r="R246" i="16"/>
  <c r="Q247" i="16"/>
  <c r="R247" i="16"/>
  <c r="Q248" i="16"/>
  <c r="R248" i="16"/>
  <c r="Q249" i="16"/>
  <c r="R249" i="16"/>
  <c r="Q250" i="16"/>
  <c r="R250" i="16"/>
  <c r="Q58" i="16"/>
  <c r="R58" i="16"/>
  <c r="T237" i="16" l="1"/>
  <c r="T229" i="16"/>
  <c r="T197" i="16"/>
  <c r="T236" i="16"/>
  <c r="T198" i="16"/>
  <c r="T158" i="16"/>
  <c r="T141" i="16"/>
  <c r="T109" i="16"/>
  <c r="T77" i="16"/>
  <c r="T69" i="16"/>
  <c r="T61" i="16"/>
  <c r="T239" i="16"/>
  <c r="T235" i="16"/>
  <c r="T231" i="16"/>
  <c r="T227" i="16"/>
  <c r="T223" i="16"/>
  <c r="T207" i="16"/>
  <c r="T199" i="16"/>
  <c r="T218" i="16"/>
  <c r="T140" i="16"/>
  <c r="T132" i="16"/>
  <c r="T124" i="16"/>
  <c r="T116" i="16"/>
  <c r="T76" i="16"/>
  <c r="T68" i="16"/>
  <c r="T64" i="16"/>
  <c r="T60" i="16"/>
  <c r="T189" i="16"/>
  <c r="T133" i="16"/>
  <c r="T125" i="16"/>
  <c r="T117" i="16"/>
  <c r="T246" i="16"/>
  <c r="T221" i="16"/>
  <c r="T206" i="16"/>
  <c r="T186" i="16"/>
  <c r="T178" i="16"/>
  <c r="T170" i="16"/>
  <c r="T154" i="16"/>
  <c r="T139" i="16"/>
  <c r="T131" i="16"/>
  <c r="T123" i="16"/>
  <c r="T115" i="16"/>
  <c r="T75" i="16"/>
  <c r="T67" i="16"/>
  <c r="T59" i="16"/>
  <c r="T230" i="16"/>
  <c r="T205" i="16"/>
  <c r="T118" i="16"/>
  <c r="T159" i="16"/>
  <c r="T157" i="16"/>
  <c r="T222" i="16"/>
  <c r="T242" i="16"/>
  <c r="T234" i="16"/>
  <c r="T226" i="16"/>
  <c r="T215" i="16"/>
  <c r="T204" i="16"/>
  <c r="T173" i="16"/>
  <c r="T165" i="16"/>
  <c r="T150" i="16"/>
  <c r="T142" i="16"/>
  <c r="T107" i="16"/>
  <c r="T99" i="16"/>
  <c r="T91" i="16"/>
  <c r="T83" i="16"/>
  <c r="T245" i="16"/>
  <c r="T214" i="16"/>
  <c r="T196" i="16"/>
  <c r="T180" i="16"/>
  <c r="T164" i="16"/>
  <c r="T149" i="16"/>
  <c r="T86" i="16"/>
  <c r="T78" i="16"/>
  <c r="T213" i="16"/>
  <c r="T195" i="16"/>
  <c r="T183" i="16"/>
  <c r="T175" i="16"/>
  <c r="T171" i="16"/>
  <c r="T167" i="16"/>
  <c r="T163" i="16"/>
  <c r="T148" i="16"/>
  <c r="T101" i="16"/>
  <c r="T93" i="16"/>
  <c r="T85" i="16"/>
  <c r="T190" i="16"/>
  <c r="T174" i="16"/>
  <c r="T155" i="16"/>
  <c r="T151" i="16"/>
  <c r="T147" i="16"/>
  <c r="T108" i="16"/>
  <c r="T100" i="16"/>
  <c r="T92" i="16"/>
  <c r="T84" i="16"/>
  <c r="T191" i="16"/>
  <c r="T212" i="16"/>
  <c r="T181" i="16"/>
  <c r="T247" i="16"/>
  <c r="T210" i="16"/>
  <c r="T179" i="16"/>
  <c r="T238" i="16"/>
  <c r="T228" i="16"/>
  <c r="T203" i="16"/>
  <c r="T182" i="16"/>
  <c r="T172" i="16"/>
  <c r="T134" i="16"/>
  <c r="T130" i="16"/>
  <c r="T102" i="16"/>
  <c r="T70" i="16"/>
  <c r="T66" i="16"/>
  <c r="T211" i="16"/>
  <c r="T250" i="16"/>
  <c r="T244" i="16"/>
  <c r="T219" i="16"/>
  <c r="T194" i="16"/>
  <c r="T188" i="16"/>
  <c r="T138" i="16"/>
  <c r="T110" i="16"/>
  <c r="T106" i="16"/>
  <c r="T74" i="16"/>
  <c r="T202" i="16"/>
  <c r="T146" i="16"/>
  <c r="T114" i="16"/>
  <c r="T82" i="16"/>
  <c r="T58" i="16"/>
  <c r="T243" i="16"/>
  <c r="T220" i="16"/>
  <c r="T187" i="16"/>
  <c r="T166" i="16"/>
  <c r="T162" i="16"/>
  <c r="T156" i="16"/>
  <c r="T126" i="16"/>
  <c r="T122" i="16"/>
  <c r="T94" i="16"/>
  <c r="T90" i="16"/>
  <c r="T62" i="16"/>
  <c r="O277" i="18"/>
  <c r="S277" i="18"/>
  <c r="K468" i="18"/>
  <c r="L275" i="18"/>
  <c r="Y58" i="18"/>
  <c r="Z58" i="18" s="1"/>
  <c r="O276" i="18"/>
  <c r="S276" i="18"/>
  <c r="L60" i="18"/>
  <c r="M59" i="18"/>
  <c r="X59" i="18"/>
  <c r="W59" i="18"/>
  <c r="V61" i="18"/>
  <c r="H62" i="18"/>
  <c r="I61" i="18"/>
  <c r="U61" i="18" s="1"/>
  <c r="H278" i="18"/>
  <c r="V277" i="18"/>
  <c r="T143" i="16"/>
  <c r="T135" i="16"/>
  <c r="T127" i="16"/>
  <c r="T119" i="16"/>
  <c r="T111" i="16"/>
  <c r="T103" i="16"/>
  <c r="T95" i="16"/>
  <c r="T87" i="16"/>
  <c r="T79" i="16"/>
  <c r="T71" i="16"/>
  <c r="T63" i="16"/>
  <c r="T248" i="16"/>
  <c r="T240" i="16"/>
  <c r="T224" i="16"/>
  <c r="T216" i="16"/>
  <c r="T200" i="16"/>
  <c r="T176" i="16"/>
  <c r="T168" i="16"/>
  <c r="T160" i="16"/>
  <c r="T152" i="16"/>
  <c r="T144" i="16"/>
  <c r="T136" i="16"/>
  <c r="T128" i="16"/>
  <c r="T120" i="16"/>
  <c r="T112" i="16"/>
  <c r="T104" i="16"/>
  <c r="T96" i="16"/>
  <c r="T88" i="16"/>
  <c r="T80" i="16"/>
  <c r="T72" i="16"/>
  <c r="T232" i="16"/>
  <c r="T208" i="16"/>
  <c r="T192" i="16"/>
  <c r="T184" i="16"/>
  <c r="T249" i="16"/>
  <c r="T241" i="16"/>
  <c r="T233" i="16"/>
  <c r="T225" i="16"/>
  <c r="T217" i="16"/>
  <c r="T209" i="16"/>
  <c r="T201" i="16"/>
  <c r="T193" i="16"/>
  <c r="T185" i="16"/>
  <c r="T177" i="16"/>
  <c r="T169" i="16"/>
  <c r="T161" i="16"/>
  <c r="T153" i="16"/>
  <c r="T145" i="16"/>
  <c r="T137" i="16"/>
  <c r="T129" i="16"/>
  <c r="T121" i="16"/>
  <c r="T113" i="16"/>
  <c r="T105" i="16"/>
  <c r="T97" i="16"/>
  <c r="T89" i="16"/>
  <c r="T81" i="16"/>
  <c r="T73" i="16"/>
  <c r="T65" i="16"/>
  <c r="Y59" i="18" l="1"/>
  <c r="Z59" i="18" s="1"/>
  <c r="O61" i="18"/>
  <c r="S61" i="18"/>
  <c r="W60" i="18"/>
  <c r="X60" i="18"/>
  <c r="Y60" i="18" s="1"/>
  <c r="Z60" i="18" s="1"/>
  <c r="L61" i="18"/>
  <c r="M60" i="18"/>
  <c r="W275" i="18"/>
  <c r="M275" i="18"/>
  <c r="L276" i="18"/>
  <c r="X275" i="18"/>
  <c r="H279" i="18"/>
  <c r="V278" i="18"/>
  <c r="I279" i="18"/>
  <c r="U279" i="18" s="1"/>
  <c r="H63" i="18"/>
  <c r="I63" i="18" s="1"/>
  <c r="U63" i="18" s="1"/>
  <c r="V62" i="18"/>
  <c r="I62" i="18"/>
  <c r="U62" i="18" s="1"/>
  <c r="I278" i="18"/>
  <c r="U278" i="18" s="1"/>
  <c r="S279" i="18" l="1"/>
  <c r="O279" i="18"/>
  <c r="S278" i="18"/>
  <c r="O278" i="18"/>
  <c r="L62" i="18"/>
  <c r="X61" i="18"/>
  <c r="W61" i="18"/>
  <c r="M61" i="18"/>
  <c r="S62" i="18"/>
  <c r="O62" i="18"/>
  <c r="H280" i="18"/>
  <c r="V279" i="18"/>
  <c r="Y275" i="18"/>
  <c r="Z275" i="18" s="1"/>
  <c r="Y61" i="18"/>
  <c r="Z61" i="18" s="1"/>
  <c r="O63" i="18"/>
  <c r="S63" i="18"/>
  <c r="L277" i="18"/>
  <c r="X276" i="18"/>
  <c r="W276" i="18"/>
  <c r="M276" i="18"/>
  <c r="V63" i="18"/>
  <c r="H64" i="18"/>
  <c r="I64" i="18" s="1"/>
  <c r="U64" i="18" s="1"/>
  <c r="V64" i="18" l="1"/>
  <c r="H65" i="18"/>
  <c r="I65" i="18" s="1"/>
  <c r="U65" i="18" s="1"/>
  <c r="V280" i="18"/>
  <c r="H281" i="18"/>
  <c r="I281" i="18" s="1"/>
  <c r="U281" i="18" s="1"/>
  <c r="I280" i="18"/>
  <c r="U280" i="18" s="1"/>
  <c r="L63" i="18"/>
  <c r="X62" i="18"/>
  <c r="W62" i="18"/>
  <c r="M62" i="18"/>
  <c r="L278" i="18"/>
  <c r="X277" i="18"/>
  <c r="W277" i="18"/>
  <c r="M277" i="18"/>
  <c r="S64" i="18"/>
  <c r="O64" i="18"/>
  <c r="Y277" i="18"/>
  <c r="Z277" i="18" s="1"/>
  <c r="Y276" i="18"/>
  <c r="Z276" i="18" s="1"/>
  <c r="S65" i="18" l="1"/>
  <c r="O65" i="18"/>
  <c r="Y62" i="18"/>
  <c r="Z62" i="18" s="1"/>
  <c r="O281" i="18"/>
  <c r="S281" i="18"/>
  <c r="V65" i="18"/>
  <c r="H66" i="18"/>
  <c r="X63" i="18"/>
  <c r="Y63" i="18" s="1"/>
  <c r="Z63" i="18" s="1"/>
  <c r="W63" i="18"/>
  <c r="L64" i="18"/>
  <c r="M63" i="18"/>
  <c r="S280" i="18"/>
  <c r="O280" i="18"/>
  <c r="X278" i="18"/>
  <c r="Y278" i="18" s="1"/>
  <c r="Z278" i="18" s="1"/>
  <c r="W278" i="18"/>
  <c r="L279" i="18"/>
  <c r="M278" i="18"/>
  <c r="H282" i="18"/>
  <c r="V281" i="18"/>
  <c r="I282" i="18"/>
  <c r="U282" i="18" s="1"/>
  <c r="V282" i="18" l="1"/>
  <c r="H283" i="18"/>
  <c r="I283" i="18" s="1"/>
  <c r="U283" i="18" s="1"/>
  <c r="O282" i="18"/>
  <c r="S282" i="18"/>
  <c r="W279" i="18"/>
  <c r="X279" i="18"/>
  <c r="Y279" i="18" s="1"/>
  <c r="Z279" i="18" s="1"/>
  <c r="L280" i="18"/>
  <c r="M279" i="18"/>
  <c r="V66" i="18"/>
  <c r="H67" i="18"/>
  <c r="I66" i="18"/>
  <c r="U66" i="18" s="1"/>
  <c r="L65" i="18"/>
  <c r="X64" i="18"/>
  <c r="Y64" i="18" s="1"/>
  <c r="Z64" i="18" s="1"/>
  <c r="W64" i="18"/>
  <c r="M64" i="18"/>
  <c r="C261" i="16"/>
  <c r="F139" i="16" s="1"/>
  <c r="C263" i="16"/>
  <c r="F216" i="16" s="1"/>
  <c r="C262" i="16"/>
  <c r="F175" i="16" s="1"/>
  <c r="C260" i="16"/>
  <c r="F98" i="16" s="1"/>
  <c r="C259" i="16"/>
  <c r="F61" i="16" s="1"/>
  <c r="D255" i="16"/>
  <c r="E258" i="16"/>
  <c r="D258" i="16"/>
  <c r="C258" i="16"/>
  <c r="J62" i="16"/>
  <c r="N62" i="16"/>
  <c r="J63" i="16"/>
  <c r="N63" i="16"/>
  <c r="J64" i="16"/>
  <c r="N64" i="16"/>
  <c r="J65" i="16"/>
  <c r="N65" i="16"/>
  <c r="J66" i="16"/>
  <c r="N66" i="16"/>
  <c r="J67" i="16"/>
  <c r="N67" i="16"/>
  <c r="J68" i="16"/>
  <c r="N68" i="16"/>
  <c r="J69" i="16"/>
  <c r="N69" i="16"/>
  <c r="J70" i="16"/>
  <c r="N70" i="16"/>
  <c r="J71" i="16"/>
  <c r="N71" i="16"/>
  <c r="J72" i="16"/>
  <c r="N72" i="16"/>
  <c r="J73" i="16"/>
  <c r="N73" i="16"/>
  <c r="J74" i="16"/>
  <c r="N74" i="16"/>
  <c r="J75" i="16"/>
  <c r="N75" i="16"/>
  <c r="J76" i="16"/>
  <c r="N76" i="16"/>
  <c r="J77" i="16"/>
  <c r="N77" i="16"/>
  <c r="J78" i="16"/>
  <c r="N78" i="16"/>
  <c r="P78" i="16" s="1"/>
  <c r="J79" i="16"/>
  <c r="N79" i="16"/>
  <c r="P79" i="16" s="1"/>
  <c r="J80" i="16"/>
  <c r="N80" i="16"/>
  <c r="P80" i="16" s="1"/>
  <c r="J81" i="16"/>
  <c r="N81" i="16"/>
  <c r="P81" i="16" s="1"/>
  <c r="J82" i="16"/>
  <c r="N82" i="16"/>
  <c r="P82" i="16" s="1"/>
  <c r="J83" i="16"/>
  <c r="N83" i="16"/>
  <c r="P83" i="16" s="1"/>
  <c r="J84" i="16"/>
  <c r="N84" i="16"/>
  <c r="P84" i="16" s="1"/>
  <c r="J85" i="16"/>
  <c r="N85" i="16"/>
  <c r="P85" i="16" s="1"/>
  <c r="J86" i="16"/>
  <c r="N86" i="16"/>
  <c r="P86" i="16" s="1"/>
  <c r="J87" i="16"/>
  <c r="N87" i="16"/>
  <c r="P87" i="16" s="1"/>
  <c r="J88" i="16"/>
  <c r="N88" i="16"/>
  <c r="P88" i="16" s="1"/>
  <c r="J89" i="16"/>
  <c r="N89" i="16"/>
  <c r="P89" i="16" s="1"/>
  <c r="J90" i="16"/>
  <c r="N90" i="16"/>
  <c r="P90" i="16" s="1"/>
  <c r="J91" i="16"/>
  <c r="N91" i="16"/>
  <c r="P91" i="16" s="1"/>
  <c r="J92" i="16"/>
  <c r="N92" i="16"/>
  <c r="P92" i="16" s="1"/>
  <c r="J93" i="16"/>
  <c r="N93" i="16"/>
  <c r="P93" i="16" s="1"/>
  <c r="J94" i="16"/>
  <c r="N94" i="16"/>
  <c r="P94" i="16" s="1"/>
  <c r="J95" i="16"/>
  <c r="N95" i="16"/>
  <c r="P95" i="16" s="1"/>
  <c r="J96" i="16"/>
  <c r="N96" i="16"/>
  <c r="P96" i="16" s="1"/>
  <c r="J97" i="16"/>
  <c r="N97" i="16"/>
  <c r="P97" i="16" s="1"/>
  <c r="J98" i="16"/>
  <c r="N98" i="16"/>
  <c r="P98" i="16" s="1"/>
  <c r="J99" i="16"/>
  <c r="N99" i="16"/>
  <c r="P99" i="16" s="1"/>
  <c r="J100" i="16"/>
  <c r="N100" i="16"/>
  <c r="P100" i="16" s="1"/>
  <c r="J101" i="16"/>
  <c r="N101" i="16"/>
  <c r="P101" i="16" s="1"/>
  <c r="J102" i="16"/>
  <c r="N102" i="16"/>
  <c r="J103" i="16"/>
  <c r="N103" i="16"/>
  <c r="J104" i="16"/>
  <c r="N104" i="16"/>
  <c r="J105" i="16"/>
  <c r="N105" i="16"/>
  <c r="J106" i="16"/>
  <c r="N106" i="16"/>
  <c r="J107" i="16"/>
  <c r="N107" i="16"/>
  <c r="J108" i="16"/>
  <c r="N108" i="16"/>
  <c r="J109" i="16"/>
  <c r="N109" i="16"/>
  <c r="J110" i="16"/>
  <c r="N110" i="16"/>
  <c r="J111" i="16"/>
  <c r="N111" i="16"/>
  <c r="J112" i="16"/>
  <c r="N112" i="16"/>
  <c r="J113" i="16"/>
  <c r="N113" i="16"/>
  <c r="J114" i="16"/>
  <c r="N114" i="16"/>
  <c r="J115" i="16"/>
  <c r="N115" i="16"/>
  <c r="J116" i="16"/>
  <c r="N116" i="16"/>
  <c r="J117" i="16"/>
  <c r="N117" i="16"/>
  <c r="J118" i="16"/>
  <c r="N118" i="16"/>
  <c r="J119" i="16"/>
  <c r="N119" i="16"/>
  <c r="J120" i="16"/>
  <c r="N120" i="16"/>
  <c r="J121" i="16"/>
  <c r="N121" i="16"/>
  <c r="J122" i="16"/>
  <c r="N122" i="16"/>
  <c r="J123" i="16"/>
  <c r="N123" i="16"/>
  <c r="J124" i="16"/>
  <c r="N124" i="16"/>
  <c r="J125" i="16"/>
  <c r="N125" i="16"/>
  <c r="J126" i="16"/>
  <c r="N126" i="16"/>
  <c r="J127" i="16"/>
  <c r="N127" i="16"/>
  <c r="J128" i="16"/>
  <c r="N128" i="16"/>
  <c r="J129" i="16"/>
  <c r="N129" i="16"/>
  <c r="J130" i="16"/>
  <c r="N130" i="16"/>
  <c r="J131" i="16"/>
  <c r="N131" i="16"/>
  <c r="J132" i="16"/>
  <c r="N132" i="16"/>
  <c r="J133" i="16"/>
  <c r="N133" i="16"/>
  <c r="P133" i="16" s="1"/>
  <c r="J134" i="16"/>
  <c r="N134" i="16"/>
  <c r="P134" i="16" s="1"/>
  <c r="J135" i="16"/>
  <c r="N135" i="16"/>
  <c r="P135" i="16" s="1"/>
  <c r="J136" i="16"/>
  <c r="N136" i="16"/>
  <c r="P136" i="16" s="1"/>
  <c r="J137" i="16"/>
  <c r="N137" i="16"/>
  <c r="P137" i="16" s="1"/>
  <c r="J138" i="16"/>
  <c r="N138" i="16"/>
  <c r="P138" i="16" s="1"/>
  <c r="J139" i="16"/>
  <c r="N139" i="16"/>
  <c r="P139" i="16" s="1"/>
  <c r="J140" i="16"/>
  <c r="N140" i="16"/>
  <c r="P140" i="16" s="1"/>
  <c r="J141" i="16"/>
  <c r="N141" i="16"/>
  <c r="P141" i="16" s="1"/>
  <c r="J142" i="16"/>
  <c r="N142" i="16"/>
  <c r="P142" i="16" s="1"/>
  <c r="J143" i="16"/>
  <c r="N143" i="16"/>
  <c r="P143" i="16" s="1"/>
  <c r="J144" i="16"/>
  <c r="N144" i="16"/>
  <c r="P144" i="16" s="1"/>
  <c r="J145" i="16"/>
  <c r="N145" i="16"/>
  <c r="P145" i="16" s="1"/>
  <c r="J146" i="16"/>
  <c r="N146" i="16"/>
  <c r="P146" i="16" s="1"/>
  <c r="J147" i="16"/>
  <c r="N147" i="16"/>
  <c r="P147" i="16" s="1"/>
  <c r="J148" i="16"/>
  <c r="N148" i="16"/>
  <c r="P148" i="16" s="1"/>
  <c r="J149" i="16"/>
  <c r="N149" i="16"/>
  <c r="P149" i="16" s="1"/>
  <c r="J150" i="16"/>
  <c r="N150" i="16"/>
  <c r="P150" i="16" s="1"/>
  <c r="J151" i="16"/>
  <c r="N151" i="16"/>
  <c r="P151" i="16" s="1"/>
  <c r="J152" i="16"/>
  <c r="N152" i="16"/>
  <c r="P152" i="16" s="1"/>
  <c r="J153" i="16"/>
  <c r="N153" i="16"/>
  <c r="P153" i="16" s="1"/>
  <c r="J154" i="16"/>
  <c r="N154" i="16"/>
  <c r="P154" i="16" s="1"/>
  <c r="J155" i="16"/>
  <c r="N155" i="16"/>
  <c r="P155" i="16" s="1"/>
  <c r="J156" i="16"/>
  <c r="N156" i="16"/>
  <c r="P156" i="16" s="1"/>
  <c r="J157" i="16"/>
  <c r="N157" i="16"/>
  <c r="P157" i="16" s="1"/>
  <c r="J158" i="16"/>
  <c r="N158" i="16"/>
  <c r="P158" i="16" s="1"/>
  <c r="J159" i="16"/>
  <c r="N159" i="16"/>
  <c r="P159" i="16" s="1"/>
  <c r="J160" i="16"/>
  <c r="N160" i="16"/>
  <c r="P160" i="16" s="1"/>
  <c r="J161" i="16"/>
  <c r="N161" i="16"/>
  <c r="P161" i="16" s="1"/>
  <c r="J162" i="16"/>
  <c r="N162" i="16"/>
  <c r="P162" i="16" s="1"/>
  <c r="J163" i="16"/>
  <c r="N163" i="16"/>
  <c r="P163" i="16" s="1"/>
  <c r="J164" i="16"/>
  <c r="N164" i="16"/>
  <c r="P164" i="16" s="1"/>
  <c r="J165" i="16"/>
  <c r="N165" i="16"/>
  <c r="P165" i="16" s="1"/>
  <c r="J166" i="16"/>
  <c r="N166" i="16"/>
  <c r="P166" i="16" s="1"/>
  <c r="J167" i="16"/>
  <c r="N167" i="16"/>
  <c r="P167" i="16" s="1"/>
  <c r="J168" i="16"/>
  <c r="N168" i="16"/>
  <c r="P168" i="16" s="1"/>
  <c r="J169" i="16"/>
  <c r="N169" i="16"/>
  <c r="P169" i="16" s="1"/>
  <c r="J170" i="16"/>
  <c r="N170" i="16"/>
  <c r="P170" i="16" s="1"/>
  <c r="J171" i="16"/>
  <c r="N171" i="16"/>
  <c r="P171" i="16" s="1"/>
  <c r="J172" i="16"/>
  <c r="N172" i="16"/>
  <c r="P172" i="16" s="1"/>
  <c r="J173" i="16"/>
  <c r="N173" i="16"/>
  <c r="P173" i="16" s="1"/>
  <c r="J174" i="16"/>
  <c r="N174" i="16"/>
  <c r="P174" i="16" s="1"/>
  <c r="J175" i="16"/>
  <c r="N175" i="16"/>
  <c r="P175" i="16" s="1"/>
  <c r="J176" i="16"/>
  <c r="N176" i="16"/>
  <c r="P176" i="16" s="1"/>
  <c r="J177" i="16"/>
  <c r="N177" i="16"/>
  <c r="P177" i="16" s="1"/>
  <c r="J178" i="16"/>
  <c r="N178" i="16"/>
  <c r="P178" i="16" s="1"/>
  <c r="J179" i="16"/>
  <c r="N179" i="16"/>
  <c r="P179" i="16" s="1"/>
  <c r="J180" i="16"/>
  <c r="N180" i="16"/>
  <c r="P180" i="16" s="1"/>
  <c r="J181" i="16"/>
  <c r="N181" i="16"/>
  <c r="P181" i="16" s="1"/>
  <c r="J182" i="16"/>
  <c r="N182" i="16"/>
  <c r="P182" i="16" s="1"/>
  <c r="J183" i="16"/>
  <c r="N183" i="16"/>
  <c r="P183" i="16" s="1"/>
  <c r="J184" i="16"/>
  <c r="N184" i="16"/>
  <c r="J185" i="16"/>
  <c r="N185" i="16"/>
  <c r="J186" i="16"/>
  <c r="N186" i="16"/>
  <c r="J187" i="16"/>
  <c r="N187" i="16"/>
  <c r="J188" i="16"/>
  <c r="N188" i="16"/>
  <c r="J189" i="16"/>
  <c r="N189" i="16"/>
  <c r="J190" i="16"/>
  <c r="N190" i="16"/>
  <c r="J191" i="16"/>
  <c r="N191" i="16"/>
  <c r="J192" i="16"/>
  <c r="N192" i="16"/>
  <c r="J193" i="16"/>
  <c r="N193" i="16"/>
  <c r="J194" i="16"/>
  <c r="N194" i="16"/>
  <c r="J195" i="16"/>
  <c r="N195" i="16"/>
  <c r="J196" i="16"/>
  <c r="N196" i="16"/>
  <c r="J197" i="16"/>
  <c r="N197" i="16"/>
  <c r="J198" i="16"/>
  <c r="N198" i="16"/>
  <c r="J199" i="16"/>
  <c r="N199" i="16"/>
  <c r="J200" i="16"/>
  <c r="N200" i="16"/>
  <c r="J201" i="16"/>
  <c r="N201" i="16"/>
  <c r="J202" i="16"/>
  <c r="N202" i="16"/>
  <c r="J203" i="16"/>
  <c r="N203" i="16"/>
  <c r="J204" i="16"/>
  <c r="N204" i="16"/>
  <c r="J205" i="16"/>
  <c r="N205" i="16"/>
  <c r="J206" i="16"/>
  <c r="N206" i="16"/>
  <c r="J207" i="16"/>
  <c r="N207" i="16"/>
  <c r="J208" i="16"/>
  <c r="N208" i="16"/>
  <c r="J209" i="16"/>
  <c r="N209" i="16"/>
  <c r="J210" i="16"/>
  <c r="N210" i="16"/>
  <c r="J211" i="16"/>
  <c r="N211" i="16"/>
  <c r="J212" i="16"/>
  <c r="N212" i="16"/>
  <c r="J213" i="16"/>
  <c r="N213" i="16"/>
  <c r="J214" i="16"/>
  <c r="N214" i="16"/>
  <c r="J215" i="16"/>
  <c r="N215" i="16"/>
  <c r="J216" i="16"/>
  <c r="N216" i="16"/>
  <c r="J217" i="16"/>
  <c r="N217" i="16"/>
  <c r="J218" i="16"/>
  <c r="N218" i="16"/>
  <c r="J219" i="16"/>
  <c r="N219" i="16"/>
  <c r="J220" i="16"/>
  <c r="N220" i="16"/>
  <c r="J221" i="16"/>
  <c r="N221" i="16"/>
  <c r="J222" i="16"/>
  <c r="N222" i="16"/>
  <c r="J223" i="16"/>
  <c r="N223" i="16"/>
  <c r="J224" i="16"/>
  <c r="N224" i="16"/>
  <c r="J225" i="16"/>
  <c r="N225" i="16"/>
  <c r="J226" i="16"/>
  <c r="N226" i="16"/>
  <c r="J227" i="16"/>
  <c r="N227" i="16"/>
  <c r="J228" i="16"/>
  <c r="N228" i="16"/>
  <c r="J229" i="16"/>
  <c r="N229" i="16"/>
  <c r="J230" i="16"/>
  <c r="N230" i="16"/>
  <c r="J231" i="16"/>
  <c r="N231" i="16"/>
  <c r="J232" i="16"/>
  <c r="N232" i="16"/>
  <c r="J233" i="16"/>
  <c r="N233" i="16"/>
  <c r="J234" i="16"/>
  <c r="N234" i="16"/>
  <c r="J235" i="16"/>
  <c r="N235" i="16"/>
  <c r="J236" i="16"/>
  <c r="N236" i="16"/>
  <c r="J237" i="16"/>
  <c r="N237" i="16"/>
  <c r="J238" i="16"/>
  <c r="N238" i="16"/>
  <c r="J239" i="16"/>
  <c r="N239" i="16"/>
  <c r="P239" i="16" s="1"/>
  <c r="J240" i="16"/>
  <c r="N240" i="16"/>
  <c r="P240" i="16" s="1"/>
  <c r="J241" i="16"/>
  <c r="N241" i="16"/>
  <c r="P241" i="16" s="1"/>
  <c r="J242" i="16"/>
  <c r="N242" i="16"/>
  <c r="P242" i="16" s="1"/>
  <c r="J243" i="16"/>
  <c r="N243" i="16"/>
  <c r="P243" i="16" s="1"/>
  <c r="J244" i="16"/>
  <c r="N244" i="16"/>
  <c r="P244" i="16" s="1"/>
  <c r="J245" i="16"/>
  <c r="N245" i="16"/>
  <c r="P245" i="16" s="1"/>
  <c r="J246" i="16"/>
  <c r="N246" i="16"/>
  <c r="P246" i="16" s="1"/>
  <c r="J247" i="16"/>
  <c r="N247" i="16"/>
  <c r="P247" i="16" s="1"/>
  <c r="J248" i="16"/>
  <c r="N248" i="16"/>
  <c r="P248" i="16" s="1"/>
  <c r="J249" i="16"/>
  <c r="N249" i="16"/>
  <c r="P249" i="16" s="1"/>
  <c r="AE183" i="16"/>
  <c r="AF183" i="16" s="1"/>
  <c r="AE182" i="16"/>
  <c r="AF182" i="16" s="1"/>
  <c r="AE181" i="16"/>
  <c r="AF181" i="16" s="1"/>
  <c r="AE180" i="16"/>
  <c r="AF180" i="16" s="1"/>
  <c r="AE179" i="16"/>
  <c r="AF179" i="16" s="1"/>
  <c r="AE178" i="16"/>
  <c r="AF178" i="16" s="1"/>
  <c r="AE177" i="16"/>
  <c r="AF177" i="16" s="1"/>
  <c r="AE176" i="16"/>
  <c r="AF176" i="16" s="1"/>
  <c r="AE175" i="16"/>
  <c r="AF175" i="16" s="1"/>
  <c r="AE174" i="16"/>
  <c r="AF174" i="16" s="1"/>
  <c r="AE173" i="16"/>
  <c r="AF173" i="16" s="1"/>
  <c r="AE172" i="16"/>
  <c r="AF172" i="16" s="1"/>
  <c r="AE171" i="16"/>
  <c r="AF171" i="16" s="1"/>
  <c r="AE170" i="16"/>
  <c r="AF170" i="16" s="1"/>
  <c r="AE169" i="16"/>
  <c r="AF169" i="16" s="1"/>
  <c r="AE168" i="16"/>
  <c r="AF168" i="16" s="1"/>
  <c r="AE167" i="16"/>
  <c r="AF167" i="16" s="1"/>
  <c r="AE166" i="16"/>
  <c r="AF166" i="16" s="1"/>
  <c r="AE165" i="16"/>
  <c r="AF165" i="16" s="1"/>
  <c r="AE164" i="16"/>
  <c r="AF164" i="16" s="1"/>
  <c r="AE163" i="16"/>
  <c r="AF163" i="16" s="1"/>
  <c r="AE162" i="16"/>
  <c r="AF162" i="16" s="1"/>
  <c r="AE161" i="16"/>
  <c r="AF161" i="16" s="1"/>
  <c r="AE160" i="16"/>
  <c r="AF160" i="16" s="1"/>
  <c r="AE159" i="16"/>
  <c r="AF159" i="16" s="1"/>
  <c r="AE158" i="16"/>
  <c r="AF158" i="16" s="1"/>
  <c r="AE157" i="16"/>
  <c r="AF157" i="16" s="1"/>
  <c r="AE156" i="16"/>
  <c r="AF156" i="16" s="1"/>
  <c r="AE155" i="16"/>
  <c r="AF155" i="16" s="1"/>
  <c r="AE154" i="16"/>
  <c r="AF154" i="16" s="1"/>
  <c r="AE153" i="16"/>
  <c r="AF153" i="16" s="1"/>
  <c r="AE152" i="16"/>
  <c r="AF152" i="16" s="1"/>
  <c r="AE151" i="16"/>
  <c r="AF151" i="16" s="1"/>
  <c r="AE150" i="16"/>
  <c r="AF150" i="16" s="1"/>
  <c r="AE149" i="16"/>
  <c r="AF149" i="16" s="1"/>
  <c r="AE148" i="16"/>
  <c r="AF148" i="16" s="1"/>
  <c r="AE147" i="16"/>
  <c r="AF147" i="16" s="1"/>
  <c r="AE146" i="16"/>
  <c r="AF146" i="16" s="1"/>
  <c r="AE145" i="16"/>
  <c r="AF145" i="16" s="1"/>
  <c r="AE144" i="16"/>
  <c r="AF144" i="16" s="1"/>
  <c r="AE143" i="16"/>
  <c r="AF143" i="16" s="1"/>
  <c r="AE142" i="16"/>
  <c r="AF142" i="16" s="1"/>
  <c r="AE141" i="16"/>
  <c r="AF141" i="16" s="1"/>
  <c r="AE140" i="16"/>
  <c r="AF140" i="16" s="1"/>
  <c r="AE139" i="16"/>
  <c r="AF139" i="16" s="1"/>
  <c r="AE138" i="16"/>
  <c r="AF138" i="16" s="1"/>
  <c r="AE137" i="16"/>
  <c r="AF137" i="16" s="1"/>
  <c r="AE136" i="16"/>
  <c r="AF136" i="16" s="1"/>
  <c r="AE135" i="16"/>
  <c r="AF135" i="16" s="1"/>
  <c r="AE134" i="16"/>
  <c r="AF134" i="16" s="1"/>
  <c r="AE133" i="16"/>
  <c r="AF133" i="16" s="1"/>
  <c r="AE132" i="16"/>
  <c r="AF132" i="16" s="1"/>
  <c r="AE131" i="16"/>
  <c r="AF131" i="16" s="1"/>
  <c r="AE130" i="16"/>
  <c r="AF130" i="16" s="1"/>
  <c r="AE129" i="16"/>
  <c r="AF129" i="16" s="1"/>
  <c r="AE128" i="16"/>
  <c r="AF128" i="16" s="1"/>
  <c r="AE127" i="16"/>
  <c r="AF127" i="16" s="1"/>
  <c r="AE126" i="16"/>
  <c r="AF126" i="16" s="1"/>
  <c r="AE125" i="16"/>
  <c r="AF125" i="16" s="1"/>
  <c r="AE124" i="16"/>
  <c r="AF124" i="16" s="1"/>
  <c r="AE123" i="16"/>
  <c r="AF123" i="16" s="1"/>
  <c r="AE122" i="16"/>
  <c r="AF122" i="16" s="1"/>
  <c r="AE121" i="16"/>
  <c r="AF121" i="16" s="1"/>
  <c r="AE120" i="16"/>
  <c r="AF120" i="16" s="1"/>
  <c r="AE119" i="16"/>
  <c r="AF119" i="16" s="1"/>
  <c r="AE118" i="16"/>
  <c r="AF118" i="16" s="1"/>
  <c r="AE117" i="16"/>
  <c r="AF117" i="16" s="1"/>
  <c r="AE116" i="16"/>
  <c r="AF116" i="16" s="1"/>
  <c r="AE115" i="16"/>
  <c r="AF115" i="16" s="1"/>
  <c r="AE114" i="16"/>
  <c r="AF114" i="16" s="1"/>
  <c r="AE113" i="16"/>
  <c r="AF113" i="16" s="1"/>
  <c r="AE112" i="16"/>
  <c r="AF112" i="16" s="1"/>
  <c r="AE111" i="16"/>
  <c r="AF111" i="16" s="1"/>
  <c r="AE110" i="16"/>
  <c r="AF110" i="16" s="1"/>
  <c r="AE109" i="16"/>
  <c r="AF109" i="16" s="1"/>
  <c r="AE108" i="16"/>
  <c r="AF108" i="16" s="1"/>
  <c r="AE107" i="16"/>
  <c r="AF107" i="16" s="1"/>
  <c r="AE106" i="16"/>
  <c r="AF106" i="16" s="1"/>
  <c r="AE105" i="16"/>
  <c r="AF105" i="16" s="1"/>
  <c r="AE104" i="16"/>
  <c r="AF104" i="16" s="1"/>
  <c r="AE103" i="16"/>
  <c r="AF103" i="16" s="1"/>
  <c r="AE102" i="16"/>
  <c r="AF102" i="16" s="1"/>
  <c r="AE101" i="16"/>
  <c r="AF101" i="16" s="1"/>
  <c r="AE100" i="16"/>
  <c r="AF100" i="16" s="1"/>
  <c r="AE99" i="16"/>
  <c r="AF99" i="16" s="1"/>
  <c r="AE98" i="16"/>
  <c r="AF98" i="16" s="1"/>
  <c r="AE97" i="16"/>
  <c r="AF97" i="16" s="1"/>
  <c r="AE96" i="16"/>
  <c r="AF96" i="16" s="1"/>
  <c r="AE95" i="16"/>
  <c r="AF95" i="16" s="1"/>
  <c r="AE94" i="16"/>
  <c r="AF94" i="16" s="1"/>
  <c r="AE93" i="16"/>
  <c r="AF93" i="16" s="1"/>
  <c r="AE92" i="16"/>
  <c r="AF92" i="16" s="1"/>
  <c r="AE91" i="16"/>
  <c r="AF91" i="16" s="1"/>
  <c r="AE90" i="16"/>
  <c r="AF90" i="16" s="1"/>
  <c r="AE89" i="16"/>
  <c r="AF89" i="16" s="1"/>
  <c r="AE88" i="16"/>
  <c r="AF88" i="16" s="1"/>
  <c r="AE87" i="16"/>
  <c r="AF87" i="16" s="1"/>
  <c r="AE86" i="16"/>
  <c r="AF86" i="16" s="1"/>
  <c r="AE85" i="16"/>
  <c r="AF85" i="16" s="1"/>
  <c r="AE84" i="16"/>
  <c r="AF84" i="16" s="1"/>
  <c r="AE83" i="16"/>
  <c r="AF83" i="16" s="1"/>
  <c r="D265" i="16"/>
  <c r="D256" i="16"/>
  <c r="D254" i="16"/>
  <c r="D253" i="16"/>
  <c r="C251" i="16"/>
  <c r="G64" i="16" s="1"/>
  <c r="N250" i="16"/>
  <c r="P250" i="16" s="1"/>
  <c r="J250" i="16"/>
  <c r="N61" i="16"/>
  <c r="P61" i="16" s="1"/>
  <c r="J61" i="16"/>
  <c r="N60" i="16"/>
  <c r="P60" i="16" s="1"/>
  <c r="J60" i="16"/>
  <c r="N59" i="16"/>
  <c r="P59" i="16" s="1"/>
  <c r="J59" i="16"/>
  <c r="N58" i="16"/>
  <c r="P58" i="16" s="1"/>
  <c r="J58" i="16"/>
  <c r="V57" i="16"/>
  <c r="W57" i="16" s="1"/>
  <c r="AM55" i="16"/>
  <c r="AC55" i="16"/>
  <c r="O44" i="16"/>
  <c r="O42" i="16"/>
  <c r="O40" i="16"/>
  <c r="O38" i="16"/>
  <c r="O36" i="16"/>
  <c r="H68" i="18" l="1"/>
  <c r="I68" i="18" s="1"/>
  <c r="U68" i="18" s="1"/>
  <c r="V67" i="18"/>
  <c r="I67" i="18"/>
  <c r="U67" i="18" s="1"/>
  <c r="V283" i="18"/>
  <c r="H284" i="18"/>
  <c r="I284" i="18" s="1"/>
  <c r="U284" i="18" s="1"/>
  <c r="L66" i="18"/>
  <c r="X65" i="18"/>
  <c r="Y65" i="18" s="1"/>
  <c r="Z65" i="18" s="1"/>
  <c r="W65" i="18"/>
  <c r="M65" i="18"/>
  <c r="O283" i="18"/>
  <c r="S283" i="18"/>
  <c r="X280" i="18"/>
  <c r="W280" i="18"/>
  <c r="L281" i="18"/>
  <c r="M280" i="18"/>
  <c r="S66" i="18"/>
  <c r="O66" i="18"/>
  <c r="F206" i="16"/>
  <c r="F128" i="16"/>
  <c r="F120" i="16"/>
  <c r="F202" i="16"/>
  <c r="F112" i="16"/>
  <c r="F190" i="16"/>
  <c r="F104" i="16"/>
  <c r="F186" i="16"/>
  <c r="F96" i="16"/>
  <c r="F88" i="16"/>
  <c r="F80" i="16"/>
  <c r="F72" i="16"/>
  <c r="F64" i="16"/>
  <c r="F133" i="16"/>
  <c r="F125" i="16"/>
  <c r="F117" i="16"/>
  <c r="F109" i="16"/>
  <c r="F101" i="16"/>
  <c r="F170" i="16"/>
  <c r="F162" i="16"/>
  <c r="F154" i="16"/>
  <c r="F146" i="16"/>
  <c r="F138" i="16"/>
  <c r="F95" i="16"/>
  <c r="F87" i="16"/>
  <c r="F79" i="16"/>
  <c r="F71" i="16"/>
  <c r="F63" i="16"/>
  <c r="F132" i="16"/>
  <c r="F124" i="16"/>
  <c r="F116" i="16"/>
  <c r="F108" i="16"/>
  <c r="F100" i="16"/>
  <c r="F169" i="16"/>
  <c r="F161" i="16"/>
  <c r="F153" i="16"/>
  <c r="F145" i="16"/>
  <c r="F137" i="16"/>
  <c r="F198" i="16"/>
  <c r="F182" i="16"/>
  <c r="F91" i="16"/>
  <c r="F83" i="16"/>
  <c r="F75" i="16"/>
  <c r="F67" i="16"/>
  <c r="F59" i="16"/>
  <c r="F173" i="16"/>
  <c r="F165" i="16"/>
  <c r="F157" i="16"/>
  <c r="F149" i="16"/>
  <c r="F141" i="16"/>
  <c r="F92" i="16"/>
  <c r="F84" i="16"/>
  <c r="F76" i="16"/>
  <c r="F68" i="16"/>
  <c r="F60" i="16"/>
  <c r="F129" i="16"/>
  <c r="F121" i="16"/>
  <c r="F113" i="16"/>
  <c r="F105" i="16"/>
  <c r="F135" i="16"/>
  <c r="F166" i="16"/>
  <c r="F158" i="16"/>
  <c r="F150" i="16"/>
  <c r="F142" i="16"/>
  <c r="F210" i="16"/>
  <c r="F194" i="16"/>
  <c r="F178" i="16"/>
  <c r="F212" i="16"/>
  <c r="F247" i="16"/>
  <c r="F243" i="16"/>
  <c r="F239" i="16"/>
  <c r="F235" i="16"/>
  <c r="F231" i="16"/>
  <c r="F227" i="16"/>
  <c r="F223" i="16"/>
  <c r="F219" i="16"/>
  <c r="F215" i="16"/>
  <c r="F94" i="16"/>
  <c r="F90" i="16"/>
  <c r="F86" i="16"/>
  <c r="F82" i="16"/>
  <c r="F78" i="16"/>
  <c r="F74" i="16"/>
  <c r="F70" i="16"/>
  <c r="F66" i="16"/>
  <c r="F62" i="16"/>
  <c r="F97" i="16"/>
  <c r="F131" i="16"/>
  <c r="F127" i="16"/>
  <c r="F123" i="16"/>
  <c r="F119" i="16"/>
  <c r="F115" i="16"/>
  <c r="F111" i="16"/>
  <c r="F107" i="16"/>
  <c r="F103" i="16"/>
  <c r="F99" i="16"/>
  <c r="F172" i="16"/>
  <c r="F168" i="16"/>
  <c r="F164" i="16"/>
  <c r="F160" i="16"/>
  <c r="F156" i="16"/>
  <c r="F152" i="16"/>
  <c r="F148" i="16"/>
  <c r="F144" i="16"/>
  <c r="F140" i="16"/>
  <c r="F136" i="16"/>
  <c r="F209" i="16"/>
  <c r="F205" i="16"/>
  <c r="F201" i="16"/>
  <c r="F197" i="16"/>
  <c r="F193" i="16"/>
  <c r="F189" i="16"/>
  <c r="F185" i="16"/>
  <c r="F181" i="16"/>
  <c r="F177" i="16"/>
  <c r="F250" i="16"/>
  <c r="F246" i="16"/>
  <c r="F242" i="16"/>
  <c r="F238" i="16"/>
  <c r="F234" i="16"/>
  <c r="F230" i="16"/>
  <c r="F226" i="16"/>
  <c r="F222" i="16"/>
  <c r="F218" i="16"/>
  <c r="F214" i="16"/>
  <c r="F58" i="16"/>
  <c r="F93" i="16"/>
  <c r="F89" i="16"/>
  <c r="F85" i="16"/>
  <c r="F81" i="16"/>
  <c r="F77" i="16"/>
  <c r="F73" i="16"/>
  <c r="F69" i="16"/>
  <c r="F65" i="16"/>
  <c r="F134" i="16"/>
  <c r="F130" i="16"/>
  <c r="F126" i="16"/>
  <c r="F122" i="16"/>
  <c r="F118" i="16"/>
  <c r="F114" i="16"/>
  <c r="F110" i="16"/>
  <c r="F106" i="16"/>
  <c r="F102" i="16"/>
  <c r="F171" i="16"/>
  <c r="F167" i="16"/>
  <c r="F163" i="16"/>
  <c r="F159" i="16"/>
  <c r="F155" i="16"/>
  <c r="F151" i="16"/>
  <c r="F147" i="16"/>
  <c r="F143" i="16"/>
  <c r="F174" i="16"/>
  <c r="F208" i="16"/>
  <c r="F204" i="16"/>
  <c r="F200" i="16"/>
  <c r="F196" i="16"/>
  <c r="F192" i="16"/>
  <c r="F188" i="16"/>
  <c r="F184" i="16"/>
  <c r="F180" i="16"/>
  <c r="F176" i="16"/>
  <c r="F249" i="16"/>
  <c r="F245" i="16"/>
  <c r="F241" i="16"/>
  <c r="F237" i="16"/>
  <c r="F233" i="16"/>
  <c r="F229" i="16"/>
  <c r="F225" i="16"/>
  <c r="F221" i="16"/>
  <c r="F217" i="16"/>
  <c r="F213" i="16"/>
  <c r="F211" i="16"/>
  <c r="F207" i="16"/>
  <c r="F203" i="16"/>
  <c r="F199" i="16"/>
  <c r="F195" i="16"/>
  <c r="F191" i="16"/>
  <c r="F187" i="16"/>
  <c r="F183" i="16"/>
  <c r="F179" i="16"/>
  <c r="F248" i="16"/>
  <c r="F244" i="16"/>
  <c r="F240" i="16"/>
  <c r="F236" i="16"/>
  <c r="F232" i="16"/>
  <c r="F228" i="16"/>
  <c r="F224" i="16"/>
  <c r="F220" i="16"/>
  <c r="G247" i="16"/>
  <c r="G232" i="16"/>
  <c r="G224" i="16"/>
  <c r="G216" i="16"/>
  <c r="G208" i="16"/>
  <c r="G200" i="16"/>
  <c r="G192" i="16"/>
  <c r="G184" i="16"/>
  <c r="G176" i="16"/>
  <c r="G168" i="16"/>
  <c r="G160" i="16"/>
  <c r="G152" i="16"/>
  <c r="G144" i="16"/>
  <c r="G136" i="16"/>
  <c r="G128" i="16"/>
  <c r="G120" i="16"/>
  <c r="G112" i="16"/>
  <c r="G104" i="16"/>
  <c r="G96" i="16"/>
  <c r="G86" i="16"/>
  <c r="G83" i="16"/>
  <c r="G75" i="16"/>
  <c r="G67" i="16"/>
  <c r="G211" i="16"/>
  <c r="G203" i="16"/>
  <c r="G195" i="16"/>
  <c r="G187" i="16"/>
  <c r="G171" i="16"/>
  <c r="G163" i="16"/>
  <c r="G246" i="16"/>
  <c r="G239" i="16"/>
  <c r="G231" i="16"/>
  <c r="G223" i="16"/>
  <c r="G215" i="16"/>
  <c r="G207" i="16"/>
  <c r="G199" i="16"/>
  <c r="G191" i="16"/>
  <c r="G183" i="16"/>
  <c r="G175" i="16"/>
  <c r="G167" i="16"/>
  <c r="G157" i="16"/>
  <c r="G149" i="16"/>
  <c r="G141" i="16"/>
  <c r="G133" i="16"/>
  <c r="G125" i="16"/>
  <c r="G117" i="16"/>
  <c r="G109" i="16"/>
  <c r="G101" i="16"/>
  <c r="G92" i="16"/>
  <c r="G72" i="16"/>
  <c r="G62" i="16"/>
  <c r="G65" i="16"/>
  <c r="G69" i="16"/>
  <c r="G73" i="16"/>
  <c r="G77" i="16"/>
  <c r="G81" i="16"/>
  <c r="G85" i="16"/>
  <c r="G89" i="16"/>
  <c r="G91" i="16"/>
  <c r="G93" i="16"/>
  <c r="G95" i="16"/>
  <c r="G98" i="16"/>
  <c r="G102" i="16"/>
  <c r="G106" i="16"/>
  <c r="G110" i="16"/>
  <c r="G114" i="16"/>
  <c r="G118" i="16"/>
  <c r="G122" i="16"/>
  <c r="G126" i="16"/>
  <c r="G130" i="16"/>
  <c r="G134" i="16"/>
  <c r="G138" i="16"/>
  <c r="G142" i="16"/>
  <c r="G146" i="16"/>
  <c r="G150" i="16"/>
  <c r="G154" i="16"/>
  <c r="G158" i="16"/>
  <c r="G161" i="16"/>
  <c r="G165" i="16"/>
  <c r="G169" i="16"/>
  <c r="G173" i="16"/>
  <c r="G177" i="16"/>
  <c r="G181" i="16"/>
  <c r="G185" i="16"/>
  <c r="G189" i="16"/>
  <c r="G193" i="16"/>
  <c r="G197" i="16"/>
  <c r="G201" i="16"/>
  <c r="G205" i="16"/>
  <c r="G209" i="16"/>
  <c r="G213" i="16"/>
  <c r="G217" i="16"/>
  <c r="G221" i="16"/>
  <c r="G225" i="16"/>
  <c r="G229" i="16"/>
  <c r="G233" i="16"/>
  <c r="G237" i="16"/>
  <c r="G240" i="16"/>
  <c r="G244" i="16"/>
  <c r="G248" i="16"/>
  <c r="G66" i="16"/>
  <c r="G70" i="16"/>
  <c r="G74" i="16"/>
  <c r="G78" i="16"/>
  <c r="G80" i="16"/>
  <c r="G84" i="16"/>
  <c r="G88" i="16"/>
  <c r="G99" i="16"/>
  <c r="G103" i="16"/>
  <c r="G107" i="16"/>
  <c r="G111" i="16"/>
  <c r="G115" i="16"/>
  <c r="G119" i="16"/>
  <c r="G123" i="16"/>
  <c r="G127" i="16"/>
  <c r="G131" i="16"/>
  <c r="G135" i="16"/>
  <c r="G139" i="16"/>
  <c r="G143" i="16"/>
  <c r="G147" i="16"/>
  <c r="G151" i="16"/>
  <c r="G155" i="16"/>
  <c r="G159" i="16"/>
  <c r="G162" i="16"/>
  <c r="G166" i="16"/>
  <c r="G170" i="16"/>
  <c r="G174" i="16"/>
  <c r="G178" i="16"/>
  <c r="G182" i="16"/>
  <c r="G186" i="16"/>
  <c r="G190" i="16"/>
  <c r="G194" i="16"/>
  <c r="G198" i="16"/>
  <c r="G202" i="16"/>
  <c r="G206" i="16"/>
  <c r="G210" i="16"/>
  <c r="G214" i="16"/>
  <c r="G218" i="16"/>
  <c r="G222" i="16"/>
  <c r="G226" i="16"/>
  <c r="G230" i="16"/>
  <c r="G234" i="16"/>
  <c r="G238" i="16"/>
  <c r="G241" i="16"/>
  <c r="G245" i="16"/>
  <c r="G249" i="16"/>
  <c r="G242" i="16"/>
  <c r="G235" i="16"/>
  <c r="G227" i="16"/>
  <c r="G219" i="16"/>
  <c r="G179" i="16"/>
  <c r="G153" i="16"/>
  <c r="G145" i="16"/>
  <c r="G137" i="16"/>
  <c r="G129" i="16"/>
  <c r="G121" i="16"/>
  <c r="G113" i="16"/>
  <c r="G105" i="16"/>
  <c r="G97" i="16"/>
  <c r="G94" i="16"/>
  <c r="G90" i="16"/>
  <c r="G76" i="16"/>
  <c r="G68" i="16"/>
  <c r="G61" i="16"/>
  <c r="G243" i="16"/>
  <c r="G236" i="16"/>
  <c r="G228" i="16"/>
  <c r="G220" i="16"/>
  <c r="G212" i="16"/>
  <c r="G204" i="16"/>
  <c r="G196" i="16"/>
  <c r="G188" i="16"/>
  <c r="G180" i="16"/>
  <c r="G172" i="16"/>
  <c r="G164" i="16"/>
  <c r="G156" i="16"/>
  <c r="G148" i="16"/>
  <c r="G140" i="16"/>
  <c r="G132" i="16"/>
  <c r="G124" i="16"/>
  <c r="G116" i="16"/>
  <c r="G108" i="16"/>
  <c r="G100" i="16"/>
  <c r="G87" i="16"/>
  <c r="G82" i="16"/>
  <c r="G79" i="16"/>
  <c r="G71" i="16"/>
  <c r="G63" i="16"/>
  <c r="P236" i="16"/>
  <c r="P224" i="16"/>
  <c r="P204" i="16"/>
  <c r="P200" i="16"/>
  <c r="P196" i="16"/>
  <c r="P192" i="16"/>
  <c r="P188" i="16"/>
  <c r="P184" i="16"/>
  <c r="P237" i="16"/>
  <c r="P233" i="16"/>
  <c r="P229" i="16"/>
  <c r="P225" i="16"/>
  <c r="P221" i="16"/>
  <c r="P217" i="16"/>
  <c r="P213" i="16"/>
  <c r="P209" i="16"/>
  <c r="P205" i="16"/>
  <c r="P201" i="16"/>
  <c r="P197" i="16"/>
  <c r="P193" i="16"/>
  <c r="P189" i="16"/>
  <c r="P185" i="16"/>
  <c r="P238" i="16"/>
  <c r="P234" i="16"/>
  <c r="P230" i="16"/>
  <c r="P226" i="16"/>
  <c r="P222" i="16"/>
  <c r="P218" i="16"/>
  <c r="P214" i="16"/>
  <c r="P210" i="16"/>
  <c r="P206" i="16"/>
  <c r="P202" i="16"/>
  <c r="P198" i="16"/>
  <c r="P194" i="16"/>
  <c r="P190" i="16"/>
  <c r="P186" i="16"/>
  <c r="P232" i="16"/>
  <c r="P228" i="16"/>
  <c r="P220" i="16"/>
  <c r="P216" i="16"/>
  <c r="P212" i="16"/>
  <c r="P208" i="16"/>
  <c r="P235" i="16"/>
  <c r="P231" i="16"/>
  <c r="P227" i="16"/>
  <c r="P223" i="16"/>
  <c r="P219" i="16"/>
  <c r="P215" i="16"/>
  <c r="P211" i="16"/>
  <c r="P207" i="16"/>
  <c r="P203" i="16"/>
  <c r="P199" i="16"/>
  <c r="P195" i="16"/>
  <c r="P191" i="16"/>
  <c r="P187" i="16"/>
  <c r="P126" i="16"/>
  <c r="P118" i="16"/>
  <c r="P110" i="16"/>
  <c r="P102" i="16"/>
  <c r="P130" i="16"/>
  <c r="P122" i="16"/>
  <c r="P114" i="16"/>
  <c r="P106" i="16"/>
  <c r="P131" i="16"/>
  <c r="P127" i="16"/>
  <c r="P123" i="16"/>
  <c r="P119" i="16"/>
  <c r="P115" i="16"/>
  <c r="P111" i="16"/>
  <c r="P107" i="16"/>
  <c r="P103" i="16"/>
  <c r="P132" i="16"/>
  <c r="P128" i="16"/>
  <c r="P124" i="16"/>
  <c r="P120" i="16"/>
  <c r="P116" i="16"/>
  <c r="P112" i="16"/>
  <c r="P108" i="16"/>
  <c r="P104" i="16"/>
  <c r="P129" i="16"/>
  <c r="P125" i="16"/>
  <c r="P121" i="16"/>
  <c r="P117" i="16"/>
  <c r="P113" i="16"/>
  <c r="P109" i="16"/>
  <c r="P105" i="16"/>
  <c r="P73" i="16"/>
  <c r="P65" i="16"/>
  <c r="P69" i="16"/>
  <c r="P76" i="16"/>
  <c r="P74" i="16"/>
  <c r="P70" i="16"/>
  <c r="P66" i="16"/>
  <c r="P62" i="16"/>
  <c r="P77" i="16"/>
  <c r="P75" i="16"/>
  <c r="P71" i="16"/>
  <c r="P67" i="16"/>
  <c r="P63" i="16"/>
  <c r="P72" i="16"/>
  <c r="P68" i="16"/>
  <c r="P64" i="16"/>
  <c r="J251" i="16"/>
  <c r="K207" i="16" s="1"/>
  <c r="G60" i="16"/>
  <c r="G59" i="16"/>
  <c r="AF184" i="16"/>
  <c r="AF185" i="16" s="1"/>
  <c r="G58" i="16"/>
  <c r="G250" i="16"/>
  <c r="O68" i="18" l="1"/>
  <c r="S68" i="18"/>
  <c r="S284" i="18"/>
  <c r="O284" i="18"/>
  <c r="L282" i="18"/>
  <c r="X281" i="18"/>
  <c r="W281" i="18"/>
  <c r="M281" i="18"/>
  <c r="S67" i="18"/>
  <c r="O67" i="18"/>
  <c r="Y280" i="18"/>
  <c r="Z280" i="18" s="1"/>
  <c r="L67" i="18"/>
  <c r="X66" i="18"/>
  <c r="Y66" i="18" s="1"/>
  <c r="Z66" i="18" s="1"/>
  <c r="W66" i="18"/>
  <c r="M66" i="18"/>
  <c r="V284" i="18"/>
  <c r="H285" i="18"/>
  <c r="I285" i="18" s="1"/>
  <c r="U285" i="18" s="1"/>
  <c r="V68" i="18"/>
  <c r="H69" i="18"/>
  <c r="I69" i="18" s="1"/>
  <c r="U69" i="18" s="1"/>
  <c r="E261" i="16"/>
  <c r="D261" i="16"/>
  <c r="D259" i="16"/>
  <c r="E259" i="16"/>
  <c r="D266" i="16" s="1"/>
  <c r="E260" i="16"/>
  <c r="D260" i="16"/>
  <c r="D262" i="16"/>
  <c r="E262" i="16"/>
  <c r="D263" i="16"/>
  <c r="E263" i="16"/>
  <c r="D267" i="16" s="1"/>
  <c r="K208" i="16"/>
  <c r="K106" i="16"/>
  <c r="K202" i="16"/>
  <c r="K185" i="16"/>
  <c r="R44" i="16"/>
  <c r="K107" i="16"/>
  <c r="K122" i="16"/>
  <c r="K121" i="16"/>
  <c r="K237" i="16"/>
  <c r="K201" i="16"/>
  <c r="K238" i="16"/>
  <c r="K67" i="16"/>
  <c r="K79" i="16"/>
  <c r="K234" i="16"/>
  <c r="K191" i="16"/>
  <c r="K217" i="16"/>
  <c r="K183" i="16"/>
  <c r="K58" i="16"/>
  <c r="L58" i="16" s="1"/>
  <c r="K73" i="16"/>
  <c r="K82" i="16"/>
  <c r="Q44" i="16"/>
  <c r="K86" i="16"/>
  <c r="K116" i="16"/>
  <c r="K218" i="16"/>
  <c r="K224" i="16"/>
  <c r="K199" i="16"/>
  <c r="K60" i="16"/>
  <c r="K75" i="16"/>
  <c r="K65" i="16"/>
  <c r="K77" i="16"/>
  <c r="K87" i="16"/>
  <c r="K186" i="16"/>
  <c r="K219" i="16"/>
  <c r="K192" i="16"/>
  <c r="K228" i="16"/>
  <c r="K215" i="16"/>
  <c r="K59" i="16"/>
  <c r="K61" i="16"/>
  <c r="K63" i="16"/>
  <c r="K76" i="16"/>
  <c r="K69" i="16"/>
  <c r="K78" i="16"/>
  <c r="K72" i="16"/>
  <c r="K68" i="16"/>
  <c r="K90" i="16"/>
  <c r="K81" i="16"/>
  <c r="K89" i="16"/>
  <c r="K104" i="16"/>
  <c r="K120" i="16"/>
  <c r="K111" i="16"/>
  <c r="K115" i="16"/>
  <c r="K119" i="16"/>
  <c r="K123" i="16"/>
  <c r="K127" i="16"/>
  <c r="K131" i="16"/>
  <c r="K110" i="16"/>
  <c r="K126" i="16"/>
  <c r="K132" i="16"/>
  <c r="K190" i="16"/>
  <c r="K206" i="16"/>
  <c r="K222" i="16"/>
  <c r="K195" i="16"/>
  <c r="K109" i="16"/>
  <c r="K189" i="16"/>
  <c r="K205" i="16"/>
  <c r="K221" i="16"/>
  <c r="K196" i="16"/>
  <c r="K212" i="16"/>
  <c r="K232" i="16"/>
  <c r="K227" i="16"/>
  <c r="K80" i="16"/>
  <c r="K84" i="16"/>
  <c r="K88" i="16"/>
  <c r="K83" i="16"/>
  <c r="K91" i="16"/>
  <c r="K93" i="16"/>
  <c r="K92" i="16"/>
  <c r="K108" i="16"/>
  <c r="K124" i="16"/>
  <c r="K114" i="16"/>
  <c r="K130" i="16"/>
  <c r="K113" i="16"/>
  <c r="K129" i="16"/>
  <c r="K194" i="16"/>
  <c r="K210" i="16"/>
  <c r="K226" i="16"/>
  <c r="K125" i="16"/>
  <c r="K223" i="16"/>
  <c r="K193" i="16"/>
  <c r="K209" i="16"/>
  <c r="K225" i="16"/>
  <c r="K229" i="16"/>
  <c r="K233" i="16"/>
  <c r="K184" i="16"/>
  <c r="K200" i="16"/>
  <c r="K216" i="16"/>
  <c r="K236" i="16"/>
  <c r="K95" i="16"/>
  <c r="K98" i="16"/>
  <c r="K99" i="16"/>
  <c r="K100" i="16"/>
  <c r="K102" i="16"/>
  <c r="K94" i="16"/>
  <c r="K96" i="16"/>
  <c r="K101" i="16"/>
  <c r="K97" i="16"/>
  <c r="K135" i="16"/>
  <c r="K139" i="16"/>
  <c r="K143" i="16"/>
  <c r="K147" i="16"/>
  <c r="K152" i="16"/>
  <c r="K156" i="16"/>
  <c r="K136" i="16"/>
  <c r="K140" i="16"/>
  <c r="K144" i="16"/>
  <c r="K148" i="16"/>
  <c r="K149" i="16"/>
  <c r="K153" i="16"/>
  <c r="K157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33" i="16"/>
  <c r="K137" i="16"/>
  <c r="K141" i="16"/>
  <c r="K145" i="16"/>
  <c r="K150" i="16"/>
  <c r="K154" i="16"/>
  <c r="K158" i="16"/>
  <c r="K173" i="16"/>
  <c r="K177" i="16"/>
  <c r="K181" i="16"/>
  <c r="K134" i="16"/>
  <c r="K138" i="16"/>
  <c r="K142" i="16"/>
  <c r="K146" i="16"/>
  <c r="K151" i="16"/>
  <c r="K155" i="16"/>
  <c r="K174" i="16"/>
  <c r="K178" i="16"/>
  <c r="K182" i="16"/>
  <c r="K171" i="16"/>
  <c r="K175" i="16"/>
  <c r="K179" i="16"/>
  <c r="K172" i="16"/>
  <c r="K176" i="16"/>
  <c r="K180" i="16"/>
  <c r="K239" i="16"/>
  <c r="K248" i="16"/>
  <c r="K240" i="16"/>
  <c r="K241" i="16"/>
  <c r="K242" i="16"/>
  <c r="K243" i="16"/>
  <c r="K244" i="16"/>
  <c r="K245" i="16"/>
  <c r="K246" i="16"/>
  <c r="K247" i="16"/>
  <c r="K249" i="16"/>
  <c r="K71" i="16"/>
  <c r="K62" i="16"/>
  <c r="K66" i="16"/>
  <c r="K70" i="16"/>
  <c r="K74" i="16"/>
  <c r="K64" i="16"/>
  <c r="K85" i="16"/>
  <c r="K112" i="16"/>
  <c r="K128" i="16"/>
  <c r="K103" i="16"/>
  <c r="K118" i="16"/>
  <c r="K105" i="16"/>
  <c r="K117" i="16"/>
  <c r="K198" i="16"/>
  <c r="K214" i="16"/>
  <c r="K230" i="16"/>
  <c r="K187" i="16"/>
  <c r="K235" i="16"/>
  <c r="K197" i="16"/>
  <c r="K213" i="16"/>
  <c r="K231" i="16"/>
  <c r="K188" i="16"/>
  <c r="K204" i="16"/>
  <c r="K220" i="16"/>
  <c r="K203" i="16"/>
  <c r="K211" i="16"/>
  <c r="K250" i="16"/>
  <c r="F251" i="16"/>
  <c r="E251" i="16"/>
  <c r="H58" i="16"/>
  <c r="G251" i="16"/>
  <c r="I251" i="16" s="1"/>
  <c r="D251" i="16"/>
  <c r="P42" i="16"/>
  <c r="O285" i="18" l="1"/>
  <c r="S285" i="18"/>
  <c r="V69" i="18"/>
  <c r="H70" i="18"/>
  <c r="S69" i="18"/>
  <c r="O69" i="18"/>
  <c r="L68" i="18"/>
  <c r="X67" i="18"/>
  <c r="W67" i="18"/>
  <c r="M67" i="18"/>
  <c r="H286" i="18"/>
  <c r="V285" i="18"/>
  <c r="Y281" i="18"/>
  <c r="Z281" i="18" s="1"/>
  <c r="X282" i="18"/>
  <c r="Y282" i="18" s="1"/>
  <c r="Z282" i="18" s="1"/>
  <c r="L283" i="18"/>
  <c r="W282" i="18"/>
  <c r="M282" i="18"/>
  <c r="K251" i="16"/>
  <c r="R36" i="16"/>
  <c r="Q36" i="16"/>
  <c r="X58" i="16"/>
  <c r="M58" i="16"/>
  <c r="L59" i="16"/>
  <c r="I58" i="16"/>
  <c r="U58" i="16" s="1"/>
  <c r="H59" i="16"/>
  <c r="I59" i="16" s="1"/>
  <c r="U59" i="16" s="1"/>
  <c r="V58" i="16"/>
  <c r="W58" i="16" s="1"/>
  <c r="P36" i="16"/>
  <c r="P38" i="16"/>
  <c r="P44" i="16"/>
  <c r="S59" i="16" l="1"/>
  <c r="S58" i="16"/>
  <c r="V286" i="18"/>
  <c r="H287" i="18"/>
  <c r="W283" i="18"/>
  <c r="L284" i="18"/>
  <c r="X283" i="18"/>
  <c r="M283" i="18"/>
  <c r="H71" i="18"/>
  <c r="V70" i="18"/>
  <c r="I71" i="18"/>
  <c r="U71" i="18" s="1"/>
  <c r="Y68" i="18"/>
  <c r="Z68" i="18" s="1"/>
  <c r="Y67" i="18"/>
  <c r="Z67" i="18" s="1"/>
  <c r="I70" i="18"/>
  <c r="U70" i="18" s="1"/>
  <c r="W68" i="18"/>
  <c r="L69" i="18"/>
  <c r="X68" i="18"/>
  <c r="M68" i="18"/>
  <c r="I286" i="18"/>
  <c r="U286" i="18" s="1"/>
  <c r="M59" i="16"/>
  <c r="Y58" i="16"/>
  <c r="Z58" i="16" s="1"/>
  <c r="O59" i="16"/>
  <c r="O58" i="16"/>
  <c r="H60" i="16"/>
  <c r="I60" i="16" s="1"/>
  <c r="U60" i="16" s="1"/>
  <c r="V59" i="16"/>
  <c r="W59" i="16" s="1"/>
  <c r="R38" i="16"/>
  <c r="Q38" i="16"/>
  <c r="X59" i="16"/>
  <c r="Y59" i="16" s="1"/>
  <c r="Z59" i="16" s="1"/>
  <c r="L60" i="16"/>
  <c r="S60" i="16" l="1"/>
  <c r="O286" i="18"/>
  <c r="S286" i="18"/>
  <c r="H288" i="18"/>
  <c r="I288" i="18" s="1"/>
  <c r="U288" i="18" s="1"/>
  <c r="V287" i="18"/>
  <c r="O70" i="18"/>
  <c r="S70" i="18"/>
  <c r="L285" i="18"/>
  <c r="W284" i="18"/>
  <c r="X284" i="18"/>
  <c r="M284" i="18"/>
  <c r="Y283" i="18"/>
  <c r="Z283" i="18" s="1"/>
  <c r="O71" i="18"/>
  <c r="S71" i="18"/>
  <c r="Y69" i="18"/>
  <c r="Z69" i="18" s="1"/>
  <c r="I287" i="18"/>
  <c r="U287" i="18" s="1"/>
  <c r="L70" i="18"/>
  <c r="X69" i="18"/>
  <c r="W69" i="18"/>
  <c r="M69" i="18"/>
  <c r="V71" i="18"/>
  <c r="H72" i="18"/>
  <c r="I72" i="18" s="1"/>
  <c r="U72" i="18" s="1"/>
  <c r="M60" i="16"/>
  <c r="O60" i="16"/>
  <c r="X60" i="16"/>
  <c r="Y60" i="16" s="1"/>
  <c r="Z60" i="16" s="1"/>
  <c r="L61" i="16"/>
  <c r="L62" i="16" s="1"/>
  <c r="V60" i="16"/>
  <c r="W60" i="16" s="1"/>
  <c r="H61" i="16"/>
  <c r="S72" i="18" l="1"/>
  <c r="O72" i="18"/>
  <c r="O288" i="18"/>
  <c r="S288" i="18"/>
  <c r="S287" i="18"/>
  <c r="O287" i="18"/>
  <c r="L286" i="18"/>
  <c r="X285" i="18"/>
  <c r="Y285" i="18" s="1"/>
  <c r="Z285" i="18" s="1"/>
  <c r="W285" i="18"/>
  <c r="M285" i="18"/>
  <c r="V288" i="18"/>
  <c r="H289" i="18"/>
  <c r="I289" i="18" s="1"/>
  <c r="U289" i="18" s="1"/>
  <c r="Y284" i="18"/>
  <c r="Z284" i="18" s="1"/>
  <c r="V72" i="18"/>
  <c r="H73" i="18"/>
  <c r="L71" i="18"/>
  <c r="X70" i="18"/>
  <c r="Y70" i="18" s="1"/>
  <c r="Z70" i="18" s="1"/>
  <c r="W70" i="18"/>
  <c r="M70" i="18"/>
  <c r="H62" i="16"/>
  <c r="M62" i="16" s="1"/>
  <c r="M61" i="16"/>
  <c r="X62" i="16"/>
  <c r="L63" i="16"/>
  <c r="V61" i="16"/>
  <c r="W61" i="16" s="1"/>
  <c r="X61" i="16"/>
  <c r="I61" i="16"/>
  <c r="U61" i="16" s="1"/>
  <c r="S61" i="16" l="1"/>
  <c r="S289" i="18"/>
  <c r="O289" i="18"/>
  <c r="X286" i="18"/>
  <c r="Y286" i="18" s="1"/>
  <c r="Z286" i="18" s="1"/>
  <c r="W286" i="18"/>
  <c r="L287" i="18"/>
  <c r="M286" i="18"/>
  <c r="H290" i="18"/>
  <c r="I290" i="18" s="1"/>
  <c r="U290" i="18" s="1"/>
  <c r="V289" i="18"/>
  <c r="X71" i="18"/>
  <c r="L72" i="18"/>
  <c r="W71" i="18"/>
  <c r="M71" i="18"/>
  <c r="V73" i="18"/>
  <c r="H74" i="18"/>
  <c r="I74" i="18" s="1"/>
  <c r="U74" i="18" s="1"/>
  <c r="I73" i="18"/>
  <c r="U73" i="18" s="1"/>
  <c r="V62" i="16"/>
  <c r="W62" i="16" s="1"/>
  <c r="H63" i="16"/>
  <c r="M63" i="16" s="1"/>
  <c r="I62" i="16"/>
  <c r="U62" i="16" s="1"/>
  <c r="X63" i="16"/>
  <c r="L64" i="16"/>
  <c r="O61" i="16"/>
  <c r="Y61" i="16"/>
  <c r="Z61" i="16" s="1"/>
  <c r="S62" i="16" l="1"/>
  <c r="S74" i="18"/>
  <c r="O74" i="18"/>
  <c r="Y72" i="18"/>
  <c r="Z72" i="18" s="1"/>
  <c r="W287" i="18"/>
  <c r="X287" i="18"/>
  <c r="L288" i="18"/>
  <c r="M287" i="18"/>
  <c r="L73" i="18"/>
  <c r="X72" i="18"/>
  <c r="W72" i="18"/>
  <c r="M72" i="18"/>
  <c r="O73" i="18"/>
  <c r="S73" i="18"/>
  <c r="V74" i="18"/>
  <c r="H75" i="18"/>
  <c r="I75" i="18" s="1"/>
  <c r="U75" i="18" s="1"/>
  <c r="V290" i="18"/>
  <c r="H291" i="18"/>
  <c r="O290" i="18"/>
  <c r="S290" i="18"/>
  <c r="Y71" i="18"/>
  <c r="Z71" i="18" s="1"/>
  <c r="Y62" i="16"/>
  <c r="Z62" i="16" s="1"/>
  <c r="O62" i="16"/>
  <c r="I63" i="16"/>
  <c r="U63" i="16" s="1"/>
  <c r="H64" i="16"/>
  <c r="I64" i="16" s="1"/>
  <c r="U64" i="16" s="1"/>
  <c r="V63" i="16"/>
  <c r="W63" i="16" s="1"/>
  <c r="X64" i="16"/>
  <c r="L65" i="16"/>
  <c r="M64" i="16" l="1"/>
  <c r="S63" i="16"/>
  <c r="S64" i="16"/>
  <c r="S75" i="18"/>
  <c r="O75" i="18"/>
  <c r="V291" i="18"/>
  <c r="H292" i="18"/>
  <c r="Y288" i="18"/>
  <c r="Z288" i="18" s="1"/>
  <c r="X288" i="18"/>
  <c r="W288" i="18"/>
  <c r="L289" i="18"/>
  <c r="M288" i="18"/>
  <c r="I291" i="18"/>
  <c r="U291" i="18" s="1"/>
  <c r="V75" i="18"/>
  <c r="H76" i="18"/>
  <c r="I76" i="18" s="1"/>
  <c r="U76" i="18" s="1"/>
  <c r="Y287" i="18"/>
  <c r="Z287" i="18" s="1"/>
  <c r="W73" i="18"/>
  <c r="L74" i="18"/>
  <c r="X73" i="18"/>
  <c r="M73" i="18"/>
  <c r="O63" i="16"/>
  <c r="O64" i="16"/>
  <c r="Y63" i="16"/>
  <c r="Z63" i="16" s="1"/>
  <c r="H65" i="16"/>
  <c r="V64" i="16"/>
  <c r="W64" i="16" s="1"/>
  <c r="X65" i="16"/>
  <c r="L66" i="16"/>
  <c r="Y64" i="16"/>
  <c r="Z64" i="16" s="1"/>
  <c r="H293" i="18" l="1"/>
  <c r="V292" i="18"/>
  <c r="Y73" i="18"/>
  <c r="Z73" i="18" s="1"/>
  <c r="Y74" i="18"/>
  <c r="Z74" i="18" s="1"/>
  <c r="O291" i="18"/>
  <c r="S291" i="18"/>
  <c r="I292" i="18"/>
  <c r="U292" i="18" s="1"/>
  <c r="L75" i="18"/>
  <c r="X74" i="18"/>
  <c r="W74" i="18"/>
  <c r="M74" i="18"/>
  <c r="L290" i="18"/>
  <c r="X289" i="18"/>
  <c r="W289" i="18"/>
  <c r="M289" i="18"/>
  <c r="S76" i="18"/>
  <c r="O76" i="18"/>
  <c r="V76" i="18"/>
  <c r="H77" i="18"/>
  <c r="V65" i="16"/>
  <c r="W65" i="16" s="1"/>
  <c r="H66" i="16"/>
  <c r="I66" i="16" s="1"/>
  <c r="U66" i="16" s="1"/>
  <c r="M65" i="16"/>
  <c r="I65" i="16"/>
  <c r="U65" i="16" s="1"/>
  <c r="X66" i="16"/>
  <c r="L67" i="16"/>
  <c r="S66" i="16" l="1"/>
  <c r="S65" i="16"/>
  <c r="V77" i="18"/>
  <c r="H78" i="18"/>
  <c r="I78" i="18" s="1"/>
  <c r="U78" i="18" s="1"/>
  <c r="H294" i="18"/>
  <c r="V293" i="18"/>
  <c r="I294" i="18"/>
  <c r="U294" i="18" s="1"/>
  <c r="I77" i="18"/>
  <c r="U77" i="18" s="1"/>
  <c r="W290" i="18"/>
  <c r="X290" i="18"/>
  <c r="Y290" i="18" s="1"/>
  <c r="Z290" i="18" s="1"/>
  <c r="L291" i="18"/>
  <c r="M290" i="18"/>
  <c r="Y289" i="18"/>
  <c r="Z289" i="18" s="1"/>
  <c r="L76" i="18"/>
  <c r="X75" i="18"/>
  <c r="Y75" i="18" s="1"/>
  <c r="Z75" i="18" s="1"/>
  <c r="W75" i="18"/>
  <c r="M75" i="18"/>
  <c r="S292" i="18"/>
  <c r="O292" i="18"/>
  <c r="I293" i="18"/>
  <c r="U293" i="18" s="1"/>
  <c r="M66" i="16"/>
  <c r="H67" i="16"/>
  <c r="M67" i="16" s="1"/>
  <c r="V66" i="16"/>
  <c r="W66" i="16" s="1"/>
  <c r="O65" i="16"/>
  <c r="Y65" i="16"/>
  <c r="Z65" i="16" s="1"/>
  <c r="O66" i="16"/>
  <c r="X67" i="16"/>
  <c r="L68" i="16"/>
  <c r="Y66" i="16"/>
  <c r="Z66" i="16" s="1"/>
  <c r="O77" i="18" l="1"/>
  <c r="S77" i="18"/>
  <c r="W76" i="18"/>
  <c r="X76" i="18"/>
  <c r="Y76" i="18" s="1"/>
  <c r="Z76" i="18" s="1"/>
  <c r="L77" i="18"/>
  <c r="M76" i="18"/>
  <c r="V294" i="18"/>
  <c r="H295" i="18"/>
  <c r="O294" i="18"/>
  <c r="S294" i="18"/>
  <c r="H79" i="18"/>
  <c r="V78" i="18"/>
  <c r="I79" i="18"/>
  <c r="U79" i="18" s="1"/>
  <c r="W291" i="18"/>
  <c r="L292" i="18"/>
  <c r="X291" i="18"/>
  <c r="M291" i="18"/>
  <c r="O78" i="18"/>
  <c r="S78" i="18"/>
  <c r="O293" i="18"/>
  <c r="S293" i="18"/>
  <c r="I67" i="16"/>
  <c r="U67" i="16" s="1"/>
  <c r="H68" i="16"/>
  <c r="V67" i="16"/>
  <c r="W67" i="16" s="1"/>
  <c r="X68" i="16"/>
  <c r="L69" i="16"/>
  <c r="S67" i="16" l="1"/>
  <c r="L78" i="18"/>
  <c r="X77" i="18"/>
  <c r="W77" i="18"/>
  <c r="M77" i="18"/>
  <c r="L293" i="18"/>
  <c r="X292" i="18"/>
  <c r="Y292" i="18" s="1"/>
  <c r="Z292" i="18" s="1"/>
  <c r="W292" i="18"/>
  <c r="M292" i="18"/>
  <c r="O79" i="18"/>
  <c r="S79" i="18"/>
  <c r="Y77" i="18"/>
  <c r="Z77" i="18" s="1"/>
  <c r="V295" i="18"/>
  <c r="H296" i="18"/>
  <c r="I80" i="18"/>
  <c r="U80" i="18" s="1"/>
  <c r="V79" i="18"/>
  <c r="H80" i="18"/>
  <c r="Y291" i="18"/>
  <c r="Z291" i="18" s="1"/>
  <c r="I295" i="18"/>
  <c r="U295" i="18" s="1"/>
  <c r="Y67" i="16"/>
  <c r="Z67" i="16" s="1"/>
  <c r="I68" i="16"/>
  <c r="U68" i="16" s="1"/>
  <c r="V68" i="16"/>
  <c r="W68" i="16" s="1"/>
  <c r="H69" i="16"/>
  <c r="M69" i="16" s="1"/>
  <c r="M68" i="16"/>
  <c r="O67" i="16"/>
  <c r="X69" i="16"/>
  <c r="L70" i="16"/>
  <c r="S68" i="16" l="1"/>
  <c r="S295" i="18"/>
  <c r="O295" i="18"/>
  <c r="V296" i="18"/>
  <c r="H297" i="18"/>
  <c r="I297" i="18" s="1"/>
  <c r="U297" i="18" s="1"/>
  <c r="L79" i="18"/>
  <c r="X78" i="18"/>
  <c r="Y78" i="18" s="1"/>
  <c r="Z78" i="18" s="1"/>
  <c r="W78" i="18"/>
  <c r="M78" i="18"/>
  <c r="X293" i="18"/>
  <c r="Y293" i="18" s="1"/>
  <c r="Z293" i="18" s="1"/>
  <c r="L294" i="18"/>
  <c r="W293" i="18"/>
  <c r="M293" i="18"/>
  <c r="V80" i="18"/>
  <c r="H81" i="18"/>
  <c r="I296" i="18"/>
  <c r="U296" i="18" s="1"/>
  <c r="S80" i="18"/>
  <c r="O80" i="18"/>
  <c r="Y68" i="16"/>
  <c r="Z68" i="16" s="1"/>
  <c r="I69" i="16"/>
  <c r="U69" i="16" s="1"/>
  <c r="V69" i="16"/>
  <c r="W69" i="16" s="1"/>
  <c r="H70" i="16"/>
  <c r="I70" i="16" s="1"/>
  <c r="U70" i="16" s="1"/>
  <c r="O68" i="16"/>
  <c r="X70" i="16"/>
  <c r="L71" i="16"/>
  <c r="S69" i="16" l="1"/>
  <c r="S70" i="16"/>
  <c r="X79" i="18"/>
  <c r="W79" i="18"/>
  <c r="L80" i="18"/>
  <c r="M79" i="18"/>
  <c r="X294" i="18"/>
  <c r="Y294" i="18" s="1"/>
  <c r="Z294" i="18" s="1"/>
  <c r="W294" i="18"/>
  <c r="L295" i="18"/>
  <c r="M294" i="18"/>
  <c r="H298" i="18"/>
  <c r="V297" i="18"/>
  <c r="O296" i="18"/>
  <c r="S296" i="18"/>
  <c r="I82" i="18"/>
  <c r="U82" i="18" s="1"/>
  <c r="V81" i="18"/>
  <c r="H82" i="18"/>
  <c r="O297" i="18"/>
  <c r="S297" i="18"/>
  <c r="I81" i="18"/>
  <c r="U81" i="18" s="1"/>
  <c r="Y69" i="16"/>
  <c r="Z69" i="16" s="1"/>
  <c r="O70" i="16"/>
  <c r="H71" i="16"/>
  <c r="I71" i="16" s="1"/>
  <c r="U71" i="16" s="1"/>
  <c r="V70" i="16"/>
  <c r="W70" i="16" s="1"/>
  <c r="M70" i="16"/>
  <c r="O69" i="16"/>
  <c r="X71" i="16"/>
  <c r="L72" i="16"/>
  <c r="Y70" i="16"/>
  <c r="Z70" i="16" s="1"/>
  <c r="S71" i="16" l="1"/>
  <c r="O82" i="18"/>
  <c r="S82" i="18"/>
  <c r="H299" i="18"/>
  <c r="V298" i="18"/>
  <c r="V82" i="18"/>
  <c r="H83" i="18"/>
  <c r="I298" i="18"/>
  <c r="U298" i="18" s="1"/>
  <c r="S81" i="18"/>
  <c r="O81" i="18"/>
  <c r="L296" i="18"/>
  <c r="W295" i="18"/>
  <c r="X295" i="18"/>
  <c r="M295" i="18"/>
  <c r="Y79" i="18"/>
  <c r="Z79" i="18" s="1"/>
  <c r="L81" i="18"/>
  <c r="X80" i="18"/>
  <c r="Y80" i="18" s="1"/>
  <c r="Z80" i="18" s="1"/>
  <c r="W80" i="18"/>
  <c r="M80" i="18"/>
  <c r="M71" i="16"/>
  <c r="O71" i="16"/>
  <c r="H72" i="16"/>
  <c r="M72" i="16" s="1"/>
  <c r="V71" i="16"/>
  <c r="W71" i="16" s="1"/>
  <c r="X72" i="16"/>
  <c r="L73" i="16"/>
  <c r="Y71" i="16"/>
  <c r="Z71" i="16" s="1"/>
  <c r="L82" i="18" l="1"/>
  <c r="W81" i="18"/>
  <c r="X81" i="18"/>
  <c r="M81" i="18"/>
  <c r="V299" i="18"/>
  <c r="H300" i="18"/>
  <c r="I300" i="18" s="1"/>
  <c r="U300" i="18" s="1"/>
  <c r="I299" i="18"/>
  <c r="U299" i="18" s="1"/>
  <c r="H84" i="18"/>
  <c r="V83" i="18"/>
  <c r="L297" i="18"/>
  <c r="X296" i="18"/>
  <c r="W296" i="18"/>
  <c r="M296" i="18"/>
  <c r="I83" i="18"/>
  <c r="U83" i="18" s="1"/>
  <c r="Y81" i="18"/>
  <c r="Z81" i="18" s="1"/>
  <c r="S298" i="18"/>
  <c r="O298" i="18"/>
  <c r="Y295" i="18"/>
  <c r="Z295" i="18" s="1"/>
  <c r="V72" i="16"/>
  <c r="W72" i="16" s="1"/>
  <c r="H73" i="16"/>
  <c r="I73" i="16" s="1"/>
  <c r="U73" i="16" s="1"/>
  <c r="I72" i="16"/>
  <c r="U72" i="16" s="1"/>
  <c r="X73" i="16"/>
  <c r="L74" i="16"/>
  <c r="S72" i="16" l="1"/>
  <c r="S73" i="16"/>
  <c r="H301" i="18"/>
  <c r="I301" i="18" s="1"/>
  <c r="U301" i="18" s="1"/>
  <c r="V300" i="18"/>
  <c r="L298" i="18"/>
  <c r="X297" i="18"/>
  <c r="W297" i="18"/>
  <c r="M297" i="18"/>
  <c r="H85" i="18"/>
  <c r="V84" i="18"/>
  <c r="O300" i="18"/>
  <c r="S300" i="18"/>
  <c r="Y296" i="18"/>
  <c r="Z296" i="18" s="1"/>
  <c r="S83" i="18"/>
  <c r="O83" i="18"/>
  <c r="I84" i="18"/>
  <c r="U84" i="18" s="1"/>
  <c r="O299" i="18"/>
  <c r="S299" i="18"/>
  <c r="L83" i="18"/>
  <c r="X82" i="18"/>
  <c r="Y82" i="18" s="1"/>
  <c r="Z82" i="18" s="1"/>
  <c r="W82" i="18"/>
  <c r="M82" i="18"/>
  <c r="Y72" i="16"/>
  <c r="Z72" i="16" s="1"/>
  <c r="M73" i="16"/>
  <c r="Y73" i="16"/>
  <c r="Z73" i="16" s="1"/>
  <c r="O73" i="16"/>
  <c r="O72" i="16"/>
  <c r="H74" i="16"/>
  <c r="I74" i="16" s="1"/>
  <c r="U74" i="16" s="1"/>
  <c r="V73" i="16"/>
  <c r="W73" i="16" s="1"/>
  <c r="X74" i="16"/>
  <c r="L75" i="16"/>
  <c r="M74" i="16" l="1"/>
  <c r="S74" i="16"/>
  <c r="S301" i="18"/>
  <c r="O301" i="18"/>
  <c r="W298" i="18"/>
  <c r="X298" i="18"/>
  <c r="Y298" i="18" s="1"/>
  <c r="Z298" i="18" s="1"/>
  <c r="L299" i="18"/>
  <c r="M298" i="18"/>
  <c r="H86" i="18"/>
  <c r="I86" i="18"/>
  <c r="U86" i="18" s="1"/>
  <c r="V85" i="18"/>
  <c r="L84" i="18"/>
  <c r="X83" i="18"/>
  <c r="Y83" i="18" s="1"/>
  <c r="Z83" i="18" s="1"/>
  <c r="W83" i="18"/>
  <c r="M83" i="18"/>
  <c r="I85" i="18"/>
  <c r="U85" i="18" s="1"/>
  <c r="O84" i="18"/>
  <c r="S84" i="18"/>
  <c r="H302" i="18"/>
  <c r="I302" i="18" s="1"/>
  <c r="U302" i="18" s="1"/>
  <c r="V301" i="18"/>
  <c r="Y297" i="18"/>
  <c r="Z297" i="18" s="1"/>
  <c r="O74" i="16"/>
  <c r="V74" i="16"/>
  <c r="W74" i="16" s="1"/>
  <c r="H75" i="16"/>
  <c r="M75" i="16" s="1"/>
  <c r="X75" i="16"/>
  <c r="L76" i="16"/>
  <c r="Y74" i="16"/>
  <c r="Z74" i="16" s="1"/>
  <c r="S302" i="18" l="1"/>
  <c r="O302" i="18"/>
  <c r="W299" i="18"/>
  <c r="X299" i="18"/>
  <c r="L300" i="18"/>
  <c r="M299" i="18"/>
  <c r="V302" i="18"/>
  <c r="H303" i="18"/>
  <c r="L85" i="18"/>
  <c r="X84" i="18"/>
  <c r="Y84" i="18" s="1"/>
  <c r="Z84" i="18" s="1"/>
  <c r="W84" i="18"/>
  <c r="M84" i="18"/>
  <c r="S86" i="18"/>
  <c r="O86" i="18"/>
  <c r="S85" i="18"/>
  <c r="O85" i="18"/>
  <c r="V86" i="18"/>
  <c r="H87" i="18"/>
  <c r="I75" i="16"/>
  <c r="H76" i="16"/>
  <c r="M76" i="16" s="1"/>
  <c r="V75" i="16"/>
  <c r="W75" i="16" s="1"/>
  <c r="X76" i="16"/>
  <c r="L77" i="16"/>
  <c r="Y75" i="16" l="1"/>
  <c r="Z75" i="16" s="1"/>
  <c r="U75" i="16"/>
  <c r="S75" i="16"/>
  <c r="Y299" i="18"/>
  <c r="Z299" i="18" s="1"/>
  <c r="L86" i="18"/>
  <c r="X85" i="18"/>
  <c r="Y85" i="18" s="1"/>
  <c r="Z85" i="18" s="1"/>
  <c r="W85" i="18"/>
  <c r="M85" i="18"/>
  <c r="L301" i="18"/>
  <c r="X300" i="18"/>
  <c r="Y300" i="18" s="1"/>
  <c r="Z300" i="18" s="1"/>
  <c r="W300" i="18"/>
  <c r="M300" i="18"/>
  <c r="V87" i="18"/>
  <c r="H88" i="18"/>
  <c r="I88" i="18" s="1"/>
  <c r="U88" i="18" s="1"/>
  <c r="V303" i="18"/>
  <c r="H304" i="18"/>
  <c r="I87" i="18"/>
  <c r="U87" i="18" s="1"/>
  <c r="I303" i="18"/>
  <c r="U303" i="18" s="1"/>
  <c r="O75" i="16"/>
  <c r="I76" i="16"/>
  <c r="U76" i="16" s="1"/>
  <c r="H77" i="16"/>
  <c r="I77" i="16" s="1"/>
  <c r="U77" i="16" s="1"/>
  <c r="V76" i="16"/>
  <c r="W76" i="16" s="1"/>
  <c r="X77" i="16"/>
  <c r="L78" i="16"/>
  <c r="S76" i="16" l="1"/>
  <c r="M77" i="16"/>
  <c r="S77" i="16"/>
  <c r="S88" i="18"/>
  <c r="O88" i="18"/>
  <c r="V304" i="18"/>
  <c r="H305" i="18"/>
  <c r="I304" i="18"/>
  <c r="U304" i="18" s="1"/>
  <c r="X301" i="18"/>
  <c r="L302" i="18"/>
  <c r="W301" i="18"/>
  <c r="M301" i="18"/>
  <c r="S303" i="18"/>
  <c r="O303" i="18"/>
  <c r="H89" i="18"/>
  <c r="I89" i="18"/>
  <c r="U89" i="18" s="1"/>
  <c r="V88" i="18"/>
  <c r="S87" i="18"/>
  <c r="O87" i="18"/>
  <c r="W86" i="18"/>
  <c r="X86" i="18"/>
  <c r="Y86" i="18" s="1"/>
  <c r="Z86" i="18" s="1"/>
  <c r="L87" i="18"/>
  <c r="M86" i="18"/>
  <c r="Y76" i="16"/>
  <c r="Z76" i="16" s="1"/>
  <c r="Y77" i="16"/>
  <c r="Z77" i="16" s="1"/>
  <c r="O76" i="16"/>
  <c r="O77" i="16"/>
  <c r="H78" i="16"/>
  <c r="V77" i="16"/>
  <c r="W77" i="16" s="1"/>
  <c r="X78" i="16"/>
  <c r="L79" i="16"/>
  <c r="V305" i="18" l="1"/>
  <c r="H306" i="18"/>
  <c r="I306" i="18" s="1"/>
  <c r="U306" i="18" s="1"/>
  <c r="L88" i="18"/>
  <c r="X87" i="18"/>
  <c r="Y87" i="18" s="1"/>
  <c r="Z87" i="18" s="1"/>
  <c r="W87" i="18"/>
  <c r="M87" i="18"/>
  <c r="I305" i="18"/>
  <c r="U305" i="18" s="1"/>
  <c r="S304" i="18"/>
  <c r="O304" i="18"/>
  <c r="O89" i="18"/>
  <c r="S89" i="18"/>
  <c r="V89" i="18"/>
  <c r="H90" i="18"/>
  <c r="X302" i="18"/>
  <c r="Y302" i="18" s="1"/>
  <c r="Z302" i="18" s="1"/>
  <c r="W302" i="18"/>
  <c r="L303" i="18"/>
  <c r="M302" i="18"/>
  <c r="Y301" i="18"/>
  <c r="Z301" i="18" s="1"/>
  <c r="H79" i="16"/>
  <c r="M79" i="16" s="1"/>
  <c r="V78" i="16"/>
  <c r="W78" i="16" s="1"/>
  <c r="I78" i="16"/>
  <c r="U78" i="16" s="1"/>
  <c r="M78" i="16"/>
  <c r="X79" i="16"/>
  <c r="L80" i="16"/>
  <c r="S78" i="16" l="1"/>
  <c r="O306" i="18"/>
  <c r="S306" i="18"/>
  <c r="L89" i="18"/>
  <c r="X88" i="18"/>
  <c r="Y88" i="18" s="1"/>
  <c r="Z88" i="18" s="1"/>
  <c r="W88" i="18"/>
  <c r="M88" i="18"/>
  <c r="I307" i="18"/>
  <c r="U307" i="18" s="1"/>
  <c r="V306" i="18"/>
  <c r="H307" i="18"/>
  <c r="L304" i="18"/>
  <c r="W303" i="18"/>
  <c r="X303" i="18"/>
  <c r="M303" i="18"/>
  <c r="V90" i="18"/>
  <c r="H91" i="18"/>
  <c r="I90" i="18"/>
  <c r="U90" i="18" s="1"/>
  <c r="O305" i="18"/>
  <c r="S305" i="18"/>
  <c r="O78" i="16"/>
  <c r="Y78" i="16"/>
  <c r="Z78" i="16" s="1"/>
  <c r="V79" i="16"/>
  <c r="W79" i="16" s="1"/>
  <c r="H80" i="16"/>
  <c r="I80" i="16" s="1"/>
  <c r="U80" i="16" s="1"/>
  <c r="I79" i="16"/>
  <c r="U79" i="16" s="1"/>
  <c r="X80" i="16"/>
  <c r="L81" i="16"/>
  <c r="S79" i="16" l="1"/>
  <c r="S80" i="16"/>
  <c r="O307" i="18"/>
  <c r="S307" i="18"/>
  <c r="O90" i="18"/>
  <c r="S90" i="18"/>
  <c r="L305" i="18"/>
  <c r="X304" i="18"/>
  <c r="W304" i="18"/>
  <c r="M304" i="18"/>
  <c r="Y303" i="18"/>
  <c r="Z303" i="18" s="1"/>
  <c r="X89" i="18"/>
  <c r="W89" i="18"/>
  <c r="L90" i="18"/>
  <c r="M89" i="18"/>
  <c r="V91" i="18"/>
  <c r="H92" i="18"/>
  <c r="I92" i="18" s="1"/>
  <c r="U92" i="18" s="1"/>
  <c r="H308" i="18"/>
  <c r="V307" i="18"/>
  <c r="I91" i="18"/>
  <c r="U91" i="18" s="1"/>
  <c r="M80" i="16"/>
  <c r="O80" i="16"/>
  <c r="Y80" i="16"/>
  <c r="Z80" i="16" s="1"/>
  <c r="O79" i="16"/>
  <c r="Y79" i="16"/>
  <c r="Z79" i="16" s="1"/>
  <c r="V80" i="16"/>
  <c r="W80" i="16" s="1"/>
  <c r="H81" i="16"/>
  <c r="I81" i="16" s="1"/>
  <c r="U81" i="16" s="1"/>
  <c r="X81" i="16"/>
  <c r="L82" i="16"/>
  <c r="S81" i="16" l="1"/>
  <c r="O92" i="18"/>
  <c r="S92" i="18"/>
  <c r="V308" i="18"/>
  <c r="H309" i="18"/>
  <c r="S91" i="18"/>
  <c r="O91" i="18"/>
  <c r="W305" i="18"/>
  <c r="L306" i="18"/>
  <c r="X305" i="18"/>
  <c r="M305" i="18"/>
  <c r="V92" i="18"/>
  <c r="H93" i="18"/>
  <c r="Y305" i="18"/>
  <c r="Z305" i="18" s="1"/>
  <c r="I308" i="18"/>
  <c r="U308" i="18" s="1"/>
  <c r="L91" i="18"/>
  <c r="X90" i="18"/>
  <c r="W90" i="18"/>
  <c r="M90" i="18"/>
  <c r="Y89" i="18"/>
  <c r="Z89" i="18" s="1"/>
  <c r="Y304" i="18"/>
  <c r="Z304" i="18" s="1"/>
  <c r="M81" i="16"/>
  <c r="V81" i="16"/>
  <c r="W81" i="16" s="1"/>
  <c r="H82" i="16"/>
  <c r="M82" i="16" s="1"/>
  <c r="O81" i="16"/>
  <c r="X82" i="16"/>
  <c r="L83" i="16"/>
  <c r="Y81" i="16"/>
  <c r="Z81" i="16" s="1"/>
  <c r="V309" i="18" l="1"/>
  <c r="H310" i="18"/>
  <c r="I310" i="18" s="1"/>
  <c r="U310" i="18" s="1"/>
  <c r="L92" i="18"/>
  <c r="W91" i="18"/>
  <c r="X91" i="18"/>
  <c r="Y91" i="18" s="1"/>
  <c r="Z91" i="18" s="1"/>
  <c r="M91" i="18"/>
  <c r="Y306" i="18"/>
  <c r="Z306" i="18" s="1"/>
  <c r="I309" i="18"/>
  <c r="U309" i="18" s="1"/>
  <c r="S308" i="18"/>
  <c r="O308" i="18"/>
  <c r="X306" i="18"/>
  <c r="L307" i="18"/>
  <c r="W306" i="18"/>
  <c r="M306" i="18"/>
  <c r="Y90" i="18"/>
  <c r="Z90" i="18" s="1"/>
  <c r="H94" i="18"/>
  <c r="I94" i="18" s="1"/>
  <c r="U94" i="18" s="1"/>
  <c r="V93" i="18"/>
  <c r="I93" i="18"/>
  <c r="U93" i="18" s="1"/>
  <c r="I82" i="16"/>
  <c r="U82" i="16" s="1"/>
  <c r="V82" i="16"/>
  <c r="W82" i="16" s="1"/>
  <c r="H83" i="16"/>
  <c r="M83" i="16" s="1"/>
  <c r="X83" i="16"/>
  <c r="L84" i="16"/>
  <c r="S82" i="16" l="1"/>
  <c r="S94" i="18"/>
  <c r="O94" i="18"/>
  <c r="S310" i="18"/>
  <c r="O310" i="18"/>
  <c r="S93" i="18"/>
  <c r="O93" i="18"/>
  <c r="Y307" i="18"/>
  <c r="Z307" i="18" s="1"/>
  <c r="L308" i="18"/>
  <c r="W307" i="18"/>
  <c r="X307" i="18"/>
  <c r="M307" i="18"/>
  <c r="L93" i="18"/>
  <c r="X92" i="18"/>
  <c r="Y92" i="18" s="1"/>
  <c r="Z92" i="18" s="1"/>
  <c r="W92" i="18"/>
  <c r="M92" i="18"/>
  <c r="V94" i="18"/>
  <c r="H95" i="18"/>
  <c r="I95" i="18" s="1"/>
  <c r="U95" i="18" s="1"/>
  <c r="V310" i="18"/>
  <c r="H311" i="18"/>
  <c r="O309" i="18"/>
  <c r="S309" i="18"/>
  <c r="I83" i="16"/>
  <c r="O83" i="16" s="1"/>
  <c r="V83" i="16"/>
  <c r="W83" i="16" s="1"/>
  <c r="H84" i="16"/>
  <c r="M84" i="16" s="1"/>
  <c r="O82" i="16"/>
  <c r="Y82" i="16"/>
  <c r="Z82" i="16" s="1"/>
  <c r="X84" i="16"/>
  <c r="L85" i="16"/>
  <c r="Y83" i="16" l="1"/>
  <c r="Z83" i="16" s="1"/>
  <c r="U83" i="16"/>
  <c r="S83" i="16"/>
  <c r="H312" i="18"/>
  <c r="V311" i="18"/>
  <c r="I311" i="18"/>
  <c r="U311" i="18" s="1"/>
  <c r="X308" i="18"/>
  <c r="Y308" i="18" s="1"/>
  <c r="Z308" i="18" s="1"/>
  <c r="L309" i="18"/>
  <c r="W308" i="18"/>
  <c r="M308" i="18"/>
  <c r="O95" i="18"/>
  <c r="S95" i="18"/>
  <c r="L94" i="18"/>
  <c r="X93" i="18"/>
  <c r="Y93" i="18" s="1"/>
  <c r="Z93" i="18" s="1"/>
  <c r="W93" i="18"/>
  <c r="M93" i="18"/>
  <c r="V95" i="18"/>
  <c r="H96" i="18"/>
  <c r="I84" i="16"/>
  <c r="U84" i="16" s="1"/>
  <c r="H85" i="16"/>
  <c r="M85" i="16" s="1"/>
  <c r="V84" i="16"/>
  <c r="W84" i="16" s="1"/>
  <c r="I85" i="16"/>
  <c r="U85" i="16" s="1"/>
  <c r="X85" i="16"/>
  <c r="L86" i="16"/>
  <c r="S85" i="16" l="1"/>
  <c r="S84" i="16"/>
  <c r="V312" i="18"/>
  <c r="H313" i="18"/>
  <c r="W309" i="18"/>
  <c r="L310" i="18"/>
  <c r="X309" i="18"/>
  <c r="M309" i="18"/>
  <c r="W94" i="18"/>
  <c r="L95" i="18"/>
  <c r="X94" i="18"/>
  <c r="Y94" i="18" s="1"/>
  <c r="Z94" i="18" s="1"/>
  <c r="M94" i="18"/>
  <c r="I312" i="18"/>
  <c r="U312" i="18" s="1"/>
  <c r="H97" i="18"/>
  <c r="V96" i="18"/>
  <c r="S311" i="18"/>
  <c r="O311" i="18"/>
  <c r="I96" i="18"/>
  <c r="U96" i="18" s="1"/>
  <c r="V85" i="16"/>
  <c r="W85" i="16" s="1"/>
  <c r="H86" i="16"/>
  <c r="M86" i="16" s="1"/>
  <c r="O85" i="16"/>
  <c r="O84" i="16"/>
  <c r="Y84" i="16"/>
  <c r="Z84" i="16" s="1"/>
  <c r="X86" i="16"/>
  <c r="L87" i="16"/>
  <c r="Y85" i="16"/>
  <c r="Z85" i="16" s="1"/>
  <c r="O96" i="18" l="1"/>
  <c r="S96" i="18"/>
  <c r="V97" i="18"/>
  <c r="H98" i="18"/>
  <c r="I98" i="18" s="1"/>
  <c r="U98" i="18" s="1"/>
  <c r="Y309" i="18"/>
  <c r="Z309" i="18" s="1"/>
  <c r="H314" i="18"/>
  <c r="I314" i="18" s="1"/>
  <c r="U314" i="18" s="1"/>
  <c r="V313" i="18"/>
  <c r="S312" i="18"/>
  <c r="O312" i="18"/>
  <c r="L311" i="18"/>
  <c r="W310" i="18"/>
  <c r="X310" i="18"/>
  <c r="M310" i="18"/>
  <c r="L96" i="18"/>
  <c r="X95" i="18"/>
  <c r="Y95" i="18" s="1"/>
  <c r="Z95" i="18" s="1"/>
  <c r="W95" i="18"/>
  <c r="M95" i="18"/>
  <c r="I97" i="18"/>
  <c r="U97" i="18" s="1"/>
  <c r="I313" i="18"/>
  <c r="U313" i="18" s="1"/>
  <c r="I86" i="16"/>
  <c r="U86" i="16" s="1"/>
  <c r="H87" i="16"/>
  <c r="V86" i="16"/>
  <c r="W86" i="16" s="1"/>
  <c r="X87" i="16"/>
  <c r="L88" i="16"/>
  <c r="S86" i="16" l="1"/>
  <c r="O314" i="18"/>
  <c r="S314" i="18"/>
  <c r="L97" i="18"/>
  <c r="X96" i="18"/>
  <c r="Y96" i="18" s="1"/>
  <c r="Z96" i="18" s="1"/>
  <c r="W96" i="18"/>
  <c r="M96" i="18"/>
  <c r="S98" i="18"/>
  <c r="O98" i="18"/>
  <c r="V314" i="18"/>
  <c r="H315" i="18"/>
  <c r="L312" i="18"/>
  <c r="W311" i="18"/>
  <c r="X311" i="18"/>
  <c r="Y311" i="18" s="1"/>
  <c r="Z311" i="18" s="1"/>
  <c r="M311" i="18"/>
  <c r="O313" i="18"/>
  <c r="S313" i="18"/>
  <c r="O97" i="18"/>
  <c r="S97" i="18"/>
  <c r="H99" i="18"/>
  <c r="I99" i="18" s="1"/>
  <c r="U99" i="18" s="1"/>
  <c r="V98" i="18"/>
  <c r="Y310" i="18"/>
  <c r="Z310" i="18" s="1"/>
  <c r="Y86" i="16"/>
  <c r="Z86" i="16" s="1"/>
  <c r="O86" i="16"/>
  <c r="V87" i="16"/>
  <c r="W87" i="16" s="1"/>
  <c r="H88" i="16"/>
  <c r="M88" i="16" s="1"/>
  <c r="M87" i="16"/>
  <c r="I87" i="16"/>
  <c r="U87" i="16" s="1"/>
  <c r="X88" i="16"/>
  <c r="L89" i="16"/>
  <c r="S87" i="16" l="1"/>
  <c r="H316" i="18"/>
  <c r="I316" i="18" s="1"/>
  <c r="U316" i="18" s="1"/>
  <c r="V315" i="18"/>
  <c r="H100" i="18"/>
  <c r="V99" i="18"/>
  <c r="I100" i="18"/>
  <c r="U100" i="18" s="1"/>
  <c r="O99" i="18"/>
  <c r="S99" i="18"/>
  <c r="I315" i="18"/>
  <c r="U315" i="18" s="1"/>
  <c r="X97" i="18"/>
  <c r="Y97" i="18" s="1"/>
  <c r="Z97" i="18" s="1"/>
  <c r="L98" i="18"/>
  <c r="W97" i="18"/>
  <c r="M97" i="18"/>
  <c r="X312" i="18"/>
  <c r="Y312" i="18" s="1"/>
  <c r="Z312" i="18" s="1"/>
  <c r="L313" i="18"/>
  <c r="W312" i="18"/>
  <c r="M312" i="18"/>
  <c r="O87" i="16"/>
  <c r="Y87" i="16"/>
  <c r="Z87" i="16" s="1"/>
  <c r="I88" i="16"/>
  <c r="U88" i="16" s="1"/>
  <c r="H89" i="16"/>
  <c r="I89" i="16" s="1"/>
  <c r="U89" i="16" s="1"/>
  <c r="V88" i="16"/>
  <c r="W88" i="16" s="1"/>
  <c r="L90" i="16"/>
  <c r="X89" i="16"/>
  <c r="S88" i="16" l="1"/>
  <c r="Y88" i="16"/>
  <c r="Z88" i="16" s="1"/>
  <c r="S89" i="16"/>
  <c r="O316" i="18"/>
  <c r="S316" i="18"/>
  <c r="W98" i="18"/>
  <c r="X98" i="18"/>
  <c r="Y98" i="18" s="1"/>
  <c r="Z98" i="18" s="1"/>
  <c r="L99" i="18"/>
  <c r="M98" i="18"/>
  <c r="O315" i="18"/>
  <c r="S315" i="18"/>
  <c r="V100" i="18"/>
  <c r="H101" i="18"/>
  <c r="I101" i="18"/>
  <c r="U101" i="18" s="1"/>
  <c r="S100" i="18"/>
  <c r="O100" i="18"/>
  <c r="W313" i="18"/>
  <c r="X313" i="18"/>
  <c r="Y313" i="18" s="1"/>
  <c r="Z313" i="18" s="1"/>
  <c r="L314" i="18"/>
  <c r="M313" i="18"/>
  <c r="V316" i="18"/>
  <c r="H317" i="18"/>
  <c r="I317" i="18" s="1"/>
  <c r="U317" i="18" s="1"/>
  <c r="M89" i="16"/>
  <c r="Y89" i="16"/>
  <c r="Z89" i="16" s="1"/>
  <c r="O89" i="16"/>
  <c r="V89" i="16"/>
  <c r="W89" i="16" s="1"/>
  <c r="H90" i="16"/>
  <c r="M90" i="16" s="1"/>
  <c r="O88" i="16"/>
  <c r="L91" i="16"/>
  <c r="X90" i="16"/>
  <c r="L100" i="18" l="1"/>
  <c r="X99" i="18"/>
  <c r="W99" i="18"/>
  <c r="M99" i="18"/>
  <c r="V317" i="18"/>
  <c r="H318" i="18"/>
  <c r="I318" i="18" s="1"/>
  <c r="U318" i="18" s="1"/>
  <c r="H102" i="18"/>
  <c r="I102" i="18" s="1"/>
  <c r="U102" i="18" s="1"/>
  <c r="V101" i="18"/>
  <c r="O101" i="18"/>
  <c r="S101" i="18"/>
  <c r="O317" i="18"/>
  <c r="S317" i="18"/>
  <c r="X314" i="18"/>
  <c r="L315" i="18"/>
  <c r="W314" i="18"/>
  <c r="M314" i="18"/>
  <c r="I90" i="16"/>
  <c r="U90" i="16" s="1"/>
  <c r="V90" i="16"/>
  <c r="W90" i="16" s="1"/>
  <c r="H91" i="16"/>
  <c r="L92" i="16"/>
  <c r="X91" i="16"/>
  <c r="S90" i="16" l="1"/>
  <c r="S318" i="18"/>
  <c r="O318" i="18"/>
  <c r="O102" i="18"/>
  <c r="S102" i="18"/>
  <c r="L316" i="18"/>
  <c r="X315" i="18"/>
  <c r="Y315" i="18" s="1"/>
  <c r="Z315" i="18" s="1"/>
  <c r="W315" i="18"/>
  <c r="M315" i="18"/>
  <c r="Y314" i="18"/>
  <c r="Z314" i="18" s="1"/>
  <c r="Y99" i="18"/>
  <c r="Z99" i="18" s="1"/>
  <c r="V102" i="18"/>
  <c r="H103" i="18"/>
  <c r="X100" i="18"/>
  <c r="Y100" i="18" s="1"/>
  <c r="Z100" i="18" s="1"/>
  <c r="L101" i="18"/>
  <c r="W100" i="18"/>
  <c r="M100" i="18"/>
  <c r="V318" i="18"/>
  <c r="H319" i="18"/>
  <c r="I319" i="18" s="1"/>
  <c r="U319" i="18" s="1"/>
  <c r="Y90" i="16"/>
  <c r="Z90" i="16" s="1"/>
  <c r="V91" i="16"/>
  <c r="W91" i="16" s="1"/>
  <c r="H92" i="16"/>
  <c r="M92" i="16" s="1"/>
  <c r="M91" i="16"/>
  <c r="I91" i="16"/>
  <c r="U91" i="16" s="1"/>
  <c r="O90" i="16"/>
  <c r="L93" i="16"/>
  <c r="X92" i="16"/>
  <c r="S91" i="16" l="1"/>
  <c r="X316" i="18"/>
  <c r="L317" i="18"/>
  <c r="W316" i="18"/>
  <c r="M316" i="18"/>
  <c r="S319" i="18"/>
  <c r="O319" i="18"/>
  <c r="H320" i="18"/>
  <c r="I320" i="18" s="1"/>
  <c r="U320" i="18" s="1"/>
  <c r="V319" i="18"/>
  <c r="H104" i="18"/>
  <c r="V103" i="18"/>
  <c r="W101" i="18"/>
  <c r="L102" i="18"/>
  <c r="X101" i="18"/>
  <c r="M101" i="18"/>
  <c r="I103" i="18"/>
  <c r="U103" i="18" s="1"/>
  <c r="Y316" i="18"/>
  <c r="Z316" i="18" s="1"/>
  <c r="Y91" i="16"/>
  <c r="Z91" i="16" s="1"/>
  <c r="V92" i="16"/>
  <c r="W92" i="16" s="1"/>
  <c r="H93" i="16"/>
  <c r="M93" i="16" s="1"/>
  <c r="O91" i="16"/>
  <c r="I92" i="16"/>
  <c r="U92" i="16" s="1"/>
  <c r="X93" i="16"/>
  <c r="L94" i="16"/>
  <c r="S92" i="16" l="1"/>
  <c r="H105" i="18"/>
  <c r="I105" i="18"/>
  <c r="U105" i="18" s="1"/>
  <c r="V104" i="18"/>
  <c r="I104" i="18"/>
  <c r="U104" i="18" s="1"/>
  <c r="Y102" i="18"/>
  <c r="Z102" i="18" s="1"/>
  <c r="S320" i="18"/>
  <c r="O320" i="18"/>
  <c r="L103" i="18"/>
  <c r="W102" i="18"/>
  <c r="X102" i="18"/>
  <c r="M102" i="18"/>
  <c r="V320" i="18"/>
  <c r="H321" i="18"/>
  <c r="W317" i="18"/>
  <c r="L318" i="18"/>
  <c r="X317" i="18"/>
  <c r="M317" i="18"/>
  <c r="S103" i="18"/>
  <c r="O103" i="18"/>
  <c r="Y101" i="18"/>
  <c r="Z101" i="18" s="1"/>
  <c r="Y317" i="18"/>
  <c r="Z317" i="18" s="1"/>
  <c r="Y92" i="16"/>
  <c r="Z92" i="16" s="1"/>
  <c r="O92" i="16"/>
  <c r="I93" i="16"/>
  <c r="U93" i="16" s="1"/>
  <c r="V93" i="16"/>
  <c r="W93" i="16" s="1"/>
  <c r="H94" i="16"/>
  <c r="M94" i="16" s="1"/>
  <c r="X94" i="16"/>
  <c r="L95" i="16"/>
  <c r="S93" i="16" l="1"/>
  <c r="L104" i="18"/>
  <c r="X103" i="18"/>
  <c r="Y103" i="18" s="1"/>
  <c r="Z103" i="18" s="1"/>
  <c r="W103" i="18"/>
  <c r="M103" i="18"/>
  <c r="O105" i="18"/>
  <c r="S105" i="18"/>
  <c r="H322" i="18"/>
  <c r="V321" i="18"/>
  <c r="H106" i="18"/>
  <c r="I106" i="18" s="1"/>
  <c r="U106" i="18" s="1"/>
  <c r="V105" i="18"/>
  <c r="I321" i="18"/>
  <c r="U321" i="18" s="1"/>
  <c r="Y318" i="18"/>
  <c r="Z318" i="18" s="1"/>
  <c r="S104" i="18"/>
  <c r="O104" i="18"/>
  <c r="L319" i="18"/>
  <c r="W318" i="18"/>
  <c r="X318" i="18"/>
  <c r="M318" i="18"/>
  <c r="Y93" i="16"/>
  <c r="Z93" i="16" s="1"/>
  <c r="O93" i="16"/>
  <c r="I94" i="16"/>
  <c r="U94" i="16" s="1"/>
  <c r="V94" i="16"/>
  <c r="W94" i="16" s="1"/>
  <c r="H95" i="16"/>
  <c r="X95" i="16"/>
  <c r="L96" i="16"/>
  <c r="S94" i="16" l="1"/>
  <c r="S106" i="18"/>
  <c r="O106" i="18"/>
  <c r="V322" i="18"/>
  <c r="H323" i="18"/>
  <c r="O321" i="18"/>
  <c r="S321" i="18"/>
  <c r="I322" i="18"/>
  <c r="U322" i="18" s="1"/>
  <c r="L105" i="18"/>
  <c r="X104" i="18"/>
  <c r="W104" i="18"/>
  <c r="M104" i="18"/>
  <c r="L320" i="18"/>
  <c r="W319" i="18"/>
  <c r="X319" i="18"/>
  <c r="Y319" i="18" s="1"/>
  <c r="Z319" i="18" s="1"/>
  <c r="M319" i="18"/>
  <c r="H107" i="18"/>
  <c r="V106" i="18"/>
  <c r="V95" i="16"/>
  <c r="W95" i="16" s="1"/>
  <c r="H96" i="16"/>
  <c r="M96" i="16" s="1"/>
  <c r="O94" i="16"/>
  <c r="Y94" i="16"/>
  <c r="Z94" i="16" s="1"/>
  <c r="M95" i="16"/>
  <c r="I95" i="16"/>
  <c r="U95" i="16" s="1"/>
  <c r="X96" i="16"/>
  <c r="L97" i="16"/>
  <c r="S95" i="16" l="1"/>
  <c r="H324" i="18"/>
  <c r="I324" i="18" s="1"/>
  <c r="U324" i="18" s="1"/>
  <c r="V323" i="18"/>
  <c r="H108" i="18"/>
  <c r="V107" i="18"/>
  <c r="I108" i="18"/>
  <c r="U108" i="18" s="1"/>
  <c r="I107" i="18"/>
  <c r="U107" i="18" s="1"/>
  <c r="O322" i="18"/>
  <c r="S322" i="18"/>
  <c r="I323" i="18"/>
  <c r="U323" i="18" s="1"/>
  <c r="X320" i="18"/>
  <c r="L321" i="18"/>
  <c r="W320" i="18"/>
  <c r="M320" i="18"/>
  <c r="Y104" i="18"/>
  <c r="Z104" i="18" s="1"/>
  <c r="X105" i="18"/>
  <c r="W105" i="18"/>
  <c r="L106" i="18"/>
  <c r="M105" i="18"/>
  <c r="Y320" i="18"/>
  <c r="Z320" i="18" s="1"/>
  <c r="I96" i="16"/>
  <c r="U96" i="16" s="1"/>
  <c r="V96" i="16"/>
  <c r="W96" i="16" s="1"/>
  <c r="H97" i="16"/>
  <c r="M97" i="16" s="1"/>
  <c r="O95" i="16"/>
  <c r="Y95" i="16"/>
  <c r="Z95" i="16" s="1"/>
  <c r="X97" i="16"/>
  <c r="L98" i="16"/>
  <c r="S96" i="16" l="1"/>
  <c r="O324" i="18"/>
  <c r="S324" i="18"/>
  <c r="W321" i="18"/>
  <c r="X321" i="18"/>
  <c r="L322" i="18"/>
  <c r="M321" i="18"/>
  <c r="S108" i="18"/>
  <c r="O108" i="18"/>
  <c r="W106" i="18"/>
  <c r="X106" i="18"/>
  <c r="L107" i="18"/>
  <c r="M106" i="18"/>
  <c r="Y321" i="18"/>
  <c r="Z321" i="18" s="1"/>
  <c r="H109" i="18"/>
  <c r="I109" i="18" s="1"/>
  <c r="U109" i="18" s="1"/>
  <c r="V108" i="18"/>
  <c r="O323" i="18"/>
  <c r="S323" i="18"/>
  <c r="Y106" i="18"/>
  <c r="Z106" i="18" s="1"/>
  <c r="Y105" i="18"/>
  <c r="Z105" i="18" s="1"/>
  <c r="O107" i="18"/>
  <c r="S107" i="18"/>
  <c r="V324" i="18"/>
  <c r="H325" i="18"/>
  <c r="I325" i="18" s="1"/>
  <c r="U325" i="18" s="1"/>
  <c r="I97" i="16"/>
  <c r="U97" i="16" s="1"/>
  <c r="H98" i="16"/>
  <c r="M98" i="16" s="1"/>
  <c r="V97" i="16"/>
  <c r="W97" i="16" s="1"/>
  <c r="O96" i="16"/>
  <c r="Y96" i="16"/>
  <c r="Z96" i="16" s="1"/>
  <c r="X98" i="16"/>
  <c r="L99" i="16"/>
  <c r="S97" i="16" l="1"/>
  <c r="S109" i="18"/>
  <c r="O109" i="18"/>
  <c r="L108" i="18"/>
  <c r="X107" i="18"/>
  <c r="W107" i="18"/>
  <c r="M107" i="18"/>
  <c r="X322" i="18"/>
  <c r="L323" i="18"/>
  <c r="W322" i="18"/>
  <c r="M322" i="18"/>
  <c r="S325" i="18"/>
  <c r="O325" i="18"/>
  <c r="V325" i="18"/>
  <c r="H326" i="18"/>
  <c r="H110" i="18"/>
  <c r="V109" i="18"/>
  <c r="H99" i="16"/>
  <c r="I99" i="16" s="1"/>
  <c r="U99" i="16" s="1"/>
  <c r="V98" i="16"/>
  <c r="W98" i="16" s="1"/>
  <c r="I98" i="16"/>
  <c r="U98" i="16" s="1"/>
  <c r="O97" i="16"/>
  <c r="Y97" i="16"/>
  <c r="Z97" i="16" s="1"/>
  <c r="X99" i="16"/>
  <c r="L100" i="16"/>
  <c r="M99" i="16" l="1"/>
  <c r="S98" i="16"/>
  <c r="S99" i="16"/>
  <c r="V110" i="18"/>
  <c r="H111" i="18"/>
  <c r="I111" i="18"/>
  <c r="U111" i="18" s="1"/>
  <c r="I110" i="18"/>
  <c r="U110" i="18" s="1"/>
  <c r="Y108" i="18"/>
  <c r="Z108" i="18" s="1"/>
  <c r="Y107" i="18"/>
  <c r="Z107" i="18" s="1"/>
  <c r="V326" i="18"/>
  <c r="H327" i="18"/>
  <c r="I327" i="18" s="1"/>
  <c r="U327" i="18" s="1"/>
  <c r="L324" i="18"/>
  <c r="X323" i="18"/>
  <c r="W323" i="18"/>
  <c r="M323" i="18"/>
  <c r="Y323" i="18"/>
  <c r="Z323" i="18" s="1"/>
  <c r="Y322" i="18"/>
  <c r="Z322" i="18" s="1"/>
  <c r="X108" i="18"/>
  <c r="L109" i="18"/>
  <c r="W108" i="18"/>
  <c r="M108" i="18"/>
  <c r="I326" i="18"/>
  <c r="U326" i="18" s="1"/>
  <c r="Y99" i="16"/>
  <c r="Z99" i="16" s="1"/>
  <c r="O99" i="16"/>
  <c r="O98" i="16"/>
  <c r="Y98" i="16"/>
  <c r="Z98" i="16" s="1"/>
  <c r="V99" i="16"/>
  <c r="W99" i="16" s="1"/>
  <c r="H100" i="16"/>
  <c r="I100" i="16" s="1"/>
  <c r="U100" i="16" s="1"/>
  <c r="X100" i="16"/>
  <c r="L101" i="16"/>
  <c r="S100" i="16" l="1"/>
  <c r="S111" i="18"/>
  <c r="O111" i="18"/>
  <c r="O110" i="18"/>
  <c r="S110" i="18"/>
  <c r="W109" i="18"/>
  <c r="L110" i="18"/>
  <c r="X109" i="18"/>
  <c r="Y109" i="18" s="1"/>
  <c r="Z109" i="18" s="1"/>
  <c r="M109" i="18"/>
  <c r="H112" i="18"/>
  <c r="I112" i="18" s="1"/>
  <c r="U112" i="18" s="1"/>
  <c r="V111" i="18"/>
  <c r="S326" i="18"/>
  <c r="O326" i="18"/>
  <c r="X324" i="18"/>
  <c r="Y324" i="18" s="1"/>
  <c r="Z324" i="18" s="1"/>
  <c r="L325" i="18"/>
  <c r="W324" i="18"/>
  <c r="M324" i="18"/>
  <c r="H328" i="18"/>
  <c r="I328" i="18" s="1"/>
  <c r="U328" i="18" s="1"/>
  <c r="V327" i="18"/>
  <c r="S327" i="18"/>
  <c r="O327" i="18"/>
  <c r="Y100" i="16"/>
  <c r="Z100" i="16" s="1"/>
  <c r="M100" i="16"/>
  <c r="H101" i="16"/>
  <c r="M101" i="16" s="1"/>
  <c r="V100" i="16"/>
  <c r="W100" i="16" s="1"/>
  <c r="O100" i="16"/>
  <c r="X101" i="16"/>
  <c r="L102" i="16"/>
  <c r="S112" i="18" l="1"/>
  <c r="O112" i="18"/>
  <c r="W325" i="18"/>
  <c r="L326" i="18"/>
  <c r="X325" i="18"/>
  <c r="M325" i="18"/>
  <c r="H113" i="18"/>
  <c r="I113" i="18" s="1"/>
  <c r="U113" i="18" s="1"/>
  <c r="V112" i="18"/>
  <c r="S328" i="18"/>
  <c r="O328" i="18"/>
  <c r="V328" i="18"/>
  <c r="H329" i="18"/>
  <c r="X110" i="18"/>
  <c r="W110" i="18"/>
  <c r="L111" i="18"/>
  <c r="M110" i="18"/>
  <c r="I101" i="16"/>
  <c r="H102" i="16"/>
  <c r="I102" i="16" s="1"/>
  <c r="U102" i="16" s="1"/>
  <c r="V101" i="16"/>
  <c r="W101" i="16" s="1"/>
  <c r="X102" i="16"/>
  <c r="L103" i="16"/>
  <c r="O101" i="16" l="1"/>
  <c r="U101" i="16"/>
  <c r="S102" i="16"/>
  <c r="S101" i="16"/>
  <c r="S113" i="18"/>
  <c r="O113" i="18"/>
  <c r="L112" i="18"/>
  <c r="X111" i="18"/>
  <c r="W111" i="18"/>
  <c r="M111" i="18"/>
  <c r="L327" i="18"/>
  <c r="W326" i="18"/>
  <c r="X326" i="18"/>
  <c r="Y326" i="18" s="1"/>
  <c r="Z326" i="18" s="1"/>
  <c r="M326" i="18"/>
  <c r="Y111" i="18"/>
  <c r="Z111" i="18" s="1"/>
  <c r="Y110" i="18"/>
  <c r="Z110" i="18" s="1"/>
  <c r="Y325" i="18"/>
  <c r="Z325" i="18" s="1"/>
  <c r="H330" i="18"/>
  <c r="I330" i="18" s="1"/>
  <c r="U330" i="18" s="1"/>
  <c r="V329" i="18"/>
  <c r="I329" i="18"/>
  <c r="U329" i="18" s="1"/>
  <c r="H114" i="18"/>
  <c r="V113" i="18"/>
  <c r="Y101" i="16"/>
  <c r="Z101" i="16" s="1"/>
  <c r="O102" i="16"/>
  <c r="Y102" i="16"/>
  <c r="Z102" i="16" s="1"/>
  <c r="M102" i="16"/>
  <c r="V102" i="16"/>
  <c r="W102" i="16" s="1"/>
  <c r="H103" i="16"/>
  <c r="X103" i="16"/>
  <c r="L104" i="16"/>
  <c r="O330" i="18" l="1"/>
  <c r="S330" i="18"/>
  <c r="V114" i="18"/>
  <c r="H115" i="18"/>
  <c r="I114" i="18"/>
  <c r="U114" i="18" s="1"/>
  <c r="S329" i="18"/>
  <c r="O329" i="18"/>
  <c r="L113" i="18"/>
  <c r="X112" i="18"/>
  <c r="W112" i="18"/>
  <c r="M112" i="18"/>
  <c r="V330" i="18"/>
  <c r="H331" i="18"/>
  <c r="L328" i="18"/>
  <c r="W327" i="18"/>
  <c r="X327" i="18"/>
  <c r="Y327" i="18" s="1"/>
  <c r="Z327" i="18" s="1"/>
  <c r="M327" i="18"/>
  <c r="H104" i="16"/>
  <c r="M104" i="16" s="1"/>
  <c r="V103" i="16"/>
  <c r="W103" i="16" s="1"/>
  <c r="M103" i="16"/>
  <c r="I103" i="16"/>
  <c r="U103" i="16" s="1"/>
  <c r="X104" i="16"/>
  <c r="L105" i="16"/>
  <c r="S103" i="16" l="1"/>
  <c r="H116" i="18"/>
  <c r="V115" i="18"/>
  <c r="H332" i="18"/>
  <c r="V331" i="18"/>
  <c r="I332" i="18"/>
  <c r="U332" i="18" s="1"/>
  <c r="W113" i="18"/>
  <c r="X113" i="18"/>
  <c r="Y113" i="18" s="1"/>
  <c r="Z113" i="18" s="1"/>
  <c r="L114" i="18"/>
  <c r="M113" i="18"/>
  <c r="X328" i="18"/>
  <c r="L329" i="18"/>
  <c r="W328" i="18"/>
  <c r="M328" i="18"/>
  <c r="I115" i="18"/>
  <c r="U115" i="18" s="1"/>
  <c r="Y112" i="18"/>
  <c r="Z112" i="18" s="1"/>
  <c r="I331" i="18"/>
  <c r="U331" i="18" s="1"/>
  <c r="S114" i="18"/>
  <c r="O114" i="18"/>
  <c r="Y103" i="16"/>
  <c r="Z103" i="16" s="1"/>
  <c r="O103" i="16"/>
  <c r="I104" i="16"/>
  <c r="U104" i="16" s="1"/>
  <c r="V104" i="16"/>
  <c r="W104" i="16" s="1"/>
  <c r="H105" i="16"/>
  <c r="X105" i="16"/>
  <c r="L106" i="16"/>
  <c r="S104" i="16" l="1"/>
  <c r="H117" i="18"/>
  <c r="V116" i="18"/>
  <c r="W329" i="18"/>
  <c r="L330" i="18"/>
  <c r="X329" i="18"/>
  <c r="Y329" i="18" s="1"/>
  <c r="Z329" i="18" s="1"/>
  <c r="M329" i="18"/>
  <c r="S332" i="18"/>
  <c r="O332" i="18"/>
  <c r="I116" i="18"/>
  <c r="U116" i="18" s="1"/>
  <c r="Y328" i="18"/>
  <c r="Z328" i="18" s="1"/>
  <c r="V332" i="18"/>
  <c r="H333" i="18"/>
  <c r="I333" i="18"/>
  <c r="U333" i="18" s="1"/>
  <c r="W114" i="18"/>
  <c r="L115" i="18"/>
  <c r="X114" i="18"/>
  <c r="Y114" i="18" s="1"/>
  <c r="Z114" i="18" s="1"/>
  <c r="M114" i="18"/>
  <c r="O331" i="18"/>
  <c r="S331" i="18"/>
  <c r="O115" i="18"/>
  <c r="S115" i="18"/>
  <c r="V105" i="16"/>
  <c r="W105" i="16" s="1"/>
  <c r="H106" i="16"/>
  <c r="M106" i="16" s="1"/>
  <c r="O104" i="16"/>
  <c r="Y104" i="16"/>
  <c r="Z104" i="16" s="1"/>
  <c r="M105" i="16"/>
  <c r="I105" i="16"/>
  <c r="U105" i="16" s="1"/>
  <c r="X106" i="16"/>
  <c r="L107" i="16"/>
  <c r="S105" i="16" l="1"/>
  <c r="S116" i="18"/>
  <c r="O116" i="18"/>
  <c r="X330" i="18"/>
  <c r="Y330" i="18" s="1"/>
  <c r="Z330" i="18" s="1"/>
  <c r="L331" i="18"/>
  <c r="W330" i="18"/>
  <c r="M330" i="18"/>
  <c r="L116" i="18"/>
  <c r="X115" i="18"/>
  <c r="Y115" i="18" s="1"/>
  <c r="Z115" i="18" s="1"/>
  <c r="W115" i="18"/>
  <c r="M115" i="18"/>
  <c r="S333" i="18"/>
  <c r="O333" i="18"/>
  <c r="V117" i="18"/>
  <c r="H118" i="18"/>
  <c r="V333" i="18"/>
  <c r="H334" i="18"/>
  <c r="I117" i="18"/>
  <c r="U117" i="18" s="1"/>
  <c r="Y105" i="16"/>
  <c r="Z105" i="16" s="1"/>
  <c r="O105" i="16"/>
  <c r="I106" i="16"/>
  <c r="U106" i="16" s="1"/>
  <c r="V106" i="16"/>
  <c r="W106" i="16" s="1"/>
  <c r="H107" i="16"/>
  <c r="I107" i="16" s="1"/>
  <c r="U107" i="16" s="1"/>
  <c r="X107" i="16"/>
  <c r="L108" i="16"/>
  <c r="S107" i="16" l="1"/>
  <c r="S106" i="16"/>
  <c r="V334" i="18"/>
  <c r="H335" i="18"/>
  <c r="I335" i="18" s="1"/>
  <c r="U335" i="18" s="1"/>
  <c r="L332" i="18"/>
  <c r="X331" i="18"/>
  <c r="W331" i="18"/>
  <c r="M331" i="18"/>
  <c r="I334" i="18"/>
  <c r="U334" i="18" s="1"/>
  <c r="V118" i="18"/>
  <c r="H119" i="18"/>
  <c r="I118" i="18"/>
  <c r="U118" i="18" s="1"/>
  <c r="S117" i="18"/>
  <c r="O117" i="18"/>
  <c r="X116" i="18"/>
  <c r="Y116" i="18" s="1"/>
  <c r="Z116" i="18" s="1"/>
  <c r="W116" i="18"/>
  <c r="L117" i="18"/>
  <c r="M116" i="18"/>
  <c r="M107" i="16"/>
  <c r="O107" i="16"/>
  <c r="O106" i="16"/>
  <c r="Y106" i="16"/>
  <c r="Z106" i="16" s="1"/>
  <c r="V107" i="16"/>
  <c r="W107" i="16" s="1"/>
  <c r="H108" i="16"/>
  <c r="M108" i="16" s="1"/>
  <c r="X108" i="16"/>
  <c r="L109" i="16"/>
  <c r="Y107" i="16"/>
  <c r="Z107" i="16" s="1"/>
  <c r="O335" i="18" l="1"/>
  <c r="S335" i="18"/>
  <c r="O118" i="18"/>
  <c r="S118" i="18"/>
  <c r="X332" i="18"/>
  <c r="Y332" i="18" s="1"/>
  <c r="Z332" i="18" s="1"/>
  <c r="L333" i="18"/>
  <c r="W332" i="18"/>
  <c r="M332" i="18"/>
  <c r="O334" i="18"/>
  <c r="S334" i="18"/>
  <c r="W117" i="18"/>
  <c r="L118" i="18"/>
  <c r="X117" i="18"/>
  <c r="Y117" i="18" s="1"/>
  <c r="Z117" i="18" s="1"/>
  <c r="M117" i="18"/>
  <c r="H120" i="18"/>
  <c r="I120" i="18" s="1"/>
  <c r="U120" i="18" s="1"/>
  <c r="V119" i="18"/>
  <c r="H336" i="18"/>
  <c r="I336" i="18"/>
  <c r="U336" i="18" s="1"/>
  <c r="V335" i="18"/>
  <c r="I119" i="18"/>
  <c r="U119" i="18" s="1"/>
  <c r="Y331" i="18"/>
  <c r="Z331" i="18" s="1"/>
  <c r="I108" i="16"/>
  <c r="U108" i="16" s="1"/>
  <c r="V108" i="16"/>
  <c r="W108" i="16" s="1"/>
  <c r="H109" i="16"/>
  <c r="X109" i="16"/>
  <c r="L110" i="16"/>
  <c r="S108" i="16" l="1"/>
  <c r="S119" i="18"/>
  <c r="O119" i="18"/>
  <c r="H121" i="18"/>
  <c r="I121" i="18" s="1"/>
  <c r="U121" i="18" s="1"/>
  <c r="V120" i="18"/>
  <c r="S336" i="18"/>
  <c r="O336" i="18"/>
  <c r="L119" i="18"/>
  <c r="X118" i="18"/>
  <c r="Y118" i="18" s="1"/>
  <c r="Z118" i="18" s="1"/>
  <c r="W118" i="18"/>
  <c r="M118" i="18"/>
  <c r="W333" i="18"/>
  <c r="X333" i="18"/>
  <c r="Y333" i="18" s="1"/>
  <c r="Z333" i="18" s="1"/>
  <c r="L334" i="18"/>
  <c r="M333" i="18"/>
  <c r="H337" i="18"/>
  <c r="V336" i="18"/>
  <c r="O120" i="18"/>
  <c r="S120" i="18"/>
  <c r="Y108" i="16"/>
  <c r="Z108" i="16" s="1"/>
  <c r="H110" i="16"/>
  <c r="I110" i="16" s="1"/>
  <c r="U110" i="16" s="1"/>
  <c r="V109" i="16"/>
  <c r="W109" i="16" s="1"/>
  <c r="M109" i="16"/>
  <c r="I109" i="16"/>
  <c r="U109" i="16" s="1"/>
  <c r="O108" i="16"/>
  <c r="X110" i="16"/>
  <c r="L111" i="16"/>
  <c r="S109" i="16" l="1"/>
  <c r="S110" i="16"/>
  <c r="O121" i="18"/>
  <c r="S121" i="18"/>
  <c r="H122" i="18"/>
  <c r="V121" i="18"/>
  <c r="V337" i="18"/>
  <c r="H338" i="18"/>
  <c r="I337" i="18"/>
  <c r="U337" i="18" s="1"/>
  <c r="L120" i="18"/>
  <c r="W119" i="18"/>
  <c r="X119" i="18"/>
  <c r="M119" i="18"/>
  <c r="L335" i="18"/>
  <c r="X334" i="18"/>
  <c r="Y334" i="18" s="1"/>
  <c r="Z334" i="18" s="1"/>
  <c r="W334" i="18"/>
  <c r="M334" i="18"/>
  <c r="M110" i="16"/>
  <c r="Y109" i="16"/>
  <c r="Z109" i="16" s="1"/>
  <c r="O110" i="16"/>
  <c r="O109" i="16"/>
  <c r="V110" i="16"/>
  <c r="W110" i="16" s="1"/>
  <c r="H111" i="16"/>
  <c r="I111" i="16" s="1"/>
  <c r="U111" i="16" s="1"/>
  <c r="X111" i="16"/>
  <c r="L112" i="16"/>
  <c r="Y110" i="16"/>
  <c r="Z110" i="16" s="1"/>
  <c r="S111" i="16" l="1"/>
  <c r="V122" i="18"/>
  <c r="H123" i="18"/>
  <c r="I123" i="18" s="1"/>
  <c r="U123" i="18" s="1"/>
  <c r="X120" i="18"/>
  <c r="L121" i="18"/>
  <c r="W120" i="18"/>
  <c r="M120" i="18"/>
  <c r="O337" i="18"/>
  <c r="S337" i="18"/>
  <c r="I122" i="18"/>
  <c r="U122" i="18" s="1"/>
  <c r="V338" i="18"/>
  <c r="H339" i="18"/>
  <c r="I339" i="18" s="1"/>
  <c r="U339" i="18" s="1"/>
  <c r="L336" i="18"/>
  <c r="X335" i="18"/>
  <c r="Y335" i="18" s="1"/>
  <c r="Z335" i="18" s="1"/>
  <c r="W335" i="18"/>
  <c r="M335" i="18"/>
  <c r="I338" i="18"/>
  <c r="U338" i="18" s="1"/>
  <c r="Y119" i="18"/>
  <c r="Z119" i="18" s="1"/>
  <c r="M111" i="16"/>
  <c r="O111" i="16"/>
  <c r="H112" i="16"/>
  <c r="V111" i="16"/>
  <c r="W111" i="16" s="1"/>
  <c r="X112" i="16"/>
  <c r="L113" i="16"/>
  <c r="Y111" i="16"/>
  <c r="Z111" i="16" s="1"/>
  <c r="O123" i="18" l="1"/>
  <c r="S123" i="18"/>
  <c r="S122" i="18"/>
  <c r="O122" i="18"/>
  <c r="S338" i="18"/>
  <c r="O338" i="18"/>
  <c r="O339" i="18"/>
  <c r="S339" i="18"/>
  <c r="Y120" i="18"/>
  <c r="Z120" i="18" s="1"/>
  <c r="W121" i="18"/>
  <c r="X121" i="18"/>
  <c r="Y121" i="18" s="1"/>
  <c r="Z121" i="18" s="1"/>
  <c r="L122" i="18"/>
  <c r="M121" i="18"/>
  <c r="X336" i="18"/>
  <c r="W336" i="18"/>
  <c r="L337" i="18"/>
  <c r="M336" i="18"/>
  <c r="H124" i="18"/>
  <c r="V123" i="18"/>
  <c r="H340" i="18"/>
  <c r="V339" i="18"/>
  <c r="V112" i="16"/>
  <c r="W112" i="16" s="1"/>
  <c r="H113" i="16"/>
  <c r="M113" i="16" s="1"/>
  <c r="M112" i="16"/>
  <c r="I112" i="16"/>
  <c r="U112" i="16" s="1"/>
  <c r="X113" i="16"/>
  <c r="L114" i="16"/>
  <c r="S112" i="16" l="1"/>
  <c r="V340" i="18"/>
  <c r="H341" i="18"/>
  <c r="I341" i="18"/>
  <c r="U341" i="18" s="1"/>
  <c r="Y337" i="18"/>
  <c r="Z337" i="18" s="1"/>
  <c r="Y336" i="18"/>
  <c r="Z336" i="18" s="1"/>
  <c r="H125" i="18"/>
  <c r="V124" i="18"/>
  <c r="W122" i="18"/>
  <c r="L123" i="18"/>
  <c r="X122" i="18"/>
  <c r="M122" i="18"/>
  <c r="I124" i="18"/>
  <c r="U124" i="18" s="1"/>
  <c r="I340" i="18"/>
  <c r="U340" i="18" s="1"/>
  <c r="W337" i="18"/>
  <c r="L338" i="18"/>
  <c r="X337" i="18"/>
  <c r="M337" i="18"/>
  <c r="Y112" i="16"/>
  <c r="Z112" i="16" s="1"/>
  <c r="H114" i="16"/>
  <c r="M114" i="16" s="1"/>
  <c r="V113" i="16"/>
  <c r="W113" i="16" s="1"/>
  <c r="I113" i="16"/>
  <c r="U113" i="16" s="1"/>
  <c r="O112" i="16"/>
  <c r="X114" i="16"/>
  <c r="L115" i="16"/>
  <c r="S113" i="16" l="1"/>
  <c r="S124" i="18"/>
  <c r="O124" i="18"/>
  <c r="V125" i="18"/>
  <c r="H126" i="18"/>
  <c r="I126" i="18" s="1"/>
  <c r="U126" i="18" s="1"/>
  <c r="S340" i="18"/>
  <c r="O340" i="18"/>
  <c r="Y122" i="18"/>
  <c r="Z122" i="18" s="1"/>
  <c r="L124" i="18"/>
  <c r="X123" i="18"/>
  <c r="W123" i="18"/>
  <c r="M123" i="18"/>
  <c r="O341" i="18"/>
  <c r="S341" i="18"/>
  <c r="I342" i="18"/>
  <c r="U342" i="18" s="1"/>
  <c r="V341" i="18"/>
  <c r="H342" i="18"/>
  <c r="W338" i="18"/>
  <c r="L339" i="18"/>
  <c r="X338" i="18"/>
  <c r="Y338" i="18" s="1"/>
  <c r="Z338" i="18" s="1"/>
  <c r="M338" i="18"/>
  <c r="I125" i="18"/>
  <c r="U125" i="18" s="1"/>
  <c r="H115" i="16"/>
  <c r="M115" i="16" s="1"/>
  <c r="V114" i="16"/>
  <c r="W114" i="16" s="1"/>
  <c r="O113" i="16"/>
  <c r="Y113" i="16"/>
  <c r="Z113" i="16" s="1"/>
  <c r="I114" i="16"/>
  <c r="U114" i="16" s="1"/>
  <c r="X115" i="16"/>
  <c r="L116" i="16"/>
  <c r="S114" i="16" l="1"/>
  <c r="O126" i="18"/>
  <c r="S126" i="18"/>
  <c r="X124" i="18"/>
  <c r="Y124" i="18" s="1"/>
  <c r="Z124" i="18" s="1"/>
  <c r="W124" i="18"/>
  <c r="L125" i="18"/>
  <c r="M124" i="18"/>
  <c r="H127" i="18"/>
  <c r="V126" i="18"/>
  <c r="O125" i="18"/>
  <c r="S125" i="18"/>
  <c r="Y123" i="18"/>
  <c r="Z123" i="18" s="1"/>
  <c r="V342" i="18"/>
  <c r="H343" i="18"/>
  <c r="O342" i="18"/>
  <c r="S342" i="18"/>
  <c r="L340" i="18"/>
  <c r="X339" i="18"/>
  <c r="W339" i="18"/>
  <c r="M339" i="18"/>
  <c r="Y114" i="16"/>
  <c r="Z114" i="16" s="1"/>
  <c r="H116" i="16"/>
  <c r="I116" i="16" s="1"/>
  <c r="U116" i="16" s="1"/>
  <c r="V115" i="16"/>
  <c r="W115" i="16" s="1"/>
  <c r="O114" i="16"/>
  <c r="I115" i="16"/>
  <c r="U115" i="16" s="1"/>
  <c r="X116" i="16"/>
  <c r="L117" i="16"/>
  <c r="S116" i="16" l="1"/>
  <c r="S115" i="16"/>
  <c r="X125" i="18"/>
  <c r="W125" i="18"/>
  <c r="L126" i="18"/>
  <c r="M125" i="18"/>
  <c r="H344" i="18"/>
  <c r="I344" i="18" s="1"/>
  <c r="U344" i="18" s="1"/>
  <c r="V343" i="18"/>
  <c r="I343" i="18"/>
  <c r="U343" i="18" s="1"/>
  <c r="X340" i="18"/>
  <c r="Y340" i="18" s="1"/>
  <c r="Z340" i="18" s="1"/>
  <c r="L341" i="18"/>
  <c r="W340" i="18"/>
  <c r="M340" i="18"/>
  <c r="H128" i="18"/>
  <c r="V127" i="18"/>
  <c r="Y339" i="18"/>
  <c r="Z339" i="18" s="1"/>
  <c r="I127" i="18"/>
  <c r="U127" i="18" s="1"/>
  <c r="M116" i="16"/>
  <c r="O115" i="16"/>
  <c r="Y115" i="16"/>
  <c r="Z115" i="16" s="1"/>
  <c r="O116" i="16"/>
  <c r="H117" i="16"/>
  <c r="V116" i="16"/>
  <c r="W116" i="16" s="1"/>
  <c r="X117" i="16"/>
  <c r="L118" i="16"/>
  <c r="Y116" i="16"/>
  <c r="Z116" i="16" s="1"/>
  <c r="V344" i="18" l="1"/>
  <c r="H345" i="18"/>
  <c r="V128" i="18"/>
  <c r="H129" i="18"/>
  <c r="I129" i="18"/>
  <c r="U129" i="18" s="1"/>
  <c r="O344" i="18"/>
  <c r="S344" i="18"/>
  <c r="O127" i="18"/>
  <c r="S127" i="18"/>
  <c r="W341" i="18"/>
  <c r="X341" i="18"/>
  <c r="Y341" i="18" s="1"/>
  <c r="Z341" i="18" s="1"/>
  <c r="L342" i="18"/>
  <c r="M341" i="18"/>
  <c r="X126" i="18"/>
  <c r="W126" i="18"/>
  <c r="L127" i="18"/>
  <c r="M126" i="18"/>
  <c r="I128" i="18"/>
  <c r="U128" i="18" s="1"/>
  <c r="O343" i="18"/>
  <c r="S343" i="18"/>
  <c r="Y125" i="18"/>
  <c r="Z125" i="18" s="1"/>
  <c r="Y126" i="18"/>
  <c r="Z126" i="18" s="1"/>
  <c r="V117" i="16"/>
  <c r="W117" i="16" s="1"/>
  <c r="H118" i="16"/>
  <c r="M118" i="16" s="1"/>
  <c r="M117" i="16"/>
  <c r="I117" i="16"/>
  <c r="U117" i="16" s="1"/>
  <c r="X118" i="16"/>
  <c r="L119" i="16"/>
  <c r="S117" i="16" l="1"/>
  <c r="S129" i="18"/>
  <c r="O129" i="18"/>
  <c r="V129" i="18"/>
  <c r="H130" i="18"/>
  <c r="I130" i="18" s="1"/>
  <c r="U130" i="18" s="1"/>
  <c r="V345" i="18"/>
  <c r="H346" i="18"/>
  <c r="X127" i="18"/>
  <c r="Y127" i="18" s="1"/>
  <c r="Z127" i="18" s="1"/>
  <c r="W127" i="18"/>
  <c r="L128" i="18"/>
  <c r="M127" i="18"/>
  <c r="L343" i="18"/>
  <c r="X342" i="18"/>
  <c r="W342" i="18"/>
  <c r="M342" i="18"/>
  <c r="O128" i="18"/>
  <c r="S128" i="18"/>
  <c r="I345" i="18"/>
  <c r="U345" i="18" s="1"/>
  <c r="Y117" i="16"/>
  <c r="Z117" i="16" s="1"/>
  <c r="V118" i="16"/>
  <c r="W118" i="16" s="1"/>
  <c r="H119" i="16"/>
  <c r="I119" i="16" s="1"/>
  <c r="U119" i="16" s="1"/>
  <c r="I118" i="16"/>
  <c r="U118" i="16" s="1"/>
  <c r="O117" i="16"/>
  <c r="X119" i="16"/>
  <c r="L120" i="16"/>
  <c r="S118" i="16" l="1"/>
  <c r="S119" i="16"/>
  <c r="S130" i="18"/>
  <c r="O130" i="18"/>
  <c r="V346" i="18"/>
  <c r="H347" i="18"/>
  <c r="V130" i="18"/>
  <c r="H131" i="18"/>
  <c r="X128" i="18"/>
  <c r="W128" i="18"/>
  <c r="L129" i="18"/>
  <c r="M128" i="18"/>
  <c r="O345" i="18"/>
  <c r="S345" i="18"/>
  <c r="Y342" i="18"/>
  <c r="Z342" i="18" s="1"/>
  <c r="X343" i="18"/>
  <c r="L344" i="18"/>
  <c r="W343" i="18"/>
  <c r="M343" i="18"/>
  <c r="I346" i="18"/>
  <c r="U346" i="18" s="1"/>
  <c r="Y118" i="16"/>
  <c r="Z118" i="16" s="1"/>
  <c r="M119" i="16"/>
  <c r="O119" i="16"/>
  <c r="O118" i="16"/>
  <c r="H120" i="16"/>
  <c r="V119" i="16"/>
  <c r="W119" i="16" s="1"/>
  <c r="X120" i="16"/>
  <c r="L121" i="16"/>
  <c r="Y119" i="16"/>
  <c r="Z119" i="16" s="1"/>
  <c r="W129" i="18" l="1"/>
  <c r="L130" i="18"/>
  <c r="X129" i="18"/>
  <c r="M129" i="18"/>
  <c r="Y129" i="18"/>
  <c r="Z129" i="18" s="1"/>
  <c r="Y128" i="18"/>
  <c r="Z128" i="18" s="1"/>
  <c r="H132" i="18"/>
  <c r="I132" i="18" s="1"/>
  <c r="U132" i="18" s="1"/>
  <c r="V131" i="18"/>
  <c r="O346" i="18"/>
  <c r="S346" i="18"/>
  <c r="X344" i="18"/>
  <c r="Y344" i="18" s="1"/>
  <c r="Z344" i="18" s="1"/>
  <c r="W344" i="18"/>
  <c r="L345" i="18"/>
  <c r="M344" i="18"/>
  <c r="H348" i="18"/>
  <c r="I348" i="18" s="1"/>
  <c r="U348" i="18" s="1"/>
  <c r="V347" i="18"/>
  <c r="I347" i="18"/>
  <c r="U347" i="18" s="1"/>
  <c r="I131" i="18"/>
  <c r="U131" i="18" s="1"/>
  <c r="Y343" i="18"/>
  <c r="Z343" i="18" s="1"/>
  <c r="I120" i="16"/>
  <c r="U120" i="16" s="1"/>
  <c r="V120" i="16"/>
  <c r="W120" i="16" s="1"/>
  <c r="H121" i="16"/>
  <c r="M121" i="16" s="1"/>
  <c r="M120" i="16"/>
  <c r="X121" i="16"/>
  <c r="L122" i="16"/>
  <c r="S120" i="16" l="1"/>
  <c r="S347" i="18"/>
  <c r="O347" i="18"/>
  <c r="V348" i="18"/>
  <c r="H349" i="18"/>
  <c r="I349" i="18" s="1"/>
  <c r="U349" i="18" s="1"/>
  <c r="S132" i="18"/>
  <c r="O132" i="18"/>
  <c r="S348" i="18"/>
  <c r="O348" i="18"/>
  <c r="X345" i="18"/>
  <c r="W345" i="18"/>
  <c r="L346" i="18"/>
  <c r="M345" i="18"/>
  <c r="L131" i="18"/>
  <c r="W130" i="18"/>
  <c r="X130" i="18"/>
  <c r="Y130" i="18" s="1"/>
  <c r="Z130" i="18" s="1"/>
  <c r="M130" i="18"/>
  <c r="Y345" i="18"/>
  <c r="Z345" i="18" s="1"/>
  <c r="S131" i="18"/>
  <c r="O131" i="18"/>
  <c r="H133" i="18"/>
  <c r="V132" i="18"/>
  <c r="Y120" i="16"/>
  <c r="Z120" i="16" s="1"/>
  <c r="I121" i="16"/>
  <c r="U121" i="16" s="1"/>
  <c r="V121" i="16"/>
  <c r="W121" i="16" s="1"/>
  <c r="H122" i="16"/>
  <c r="I122" i="16" s="1"/>
  <c r="U122" i="16" s="1"/>
  <c r="O120" i="16"/>
  <c r="X122" i="16"/>
  <c r="L123" i="16"/>
  <c r="S121" i="16" l="1"/>
  <c r="S122" i="16"/>
  <c r="S349" i="18"/>
  <c r="O349" i="18"/>
  <c r="L132" i="18"/>
  <c r="X131" i="18"/>
  <c r="W131" i="18"/>
  <c r="M131" i="18"/>
  <c r="L347" i="18"/>
  <c r="X346" i="18"/>
  <c r="Y346" i="18" s="1"/>
  <c r="Z346" i="18" s="1"/>
  <c r="W346" i="18"/>
  <c r="M346" i="18"/>
  <c r="H134" i="18"/>
  <c r="V133" i="18"/>
  <c r="V349" i="18"/>
  <c r="H350" i="18"/>
  <c r="I133" i="18"/>
  <c r="U133" i="18" s="1"/>
  <c r="Y121" i="16"/>
  <c r="Z121" i="16" s="1"/>
  <c r="O122" i="16"/>
  <c r="V122" i="16"/>
  <c r="W122" i="16" s="1"/>
  <c r="H123" i="16"/>
  <c r="I123" i="16" s="1"/>
  <c r="U123" i="16" s="1"/>
  <c r="M122" i="16"/>
  <c r="O121" i="16"/>
  <c r="X123" i="16"/>
  <c r="L124" i="16"/>
  <c r="Y122" i="16"/>
  <c r="Z122" i="16" s="1"/>
  <c r="S123" i="16" l="1"/>
  <c r="X132" i="18"/>
  <c r="Y132" i="18" s="1"/>
  <c r="Z132" i="18" s="1"/>
  <c r="W132" i="18"/>
  <c r="L133" i="18"/>
  <c r="M132" i="18"/>
  <c r="H351" i="18"/>
  <c r="V350" i="18"/>
  <c r="I351" i="18"/>
  <c r="U351" i="18" s="1"/>
  <c r="S133" i="18"/>
  <c r="O133" i="18"/>
  <c r="L348" i="18"/>
  <c r="X347" i="18"/>
  <c r="W347" i="18"/>
  <c r="M347" i="18"/>
  <c r="H135" i="18"/>
  <c r="V134" i="18"/>
  <c r="I134" i="18"/>
  <c r="U134" i="18" s="1"/>
  <c r="Y131" i="18"/>
  <c r="Z131" i="18" s="1"/>
  <c r="I350" i="18"/>
  <c r="U350" i="18" s="1"/>
  <c r="O123" i="16"/>
  <c r="Y123" i="16"/>
  <c r="Z123" i="16" s="1"/>
  <c r="M123" i="16"/>
  <c r="H124" i="16"/>
  <c r="I124" i="16" s="1"/>
  <c r="U124" i="16" s="1"/>
  <c r="V123" i="16"/>
  <c r="W123" i="16" s="1"/>
  <c r="X124" i="16"/>
  <c r="L125" i="16"/>
  <c r="S124" i="16" l="1"/>
  <c r="O134" i="18"/>
  <c r="S134" i="18"/>
  <c r="X133" i="18"/>
  <c r="Y133" i="18" s="1"/>
  <c r="Z133" i="18" s="1"/>
  <c r="W133" i="18"/>
  <c r="L134" i="18"/>
  <c r="M133" i="18"/>
  <c r="O351" i="18"/>
  <c r="S351" i="18"/>
  <c r="H352" i="18"/>
  <c r="V351" i="18"/>
  <c r="I352" i="18"/>
  <c r="U352" i="18" s="1"/>
  <c r="H136" i="18"/>
  <c r="V135" i="18"/>
  <c r="I136" i="18"/>
  <c r="U136" i="18" s="1"/>
  <c r="I135" i="18"/>
  <c r="U135" i="18" s="1"/>
  <c r="W348" i="18"/>
  <c r="L349" i="18"/>
  <c r="X348" i="18"/>
  <c r="M348" i="18"/>
  <c r="Y347" i="18"/>
  <c r="Z347" i="18" s="1"/>
  <c r="S350" i="18"/>
  <c r="O350" i="18"/>
  <c r="M124" i="16"/>
  <c r="O124" i="16"/>
  <c r="V124" i="16"/>
  <c r="W124" i="16" s="1"/>
  <c r="H125" i="16"/>
  <c r="I125" i="16" s="1"/>
  <c r="U125" i="16" s="1"/>
  <c r="X125" i="16"/>
  <c r="L126" i="16"/>
  <c r="Y124" i="16"/>
  <c r="Z124" i="16" s="1"/>
  <c r="S125" i="16" l="1"/>
  <c r="W349" i="18"/>
  <c r="L350" i="18"/>
  <c r="X349" i="18"/>
  <c r="M349" i="18"/>
  <c r="X134" i="18"/>
  <c r="Y134" i="18" s="1"/>
  <c r="Z134" i="18" s="1"/>
  <c r="W134" i="18"/>
  <c r="L135" i="18"/>
  <c r="M134" i="18"/>
  <c r="O135" i="18"/>
  <c r="S135" i="18"/>
  <c r="V136" i="18"/>
  <c r="H137" i="18"/>
  <c r="O352" i="18"/>
  <c r="S352" i="18"/>
  <c r="V352" i="18"/>
  <c r="H353" i="18"/>
  <c r="I353" i="18" s="1"/>
  <c r="U353" i="18" s="1"/>
  <c r="S136" i="18"/>
  <c r="O136" i="18"/>
  <c r="Y349" i="18"/>
  <c r="Z349" i="18" s="1"/>
  <c r="Y348" i="18"/>
  <c r="Z348" i="18" s="1"/>
  <c r="O125" i="16"/>
  <c r="M125" i="16"/>
  <c r="V125" i="16"/>
  <c r="W125" i="16" s="1"/>
  <c r="H126" i="16"/>
  <c r="X126" i="16"/>
  <c r="L127" i="16"/>
  <c r="Y125" i="16"/>
  <c r="Z125" i="16" s="1"/>
  <c r="V137" i="18" l="1"/>
  <c r="H138" i="18"/>
  <c r="I138" i="18" s="1"/>
  <c r="U138" i="18" s="1"/>
  <c r="O353" i="18"/>
  <c r="S353" i="18"/>
  <c r="X350" i="18"/>
  <c r="W350" i="18"/>
  <c r="L351" i="18"/>
  <c r="M350" i="18"/>
  <c r="X135" i="18"/>
  <c r="W135" i="18"/>
  <c r="L136" i="18"/>
  <c r="M135" i="18"/>
  <c r="V353" i="18"/>
  <c r="H354" i="18"/>
  <c r="I354" i="18" s="1"/>
  <c r="U354" i="18" s="1"/>
  <c r="I137" i="18"/>
  <c r="U137" i="18" s="1"/>
  <c r="H127" i="16"/>
  <c r="I127" i="16" s="1"/>
  <c r="U127" i="16" s="1"/>
  <c r="V126" i="16"/>
  <c r="W126" i="16" s="1"/>
  <c r="M126" i="16"/>
  <c r="I126" i="16"/>
  <c r="U126" i="16" s="1"/>
  <c r="X127" i="16"/>
  <c r="L128" i="16"/>
  <c r="S126" i="16" l="1"/>
  <c r="S127" i="16"/>
  <c r="S138" i="18"/>
  <c r="O138" i="18"/>
  <c r="O354" i="18"/>
  <c r="S354" i="18"/>
  <c r="V138" i="18"/>
  <c r="H139" i="18"/>
  <c r="I139" i="18" s="1"/>
  <c r="U139" i="18" s="1"/>
  <c r="S137" i="18"/>
  <c r="O137" i="18"/>
  <c r="V354" i="18"/>
  <c r="H355" i="18"/>
  <c r="I355" i="18" s="1"/>
  <c r="U355" i="18" s="1"/>
  <c r="X351" i="18"/>
  <c r="L352" i="18"/>
  <c r="W351" i="18"/>
  <c r="M351" i="18"/>
  <c r="Y350" i="18"/>
  <c r="Z350" i="18" s="1"/>
  <c r="X136" i="18"/>
  <c r="Y136" i="18" s="1"/>
  <c r="Z136" i="18" s="1"/>
  <c r="W136" i="18"/>
  <c r="L137" i="18"/>
  <c r="M136" i="18"/>
  <c r="Y135" i="18"/>
  <c r="Z135" i="18" s="1"/>
  <c r="Y126" i="16"/>
  <c r="Z126" i="16" s="1"/>
  <c r="M127" i="16"/>
  <c r="O127" i="16"/>
  <c r="O126" i="16"/>
  <c r="V127" i="16"/>
  <c r="W127" i="16" s="1"/>
  <c r="H128" i="16"/>
  <c r="I128" i="16" s="1"/>
  <c r="U128" i="16" s="1"/>
  <c r="X128" i="16"/>
  <c r="L129" i="16"/>
  <c r="Y127" i="16"/>
  <c r="Z127" i="16" s="1"/>
  <c r="S128" i="16" l="1"/>
  <c r="S139" i="18"/>
  <c r="O139" i="18"/>
  <c r="S355" i="18"/>
  <c r="O355" i="18"/>
  <c r="X352" i="18"/>
  <c r="W352" i="18"/>
  <c r="L353" i="18"/>
  <c r="M352" i="18"/>
  <c r="W137" i="18"/>
  <c r="L138" i="18"/>
  <c r="X137" i="18"/>
  <c r="M137" i="18"/>
  <c r="Y352" i="18"/>
  <c r="Z352" i="18" s="1"/>
  <c r="Y351" i="18"/>
  <c r="Z351" i="18" s="1"/>
  <c r="H140" i="18"/>
  <c r="I140" i="18" s="1"/>
  <c r="U140" i="18" s="1"/>
  <c r="V139" i="18"/>
  <c r="V355" i="18"/>
  <c r="H356" i="18"/>
  <c r="I356" i="18" s="1"/>
  <c r="U356" i="18" s="1"/>
  <c r="M128" i="16"/>
  <c r="O128" i="16"/>
  <c r="V128" i="16"/>
  <c r="W128" i="16" s="1"/>
  <c r="H129" i="16"/>
  <c r="I129" i="16" s="1"/>
  <c r="U129" i="16" s="1"/>
  <c r="X129" i="16"/>
  <c r="L130" i="16"/>
  <c r="Y128" i="16"/>
  <c r="Z128" i="16" s="1"/>
  <c r="S129" i="16" l="1"/>
  <c r="S140" i="18"/>
  <c r="O140" i="18"/>
  <c r="L139" i="18"/>
  <c r="W138" i="18"/>
  <c r="X138" i="18"/>
  <c r="M138" i="18"/>
  <c r="Y137" i="18"/>
  <c r="Z137" i="18" s="1"/>
  <c r="W353" i="18"/>
  <c r="L354" i="18"/>
  <c r="X353" i="18"/>
  <c r="Y353" i="18" s="1"/>
  <c r="Z353" i="18" s="1"/>
  <c r="M353" i="18"/>
  <c r="V356" i="18"/>
  <c r="H357" i="18"/>
  <c r="I357" i="18"/>
  <c r="U357" i="18" s="1"/>
  <c r="S356" i="18"/>
  <c r="O356" i="18"/>
  <c r="H141" i="18"/>
  <c r="V140" i="18"/>
  <c r="O129" i="16"/>
  <c r="Y129" i="16"/>
  <c r="Z129" i="16" s="1"/>
  <c r="M129" i="16"/>
  <c r="H130" i="16"/>
  <c r="V129" i="16"/>
  <c r="W129" i="16" s="1"/>
  <c r="X130" i="16"/>
  <c r="L131" i="16"/>
  <c r="L140" i="18" l="1"/>
  <c r="X139" i="18"/>
  <c r="W139" i="18"/>
  <c r="M139" i="18"/>
  <c r="H142" i="18"/>
  <c r="I142" i="18" s="1"/>
  <c r="U142" i="18" s="1"/>
  <c r="V141" i="18"/>
  <c r="Y139" i="18"/>
  <c r="Z139" i="18" s="1"/>
  <c r="Y138" i="18"/>
  <c r="Z138" i="18" s="1"/>
  <c r="S357" i="18"/>
  <c r="O357" i="18"/>
  <c r="I141" i="18"/>
  <c r="U141" i="18" s="1"/>
  <c r="L355" i="18"/>
  <c r="X354" i="18"/>
  <c r="Y354" i="18" s="1"/>
  <c r="Z354" i="18" s="1"/>
  <c r="W354" i="18"/>
  <c r="M354" i="18"/>
  <c r="V357" i="18"/>
  <c r="H358" i="18"/>
  <c r="V130" i="16"/>
  <c r="W130" i="16" s="1"/>
  <c r="H131" i="16"/>
  <c r="I131" i="16" s="1"/>
  <c r="U131" i="16" s="1"/>
  <c r="M130" i="16"/>
  <c r="I130" i="16"/>
  <c r="X131" i="16"/>
  <c r="L132" i="16"/>
  <c r="Y130" i="16" l="1"/>
  <c r="Z130" i="16" s="1"/>
  <c r="U130" i="16"/>
  <c r="M131" i="16"/>
  <c r="S130" i="16"/>
  <c r="S131" i="16"/>
  <c r="H359" i="18"/>
  <c r="V358" i="18"/>
  <c r="I359" i="18"/>
  <c r="U359" i="18" s="1"/>
  <c r="O142" i="18"/>
  <c r="S142" i="18"/>
  <c r="I358" i="18"/>
  <c r="U358" i="18" s="1"/>
  <c r="O141" i="18"/>
  <c r="S141" i="18"/>
  <c r="H143" i="18"/>
  <c r="V142" i="18"/>
  <c r="L356" i="18"/>
  <c r="X355" i="18"/>
  <c r="W355" i="18"/>
  <c r="M355" i="18"/>
  <c r="X140" i="18"/>
  <c r="Y140" i="18" s="1"/>
  <c r="Z140" i="18" s="1"/>
  <c r="W140" i="18"/>
  <c r="L141" i="18"/>
  <c r="M140" i="18"/>
  <c r="O131" i="16"/>
  <c r="H132" i="16"/>
  <c r="I132" i="16" s="1"/>
  <c r="U132" i="16" s="1"/>
  <c r="V131" i="16"/>
  <c r="W131" i="16" s="1"/>
  <c r="O130" i="16"/>
  <c r="X132" i="16"/>
  <c r="L133" i="16"/>
  <c r="Y131" i="16"/>
  <c r="Z131" i="16" s="1"/>
  <c r="S132" i="16" l="1"/>
  <c r="H144" i="18"/>
  <c r="V143" i="18"/>
  <c r="I144" i="18"/>
  <c r="U144" i="18" s="1"/>
  <c r="X141" i="18"/>
  <c r="Y141" i="18" s="1"/>
  <c r="Z141" i="18" s="1"/>
  <c r="W141" i="18"/>
  <c r="L142" i="18"/>
  <c r="M141" i="18"/>
  <c r="Y355" i="18"/>
  <c r="Z355" i="18" s="1"/>
  <c r="I143" i="18"/>
  <c r="U143" i="18" s="1"/>
  <c r="W356" i="18"/>
  <c r="L357" i="18"/>
  <c r="X356" i="18"/>
  <c r="M356" i="18"/>
  <c r="O359" i="18"/>
  <c r="S359" i="18"/>
  <c r="S358" i="18"/>
  <c r="O358" i="18"/>
  <c r="H360" i="18"/>
  <c r="V359" i="18"/>
  <c r="I360" i="18"/>
  <c r="U360" i="18" s="1"/>
  <c r="Y132" i="16"/>
  <c r="Z132" i="16" s="1"/>
  <c r="M132" i="16"/>
  <c r="O132" i="16"/>
  <c r="H133" i="16"/>
  <c r="M133" i="16" s="1"/>
  <c r="V132" i="16"/>
  <c r="W132" i="16" s="1"/>
  <c r="X133" i="16"/>
  <c r="L134" i="16"/>
  <c r="O360" i="18" l="1"/>
  <c r="S360" i="18"/>
  <c r="O143" i="18"/>
  <c r="S143" i="18"/>
  <c r="X142" i="18"/>
  <c r="Y142" i="18" s="1"/>
  <c r="Z142" i="18" s="1"/>
  <c r="W142" i="18"/>
  <c r="L143" i="18"/>
  <c r="M142" i="18"/>
  <c r="Y356" i="18"/>
  <c r="Z356" i="18" s="1"/>
  <c r="H145" i="18"/>
  <c r="I145" i="18" s="1"/>
  <c r="U145" i="18" s="1"/>
  <c r="V144" i="18"/>
  <c r="W357" i="18"/>
  <c r="L358" i="18"/>
  <c r="X357" i="18"/>
  <c r="M357" i="18"/>
  <c r="O144" i="18"/>
  <c r="S144" i="18"/>
  <c r="V360" i="18"/>
  <c r="H361" i="18"/>
  <c r="H134" i="16"/>
  <c r="I134" i="16" s="1"/>
  <c r="U134" i="16" s="1"/>
  <c r="V133" i="16"/>
  <c r="W133" i="16" s="1"/>
  <c r="I133" i="16"/>
  <c r="U133" i="16" s="1"/>
  <c r="X134" i="16"/>
  <c r="L135" i="16"/>
  <c r="S133" i="16" l="1"/>
  <c r="S134" i="16"/>
  <c r="M134" i="16"/>
  <c r="O145" i="18"/>
  <c r="S145" i="18"/>
  <c r="H362" i="18"/>
  <c r="I362" i="18"/>
  <c r="U362" i="18" s="1"/>
  <c r="V361" i="18"/>
  <c r="X358" i="18"/>
  <c r="L359" i="18"/>
  <c r="W358" i="18"/>
  <c r="M358" i="18"/>
  <c r="I361" i="18"/>
  <c r="U361" i="18" s="1"/>
  <c r="X143" i="18"/>
  <c r="W143" i="18"/>
  <c r="L144" i="18"/>
  <c r="M143" i="18"/>
  <c r="H146" i="18"/>
  <c r="I146" i="18" s="1"/>
  <c r="U146" i="18" s="1"/>
  <c r="V145" i="18"/>
  <c r="Y357" i="18"/>
  <c r="Z357" i="18" s="1"/>
  <c r="O134" i="16"/>
  <c r="O133" i="16"/>
  <c r="Y133" i="16"/>
  <c r="Z133" i="16" s="1"/>
  <c r="V134" i="16"/>
  <c r="W134" i="16" s="1"/>
  <c r="H135" i="16"/>
  <c r="I135" i="16" s="1"/>
  <c r="U135" i="16" s="1"/>
  <c r="X135" i="16"/>
  <c r="L136" i="16"/>
  <c r="Y134" i="16"/>
  <c r="Z134" i="16" s="1"/>
  <c r="S135" i="16" l="1"/>
  <c r="M135" i="16"/>
  <c r="O146" i="18"/>
  <c r="S146" i="18"/>
  <c r="O362" i="18"/>
  <c r="S362" i="18"/>
  <c r="H363" i="18"/>
  <c r="I363" i="18" s="1"/>
  <c r="U363" i="18" s="1"/>
  <c r="V362" i="18"/>
  <c r="L360" i="18"/>
  <c r="X359" i="18"/>
  <c r="W359" i="18"/>
  <c r="M359" i="18"/>
  <c r="Y359" i="18"/>
  <c r="Z359" i="18" s="1"/>
  <c r="O361" i="18"/>
  <c r="S361" i="18"/>
  <c r="H147" i="18"/>
  <c r="V146" i="18"/>
  <c r="Y143" i="18"/>
  <c r="Z143" i="18" s="1"/>
  <c r="L145" i="18"/>
  <c r="X144" i="18"/>
  <c r="W144" i="18"/>
  <c r="M144" i="18"/>
  <c r="Y358" i="18"/>
  <c r="Z358" i="18" s="1"/>
  <c r="Y135" i="16"/>
  <c r="Z135" i="16" s="1"/>
  <c r="O135" i="16"/>
  <c r="V135" i="16"/>
  <c r="W135" i="16" s="1"/>
  <c r="H136" i="16"/>
  <c r="M136" i="16" s="1"/>
  <c r="X136" i="16"/>
  <c r="L137" i="16"/>
  <c r="H148" i="18" l="1"/>
  <c r="V147" i="18"/>
  <c r="I147" i="18"/>
  <c r="U147" i="18" s="1"/>
  <c r="Y145" i="18"/>
  <c r="Z145" i="18" s="1"/>
  <c r="X360" i="18"/>
  <c r="Y360" i="18" s="1"/>
  <c r="Z360" i="18" s="1"/>
  <c r="L361" i="18"/>
  <c r="W360" i="18"/>
  <c r="M360" i="18"/>
  <c r="L146" i="18"/>
  <c r="X145" i="18"/>
  <c r="W145" i="18"/>
  <c r="M145" i="18"/>
  <c r="Y144" i="18"/>
  <c r="Z144" i="18" s="1"/>
  <c r="H364" i="18"/>
  <c r="I364" i="18"/>
  <c r="U364" i="18" s="1"/>
  <c r="V363" i="18"/>
  <c r="O363" i="18"/>
  <c r="S363" i="18"/>
  <c r="I136" i="16"/>
  <c r="U136" i="16" s="1"/>
  <c r="H137" i="16"/>
  <c r="V136" i="16"/>
  <c r="W136" i="16" s="1"/>
  <c r="X137" i="16"/>
  <c r="L138" i="16"/>
  <c r="S136" i="16" l="1"/>
  <c r="S147" i="18"/>
  <c r="O147" i="18"/>
  <c r="L147" i="18"/>
  <c r="X146" i="18"/>
  <c r="Y146" i="18" s="1"/>
  <c r="Z146" i="18" s="1"/>
  <c r="W146" i="18"/>
  <c r="M146" i="18"/>
  <c r="S364" i="18"/>
  <c r="O364" i="18"/>
  <c r="H149" i="18"/>
  <c r="V148" i="18"/>
  <c r="V364" i="18"/>
  <c r="H365" i="18"/>
  <c r="L362" i="18"/>
  <c r="X361" i="18"/>
  <c r="W361" i="18"/>
  <c r="M361" i="18"/>
  <c r="I148" i="18"/>
  <c r="U148" i="18" s="1"/>
  <c r="Y136" i="16"/>
  <c r="Z136" i="16" s="1"/>
  <c r="O136" i="16"/>
  <c r="H138" i="16"/>
  <c r="M138" i="16" s="1"/>
  <c r="V137" i="16"/>
  <c r="W137" i="16" s="1"/>
  <c r="M137" i="16"/>
  <c r="I137" i="16"/>
  <c r="U137" i="16" s="1"/>
  <c r="X138" i="16"/>
  <c r="L139" i="16"/>
  <c r="S137" i="16" l="1"/>
  <c r="L148" i="18"/>
  <c r="X147" i="18"/>
  <c r="Y147" i="18" s="1"/>
  <c r="Z147" i="18" s="1"/>
  <c r="W147" i="18"/>
  <c r="M147" i="18"/>
  <c r="V149" i="18"/>
  <c r="H150" i="18"/>
  <c r="H366" i="18"/>
  <c r="I366" i="18" s="1"/>
  <c r="U366" i="18" s="1"/>
  <c r="V365" i="18"/>
  <c r="I365" i="18"/>
  <c r="U365" i="18" s="1"/>
  <c r="X362" i="18"/>
  <c r="L363" i="18"/>
  <c r="W362" i="18"/>
  <c r="M362" i="18"/>
  <c r="S148" i="18"/>
  <c r="O148" i="18"/>
  <c r="I149" i="18"/>
  <c r="U149" i="18" s="1"/>
  <c r="Y361" i="18"/>
  <c r="Z361" i="18" s="1"/>
  <c r="O137" i="16"/>
  <c r="Y137" i="16"/>
  <c r="Z137" i="16" s="1"/>
  <c r="I138" i="16"/>
  <c r="U138" i="16" s="1"/>
  <c r="H139" i="16"/>
  <c r="I139" i="16" s="1"/>
  <c r="U139" i="16" s="1"/>
  <c r="V138" i="16"/>
  <c r="W138" i="16" s="1"/>
  <c r="X139" i="16"/>
  <c r="L140" i="16"/>
  <c r="M139" i="16" l="1"/>
  <c r="S139" i="16"/>
  <c r="S138" i="16"/>
  <c r="W363" i="18"/>
  <c r="X363" i="18"/>
  <c r="Y363" i="18" s="1"/>
  <c r="Z363" i="18" s="1"/>
  <c r="L364" i="18"/>
  <c r="M363" i="18"/>
  <c r="S149" i="18"/>
  <c r="O149" i="18"/>
  <c r="S365" i="18"/>
  <c r="O365" i="18"/>
  <c r="O366" i="18"/>
  <c r="S366" i="18"/>
  <c r="H151" i="18"/>
  <c r="I151" i="18" s="1"/>
  <c r="U151" i="18" s="1"/>
  <c r="V150" i="18"/>
  <c r="Y362" i="18"/>
  <c r="Z362" i="18" s="1"/>
  <c r="V366" i="18"/>
  <c r="H367" i="18"/>
  <c r="I367" i="18" s="1"/>
  <c r="U367" i="18" s="1"/>
  <c r="I150" i="18"/>
  <c r="U150" i="18" s="1"/>
  <c r="L149" i="18"/>
  <c r="X148" i="18"/>
  <c r="Y148" i="18" s="1"/>
  <c r="Z148" i="18" s="1"/>
  <c r="W148" i="18"/>
  <c r="M148" i="18"/>
  <c r="Y139" i="16"/>
  <c r="Z139" i="16" s="1"/>
  <c r="O139" i="16"/>
  <c r="V139" i="16"/>
  <c r="W139" i="16" s="1"/>
  <c r="H140" i="16"/>
  <c r="M140" i="16" s="1"/>
  <c r="O138" i="16"/>
  <c r="Y138" i="16"/>
  <c r="Z138" i="16" s="1"/>
  <c r="X140" i="16"/>
  <c r="L141" i="16"/>
  <c r="S367" i="18" l="1"/>
  <c r="O367" i="18"/>
  <c r="O151" i="18"/>
  <c r="S151" i="18"/>
  <c r="O150" i="18"/>
  <c r="S150" i="18"/>
  <c r="L365" i="18"/>
  <c r="W364" i="18"/>
  <c r="X364" i="18"/>
  <c r="M364" i="18"/>
  <c r="X149" i="18"/>
  <c r="Y149" i="18" s="1"/>
  <c r="Z149" i="18" s="1"/>
  <c r="W149" i="18"/>
  <c r="L150" i="18"/>
  <c r="M149" i="18"/>
  <c r="H368" i="18"/>
  <c r="I368" i="18"/>
  <c r="U368" i="18" s="1"/>
  <c r="V367" i="18"/>
  <c r="V151" i="18"/>
  <c r="H152" i="18"/>
  <c r="I152" i="18" s="1"/>
  <c r="U152" i="18" s="1"/>
  <c r="I140" i="16"/>
  <c r="U140" i="16" s="1"/>
  <c r="H141" i="16"/>
  <c r="M141" i="16" s="1"/>
  <c r="V140" i="16"/>
  <c r="W140" i="16" s="1"/>
  <c r="X141" i="16"/>
  <c r="L142" i="16"/>
  <c r="S140" i="16" l="1"/>
  <c r="Y364" i="18"/>
  <c r="Z364" i="18" s="1"/>
  <c r="L366" i="18"/>
  <c r="X365" i="18"/>
  <c r="Y365" i="18" s="1"/>
  <c r="Z365" i="18" s="1"/>
  <c r="W365" i="18"/>
  <c r="M365" i="18"/>
  <c r="O368" i="18"/>
  <c r="S368" i="18"/>
  <c r="V368" i="18"/>
  <c r="H369" i="18"/>
  <c r="I369" i="18" s="1"/>
  <c r="U369" i="18" s="1"/>
  <c r="H153" i="18"/>
  <c r="I153" i="18"/>
  <c r="U153" i="18" s="1"/>
  <c r="V152" i="18"/>
  <c r="W150" i="18"/>
  <c r="X150" i="18"/>
  <c r="L151" i="18"/>
  <c r="M150" i="18"/>
  <c r="S152" i="18"/>
  <c r="O152" i="18"/>
  <c r="I141" i="16"/>
  <c r="U141" i="16" s="1"/>
  <c r="H142" i="16"/>
  <c r="M142" i="16" s="1"/>
  <c r="V141" i="16"/>
  <c r="W141" i="16" s="1"/>
  <c r="O140" i="16"/>
  <c r="Y140" i="16"/>
  <c r="Z140" i="16" s="1"/>
  <c r="X142" i="16"/>
  <c r="L143" i="16"/>
  <c r="S141" i="16" l="1"/>
  <c r="S153" i="18"/>
  <c r="O153" i="18"/>
  <c r="H154" i="18"/>
  <c r="V153" i="18"/>
  <c r="H370" i="18"/>
  <c r="V369" i="18"/>
  <c r="O369" i="18"/>
  <c r="S369" i="18"/>
  <c r="X366" i="18"/>
  <c r="L367" i="18"/>
  <c r="W366" i="18"/>
  <c r="M366" i="18"/>
  <c r="X151" i="18"/>
  <c r="W151" i="18"/>
  <c r="L152" i="18"/>
  <c r="M151" i="18"/>
  <c r="Y150" i="18"/>
  <c r="Z150" i="18" s="1"/>
  <c r="I142" i="16"/>
  <c r="U142" i="16" s="1"/>
  <c r="H143" i="16"/>
  <c r="M143" i="16" s="1"/>
  <c r="V142" i="16"/>
  <c r="W142" i="16" s="1"/>
  <c r="O141" i="16"/>
  <c r="Y141" i="16"/>
  <c r="Z141" i="16" s="1"/>
  <c r="X143" i="16"/>
  <c r="L144" i="16"/>
  <c r="S142" i="16" l="1"/>
  <c r="H371" i="18"/>
  <c r="V370" i="18"/>
  <c r="L153" i="18"/>
  <c r="X152" i="18"/>
  <c r="W152" i="18"/>
  <c r="M152" i="18"/>
  <c r="I155" i="18"/>
  <c r="U155" i="18" s="1"/>
  <c r="H155" i="18"/>
  <c r="V154" i="18"/>
  <c r="I154" i="18"/>
  <c r="U154" i="18" s="1"/>
  <c r="Y366" i="18"/>
  <c r="Z366" i="18" s="1"/>
  <c r="Y151" i="18"/>
  <c r="Z151" i="18" s="1"/>
  <c r="W367" i="18"/>
  <c r="L368" i="18"/>
  <c r="X367" i="18"/>
  <c r="Y367" i="18" s="1"/>
  <c r="Z367" i="18" s="1"/>
  <c r="M367" i="18"/>
  <c r="I370" i="18"/>
  <c r="U370" i="18" s="1"/>
  <c r="I143" i="16"/>
  <c r="U143" i="16" s="1"/>
  <c r="V143" i="16"/>
  <c r="W143" i="16" s="1"/>
  <c r="H144" i="16"/>
  <c r="M144" i="16" s="1"/>
  <c r="O142" i="16"/>
  <c r="Y142" i="16"/>
  <c r="Z142" i="16" s="1"/>
  <c r="X144" i="16"/>
  <c r="L145" i="16"/>
  <c r="S143" i="16" l="1"/>
  <c r="O154" i="18"/>
  <c r="S154" i="18"/>
  <c r="X153" i="18"/>
  <c r="W153" i="18"/>
  <c r="L154" i="18"/>
  <c r="M153" i="18"/>
  <c r="O370" i="18"/>
  <c r="S370" i="18"/>
  <c r="V155" i="18"/>
  <c r="H156" i="18"/>
  <c r="I156" i="18" s="1"/>
  <c r="U156" i="18" s="1"/>
  <c r="S155" i="18"/>
  <c r="O155" i="18"/>
  <c r="Y153" i="18"/>
  <c r="Z153" i="18" s="1"/>
  <c r="X368" i="18"/>
  <c r="L369" i="18"/>
  <c r="W368" i="18"/>
  <c r="M368" i="18"/>
  <c r="Y152" i="18"/>
  <c r="Z152" i="18" s="1"/>
  <c r="H372" i="18"/>
  <c r="I372" i="18" s="1"/>
  <c r="U372" i="18" s="1"/>
  <c r="V371" i="18"/>
  <c r="I371" i="18"/>
  <c r="U371" i="18" s="1"/>
  <c r="Y143" i="16"/>
  <c r="Z143" i="16" s="1"/>
  <c r="I144" i="16"/>
  <c r="U144" i="16" s="1"/>
  <c r="H145" i="16"/>
  <c r="M145" i="16" s="1"/>
  <c r="V144" i="16"/>
  <c r="W144" i="16" s="1"/>
  <c r="I145" i="16"/>
  <c r="U145" i="16" s="1"/>
  <c r="O143" i="16"/>
  <c r="X145" i="16"/>
  <c r="L146" i="16"/>
  <c r="S145" i="16" l="1"/>
  <c r="S144" i="16"/>
  <c r="O156" i="18"/>
  <c r="S156" i="18"/>
  <c r="O371" i="18"/>
  <c r="S371" i="18"/>
  <c r="H157" i="18"/>
  <c r="I157" i="18" s="1"/>
  <c r="U157" i="18" s="1"/>
  <c r="V156" i="18"/>
  <c r="W154" i="18"/>
  <c r="L155" i="18"/>
  <c r="X154" i="18"/>
  <c r="M154" i="18"/>
  <c r="S372" i="18"/>
  <c r="O372" i="18"/>
  <c r="L370" i="18"/>
  <c r="X369" i="18"/>
  <c r="W369" i="18"/>
  <c r="M369" i="18"/>
  <c r="Y368" i="18"/>
  <c r="Z368" i="18" s="1"/>
  <c r="V372" i="18"/>
  <c r="H373" i="18"/>
  <c r="V145" i="16"/>
  <c r="W145" i="16" s="1"/>
  <c r="H146" i="16"/>
  <c r="I146" i="16" s="1"/>
  <c r="U146" i="16" s="1"/>
  <c r="O145" i="16"/>
  <c r="Y145" i="16"/>
  <c r="Z145" i="16" s="1"/>
  <c r="O144" i="16"/>
  <c r="Y144" i="16"/>
  <c r="Z144" i="16" s="1"/>
  <c r="X146" i="16"/>
  <c r="L147" i="16"/>
  <c r="S146" i="16" l="1"/>
  <c r="S157" i="18"/>
  <c r="O157" i="18"/>
  <c r="Y154" i="18"/>
  <c r="Z154" i="18" s="1"/>
  <c r="H374" i="18"/>
  <c r="V373" i="18"/>
  <c r="X370" i="18"/>
  <c r="Y370" i="18" s="1"/>
  <c r="Z370" i="18" s="1"/>
  <c r="L371" i="18"/>
  <c r="W370" i="18"/>
  <c r="M370" i="18"/>
  <c r="L156" i="18"/>
  <c r="W155" i="18"/>
  <c r="X155" i="18"/>
  <c r="Y155" i="18" s="1"/>
  <c r="Z155" i="18" s="1"/>
  <c r="M155" i="18"/>
  <c r="I373" i="18"/>
  <c r="U373" i="18" s="1"/>
  <c r="Y369" i="18"/>
  <c r="Z369" i="18" s="1"/>
  <c r="V157" i="18"/>
  <c r="H158" i="18"/>
  <c r="M146" i="16"/>
  <c r="O146" i="16"/>
  <c r="Y146" i="16"/>
  <c r="Z146" i="16" s="1"/>
  <c r="H147" i="16"/>
  <c r="M147" i="16" s="1"/>
  <c r="V146" i="16"/>
  <c r="W146" i="16" s="1"/>
  <c r="X147" i="16"/>
  <c r="L148" i="16"/>
  <c r="L157" i="18" l="1"/>
  <c r="X156" i="18"/>
  <c r="W156" i="18"/>
  <c r="M156" i="18"/>
  <c r="W371" i="18"/>
  <c r="X371" i="18"/>
  <c r="Y371" i="18" s="1"/>
  <c r="Z371" i="18" s="1"/>
  <c r="L372" i="18"/>
  <c r="M371" i="18"/>
  <c r="H159" i="18"/>
  <c r="V158" i="18"/>
  <c r="V374" i="18"/>
  <c r="H375" i="18"/>
  <c r="I375" i="18" s="1"/>
  <c r="U375" i="18" s="1"/>
  <c r="S373" i="18"/>
  <c r="O373" i="18"/>
  <c r="Y156" i="18"/>
  <c r="Z156" i="18" s="1"/>
  <c r="I374" i="18"/>
  <c r="U374" i="18" s="1"/>
  <c r="I158" i="18"/>
  <c r="U158" i="18" s="1"/>
  <c r="I147" i="16"/>
  <c r="U147" i="16" s="1"/>
  <c r="H148" i="16"/>
  <c r="M148" i="16" s="1"/>
  <c r="V147" i="16"/>
  <c r="W147" i="16" s="1"/>
  <c r="X148" i="16"/>
  <c r="L149" i="16"/>
  <c r="S147" i="16" l="1"/>
  <c r="O158" i="18"/>
  <c r="S158" i="18"/>
  <c r="S375" i="18"/>
  <c r="O375" i="18"/>
  <c r="S374" i="18"/>
  <c r="O374" i="18"/>
  <c r="L373" i="18"/>
  <c r="W372" i="18"/>
  <c r="X372" i="18"/>
  <c r="M372" i="18"/>
  <c r="V159" i="18"/>
  <c r="H160" i="18"/>
  <c r="Y157" i="18"/>
  <c r="Z157" i="18" s="1"/>
  <c r="H376" i="18"/>
  <c r="V375" i="18"/>
  <c r="I159" i="18"/>
  <c r="U159" i="18" s="1"/>
  <c r="X157" i="18"/>
  <c r="L158" i="18"/>
  <c r="W157" i="18"/>
  <c r="M157" i="18"/>
  <c r="I148" i="16"/>
  <c r="U148" i="16" s="1"/>
  <c r="H149" i="16"/>
  <c r="M149" i="16" s="1"/>
  <c r="V148" i="16"/>
  <c r="W148" i="16" s="1"/>
  <c r="O147" i="16"/>
  <c r="Y147" i="16"/>
  <c r="Z147" i="16" s="1"/>
  <c r="X149" i="16"/>
  <c r="L150" i="16"/>
  <c r="I149" i="16" l="1"/>
  <c r="U149" i="16" s="1"/>
  <c r="S148" i="16"/>
  <c r="L374" i="18"/>
  <c r="X373" i="18"/>
  <c r="W373" i="18"/>
  <c r="M373" i="18"/>
  <c r="Y373" i="18"/>
  <c r="Z373" i="18" s="1"/>
  <c r="H161" i="18"/>
  <c r="I161" i="18" s="1"/>
  <c r="U161" i="18" s="1"/>
  <c r="V160" i="18"/>
  <c r="I160" i="18"/>
  <c r="U160" i="18" s="1"/>
  <c r="O159" i="18"/>
  <c r="S159" i="18"/>
  <c r="H377" i="18"/>
  <c r="V376" i="18"/>
  <c r="W158" i="18"/>
  <c r="X158" i="18"/>
  <c r="Y158" i="18" s="1"/>
  <c r="Z158" i="18" s="1"/>
  <c r="L159" i="18"/>
  <c r="M158" i="18"/>
  <c r="I376" i="18"/>
  <c r="U376" i="18" s="1"/>
  <c r="Y372" i="18"/>
  <c r="Z372" i="18" s="1"/>
  <c r="O149" i="16"/>
  <c r="Y149" i="16"/>
  <c r="Z149" i="16" s="1"/>
  <c r="V149" i="16"/>
  <c r="W149" i="16" s="1"/>
  <c r="H150" i="16"/>
  <c r="M150" i="16" s="1"/>
  <c r="O148" i="16"/>
  <c r="Y148" i="16"/>
  <c r="Z148" i="16" s="1"/>
  <c r="X150" i="16"/>
  <c r="L151" i="16"/>
  <c r="S149" i="16" l="1"/>
  <c r="V161" i="18"/>
  <c r="H162" i="18"/>
  <c r="H378" i="18"/>
  <c r="V377" i="18"/>
  <c r="I378" i="18"/>
  <c r="U378" i="18" s="1"/>
  <c r="S161" i="18"/>
  <c r="O161" i="18"/>
  <c r="L160" i="18"/>
  <c r="X159" i="18"/>
  <c r="Y159" i="18" s="1"/>
  <c r="Z159" i="18" s="1"/>
  <c r="W159" i="18"/>
  <c r="M159" i="18"/>
  <c r="I377" i="18"/>
  <c r="U377" i="18" s="1"/>
  <c r="S160" i="18"/>
  <c r="O160" i="18"/>
  <c r="Y374" i="18"/>
  <c r="Z374" i="18" s="1"/>
  <c r="S376" i="18"/>
  <c r="O376" i="18"/>
  <c r="X374" i="18"/>
  <c r="W374" i="18"/>
  <c r="L375" i="18"/>
  <c r="M374" i="18"/>
  <c r="I150" i="16"/>
  <c r="U150" i="16" s="1"/>
  <c r="H151" i="16"/>
  <c r="M151" i="16" s="1"/>
  <c r="V150" i="16"/>
  <c r="W150" i="16" s="1"/>
  <c r="X151" i="16"/>
  <c r="L152" i="16"/>
  <c r="S150" i="16" l="1"/>
  <c r="S378" i="18"/>
  <c r="O378" i="18"/>
  <c r="S377" i="18"/>
  <c r="O377" i="18"/>
  <c r="L376" i="18"/>
  <c r="W375" i="18"/>
  <c r="X375" i="18"/>
  <c r="Y375" i="18" s="1"/>
  <c r="Z375" i="18" s="1"/>
  <c r="M375" i="18"/>
  <c r="H163" i="18"/>
  <c r="V162" i="18"/>
  <c r="I163" i="18"/>
  <c r="U163" i="18" s="1"/>
  <c r="W160" i="18"/>
  <c r="L161" i="18"/>
  <c r="X160" i="18"/>
  <c r="Y160" i="18" s="1"/>
  <c r="Z160" i="18" s="1"/>
  <c r="M160" i="18"/>
  <c r="I162" i="18"/>
  <c r="U162" i="18" s="1"/>
  <c r="V378" i="18"/>
  <c r="H379" i="18"/>
  <c r="I379" i="18" s="1"/>
  <c r="U379" i="18" s="1"/>
  <c r="H152" i="16"/>
  <c r="M152" i="16" s="1"/>
  <c r="V151" i="16"/>
  <c r="W151" i="16" s="1"/>
  <c r="I151" i="16"/>
  <c r="U151" i="16" s="1"/>
  <c r="O150" i="16"/>
  <c r="Y150" i="16"/>
  <c r="Z150" i="16" s="1"/>
  <c r="X152" i="16"/>
  <c r="L153" i="16"/>
  <c r="S151" i="16" l="1"/>
  <c r="O379" i="18"/>
  <c r="S379" i="18"/>
  <c r="O163" i="18"/>
  <c r="S163" i="18"/>
  <c r="S162" i="18"/>
  <c r="O162" i="18"/>
  <c r="V163" i="18"/>
  <c r="H164" i="18"/>
  <c r="X161" i="18"/>
  <c r="Y161" i="18" s="1"/>
  <c r="Z161" i="18" s="1"/>
  <c r="W161" i="18"/>
  <c r="L162" i="18"/>
  <c r="M161" i="18"/>
  <c r="V379" i="18"/>
  <c r="H380" i="18"/>
  <c r="I380" i="18" s="1"/>
  <c r="U380" i="18" s="1"/>
  <c r="L377" i="18"/>
  <c r="W376" i="18"/>
  <c r="X376" i="18"/>
  <c r="M376" i="18"/>
  <c r="O151" i="16"/>
  <c r="Y151" i="16"/>
  <c r="Z151" i="16" s="1"/>
  <c r="V152" i="16"/>
  <c r="W152" i="16" s="1"/>
  <c r="H153" i="16"/>
  <c r="M153" i="16" s="1"/>
  <c r="I152" i="16"/>
  <c r="U152" i="16" s="1"/>
  <c r="X153" i="16"/>
  <c r="L154" i="16"/>
  <c r="S152" i="16" l="1"/>
  <c r="L163" i="18"/>
  <c r="W162" i="18"/>
  <c r="X162" i="18"/>
  <c r="M162" i="18"/>
  <c r="X377" i="18"/>
  <c r="L378" i="18"/>
  <c r="W377" i="18"/>
  <c r="M377" i="18"/>
  <c r="V380" i="18"/>
  <c r="H381" i="18"/>
  <c r="Y376" i="18"/>
  <c r="Z376" i="18" s="1"/>
  <c r="H165" i="18"/>
  <c r="V164" i="18"/>
  <c r="O380" i="18"/>
  <c r="S380" i="18"/>
  <c r="I164" i="18"/>
  <c r="U164" i="18" s="1"/>
  <c r="O152" i="16"/>
  <c r="Y152" i="16"/>
  <c r="Z152" i="16" s="1"/>
  <c r="I153" i="16"/>
  <c r="U153" i="16" s="1"/>
  <c r="H154" i="16"/>
  <c r="M154" i="16" s="1"/>
  <c r="V153" i="16"/>
  <c r="W153" i="16" s="1"/>
  <c r="X154" i="16"/>
  <c r="L155" i="16"/>
  <c r="S153" i="16" l="1"/>
  <c r="X378" i="18"/>
  <c r="L379" i="18"/>
  <c r="W378" i="18"/>
  <c r="M378" i="18"/>
  <c r="V165" i="18"/>
  <c r="H166" i="18"/>
  <c r="I166" i="18" s="1"/>
  <c r="U166" i="18" s="1"/>
  <c r="H382" i="18"/>
  <c r="V381" i="18"/>
  <c r="X163" i="18"/>
  <c r="L164" i="18"/>
  <c r="W163" i="18"/>
  <c r="M163" i="18"/>
  <c r="O164" i="18"/>
  <c r="S164" i="18"/>
  <c r="Y162" i="18"/>
  <c r="Z162" i="18" s="1"/>
  <c r="I381" i="18"/>
  <c r="U381" i="18" s="1"/>
  <c r="I165" i="18"/>
  <c r="U165" i="18" s="1"/>
  <c r="Y377" i="18"/>
  <c r="Z377" i="18" s="1"/>
  <c r="Y153" i="16"/>
  <c r="Z153" i="16" s="1"/>
  <c r="I154" i="16"/>
  <c r="U154" i="16" s="1"/>
  <c r="V154" i="16"/>
  <c r="W154" i="16" s="1"/>
  <c r="H155" i="16"/>
  <c r="I155" i="16" s="1"/>
  <c r="U155" i="16" s="1"/>
  <c r="O153" i="16"/>
  <c r="X155" i="16"/>
  <c r="L156" i="16"/>
  <c r="S155" i="16" l="1"/>
  <c r="S154" i="16"/>
  <c r="O166" i="18"/>
  <c r="S166" i="18"/>
  <c r="Y163" i="18"/>
  <c r="Z163" i="18" s="1"/>
  <c r="W164" i="18"/>
  <c r="L165" i="18"/>
  <c r="X164" i="18"/>
  <c r="M164" i="18"/>
  <c r="H167" i="18"/>
  <c r="I167" i="18" s="1"/>
  <c r="U167" i="18" s="1"/>
  <c r="V166" i="18"/>
  <c r="O165" i="18"/>
  <c r="S165" i="18"/>
  <c r="O381" i="18"/>
  <c r="S381" i="18"/>
  <c r="Y378" i="18"/>
  <c r="Z378" i="18" s="1"/>
  <c r="H383" i="18"/>
  <c r="V382" i="18"/>
  <c r="I382" i="18"/>
  <c r="U382" i="18" s="1"/>
  <c r="L380" i="18"/>
  <c r="X379" i="18"/>
  <c r="W379" i="18"/>
  <c r="M379" i="18"/>
  <c r="O155" i="16"/>
  <c r="Y155" i="16"/>
  <c r="Z155" i="16" s="1"/>
  <c r="M155" i="16"/>
  <c r="H156" i="16"/>
  <c r="I156" i="16" s="1"/>
  <c r="U156" i="16" s="1"/>
  <c r="V155" i="16"/>
  <c r="W155" i="16" s="1"/>
  <c r="O154" i="16"/>
  <c r="Y154" i="16"/>
  <c r="Z154" i="16" s="1"/>
  <c r="X156" i="16"/>
  <c r="L157" i="16"/>
  <c r="S156" i="16" l="1"/>
  <c r="X165" i="18"/>
  <c r="L166" i="18"/>
  <c r="W165" i="18"/>
  <c r="M165" i="18"/>
  <c r="Y164" i="18"/>
  <c r="Z164" i="18" s="1"/>
  <c r="Y379" i="18"/>
  <c r="Z379" i="18" s="1"/>
  <c r="V383" i="18"/>
  <c r="H384" i="18"/>
  <c r="L381" i="18"/>
  <c r="X380" i="18"/>
  <c r="W380" i="18"/>
  <c r="M380" i="18"/>
  <c r="S382" i="18"/>
  <c r="O382" i="18"/>
  <c r="S167" i="18"/>
  <c r="O167" i="18"/>
  <c r="I383" i="18"/>
  <c r="U383" i="18" s="1"/>
  <c r="V167" i="18"/>
  <c r="H168" i="18"/>
  <c r="Y156" i="16"/>
  <c r="Z156" i="16" s="1"/>
  <c r="M156" i="16"/>
  <c r="O156" i="16"/>
  <c r="V156" i="16"/>
  <c r="W156" i="16" s="1"/>
  <c r="H157" i="16"/>
  <c r="M157" i="16" s="1"/>
  <c r="X157" i="16"/>
  <c r="L158" i="16"/>
  <c r="Y380" i="18" l="1"/>
  <c r="Z380" i="18" s="1"/>
  <c r="H169" i="18"/>
  <c r="I169" i="18" s="1"/>
  <c r="U169" i="18" s="1"/>
  <c r="V168" i="18"/>
  <c r="I168" i="18"/>
  <c r="U168" i="18" s="1"/>
  <c r="W166" i="18"/>
  <c r="L167" i="18"/>
  <c r="X166" i="18"/>
  <c r="Y166" i="18" s="1"/>
  <c r="Z166" i="18" s="1"/>
  <c r="M166" i="18"/>
  <c r="H385" i="18"/>
  <c r="V384" i="18"/>
  <c r="I385" i="18"/>
  <c r="U385" i="18" s="1"/>
  <c r="L382" i="18"/>
  <c r="X381" i="18"/>
  <c r="Y381" i="18" s="1"/>
  <c r="Z381" i="18" s="1"/>
  <c r="W381" i="18"/>
  <c r="M381" i="18"/>
  <c r="I384" i="18"/>
  <c r="U384" i="18" s="1"/>
  <c r="S383" i="18"/>
  <c r="O383" i="18"/>
  <c r="Y165" i="18"/>
  <c r="Z165" i="18" s="1"/>
  <c r="I157" i="16"/>
  <c r="U157" i="16" s="1"/>
  <c r="V157" i="16"/>
  <c r="W157" i="16" s="1"/>
  <c r="H158" i="16"/>
  <c r="M158" i="16" s="1"/>
  <c r="X158" i="16"/>
  <c r="L159" i="16"/>
  <c r="I158" i="16" l="1"/>
  <c r="U158" i="16" s="1"/>
  <c r="S157" i="16"/>
  <c r="S158" i="16"/>
  <c r="S385" i="18"/>
  <c r="O385" i="18"/>
  <c r="S168" i="18"/>
  <c r="O168" i="18"/>
  <c r="X167" i="18"/>
  <c r="Y167" i="18" s="1"/>
  <c r="Z167" i="18" s="1"/>
  <c r="L168" i="18"/>
  <c r="W167" i="18"/>
  <c r="M167" i="18"/>
  <c r="S169" i="18"/>
  <c r="O169" i="18"/>
  <c r="V169" i="18"/>
  <c r="H170" i="18"/>
  <c r="W382" i="18"/>
  <c r="X382" i="18"/>
  <c r="Y382" i="18" s="1"/>
  <c r="Z382" i="18" s="1"/>
  <c r="L383" i="18"/>
  <c r="M382" i="18"/>
  <c r="S384" i="18"/>
  <c r="O384" i="18"/>
  <c r="H386" i="18"/>
  <c r="V385" i="18"/>
  <c r="I386" i="18"/>
  <c r="U386" i="18" s="1"/>
  <c r="Y158" i="16"/>
  <c r="Z158" i="16" s="1"/>
  <c r="H159" i="16"/>
  <c r="I159" i="16" s="1"/>
  <c r="U159" i="16" s="1"/>
  <c r="V158" i="16"/>
  <c r="W158" i="16" s="1"/>
  <c r="O158" i="16"/>
  <c r="O157" i="16"/>
  <c r="Y157" i="16"/>
  <c r="Z157" i="16" s="1"/>
  <c r="X159" i="16"/>
  <c r="L160" i="16"/>
  <c r="S159" i="16" l="1"/>
  <c r="W383" i="18"/>
  <c r="L384" i="18"/>
  <c r="X383" i="18"/>
  <c r="Y383" i="18" s="1"/>
  <c r="Z383" i="18" s="1"/>
  <c r="M383" i="18"/>
  <c r="O386" i="18"/>
  <c r="S386" i="18"/>
  <c r="V386" i="18"/>
  <c r="H387" i="18"/>
  <c r="I387" i="18" s="1"/>
  <c r="U387" i="18" s="1"/>
  <c r="H171" i="18"/>
  <c r="I171" i="18"/>
  <c r="U171" i="18" s="1"/>
  <c r="V170" i="18"/>
  <c r="I170" i="18"/>
  <c r="U170" i="18" s="1"/>
  <c r="W168" i="18"/>
  <c r="L169" i="18"/>
  <c r="X168" i="18"/>
  <c r="M168" i="18"/>
  <c r="Y159" i="16"/>
  <c r="Z159" i="16" s="1"/>
  <c r="M159" i="16"/>
  <c r="H160" i="16"/>
  <c r="I160" i="16" s="1"/>
  <c r="U160" i="16" s="1"/>
  <c r="V159" i="16"/>
  <c r="W159" i="16" s="1"/>
  <c r="O159" i="16"/>
  <c r="X160" i="16"/>
  <c r="L161" i="16"/>
  <c r="S160" i="16" l="1"/>
  <c r="O387" i="18"/>
  <c r="S387" i="18"/>
  <c r="X169" i="18"/>
  <c r="Y169" i="18" s="1"/>
  <c r="Z169" i="18" s="1"/>
  <c r="L170" i="18"/>
  <c r="W169" i="18"/>
  <c r="M169" i="18"/>
  <c r="V387" i="18"/>
  <c r="H388" i="18"/>
  <c r="S170" i="18"/>
  <c r="O170" i="18"/>
  <c r="X384" i="18"/>
  <c r="L385" i="18"/>
  <c r="W384" i="18"/>
  <c r="M384" i="18"/>
  <c r="V171" i="18"/>
  <c r="H172" i="18"/>
  <c r="I172" i="18" s="1"/>
  <c r="U172" i="18" s="1"/>
  <c r="S171" i="18"/>
  <c r="O171" i="18"/>
  <c r="Y384" i="18"/>
  <c r="Z384" i="18" s="1"/>
  <c r="Y168" i="18"/>
  <c r="Z168" i="18" s="1"/>
  <c r="M160" i="16"/>
  <c r="O160" i="16"/>
  <c r="Y160" i="16"/>
  <c r="Z160" i="16" s="1"/>
  <c r="H161" i="16"/>
  <c r="I161" i="16" s="1"/>
  <c r="U161" i="16" s="1"/>
  <c r="V160" i="16"/>
  <c r="W160" i="16" s="1"/>
  <c r="X161" i="16"/>
  <c r="L162" i="16"/>
  <c r="S161" i="16" l="1"/>
  <c r="O172" i="18"/>
  <c r="S172" i="18"/>
  <c r="L171" i="18"/>
  <c r="W170" i="18"/>
  <c r="X170" i="18"/>
  <c r="M170" i="18"/>
  <c r="I173" i="18"/>
  <c r="U173" i="18" s="1"/>
  <c r="H173" i="18"/>
  <c r="V172" i="18"/>
  <c r="V388" i="18"/>
  <c r="H389" i="18"/>
  <c r="X385" i="18"/>
  <c r="Y385" i="18" s="1"/>
  <c r="Z385" i="18" s="1"/>
  <c r="L386" i="18"/>
  <c r="W385" i="18"/>
  <c r="M385" i="18"/>
  <c r="I388" i="18"/>
  <c r="U388" i="18" s="1"/>
  <c r="M161" i="16"/>
  <c r="Y161" i="16"/>
  <c r="Z161" i="16" s="1"/>
  <c r="O161" i="16"/>
  <c r="V161" i="16"/>
  <c r="W161" i="16" s="1"/>
  <c r="H162" i="16"/>
  <c r="M162" i="16" s="1"/>
  <c r="X162" i="16"/>
  <c r="L163" i="16"/>
  <c r="I162" i="16" l="1"/>
  <c r="U162" i="16" s="1"/>
  <c r="H390" i="18"/>
  <c r="V389" i="18"/>
  <c r="Y170" i="18"/>
  <c r="Z170" i="18" s="1"/>
  <c r="O388" i="18"/>
  <c r="S388" i="18"/>
  <c r="S173" i="18"/>
  <c r="O173" i="18"/>
  <c r="X171" i="18"/>
  <c r="W171" i="18"/>
  <c r="L172" i="18"/>
  <c r="M171" i="18"/>
  <c r="I389" i="18"/>
  <c r="U389" i="18" s="1"/>
  <c r="X386" i="18"/>
  <c r="Y386" i="18" s="1"/>
  <c r="Z386" i="18" s="1"/>
  <c r="L387" i="18"/>
  <c r="W386" i="18"/>
  <c r="M386" i="18"/>
  <c r="H174" i="18"/>
  <c r="V173" i="18"/>
  <c r="O162" i="16"/>
  <c r="Y162" i="16"/>
  <c r="Z162" i="16" s="1"/>
  <c r="V162" i="16"/>
  <c r="W162" i="16" s="1"/>
  <c r="H163" i="16"/>
  <c r="M163" i="16" s="1"/>
  <c r="X163" i="16"/>
  <c r="L164" i="16"/>
  <c r="S162" i="16" l="1"/>
  <c r="L388" i="18"/>
  <c r="X387" i="18"/>
  <c r="Y387" i="18" s="1"/>
  <c r="Z387" i="18" s="1"/>
  <c r="W387" i="18"/>
  <c r="M387" i="18"/>
  <c r="H175" i="18"/>
  <c r="I175" i="18" s="1"/>
  <c r="U175" i="18" s="1"/>
  <c r="V174" i="18"/>
  <c r="H391" i="18"/>
  <c r="I391" i="18" s="1"/>
  <c r="U391" i="18" s="1"/>
  <c r="V390" i="18"/>
  <c r="Y171" i="18"/>
  <c r="Z171" i="18" s="1"/>
  <c r="O389" i="18"/>
  <c r="S389" i="18"/>
  <c r="I174" i="18"/>
  <c r="U174" i="18" s="1"/>
  <c r="W172" i="18"/>
  <c r="L173" i="18"/>
  <c r="X172" i="18"/>
  <c r="M172" i="18"/>
  <c r="I390" i="18"/>
  <c r="U390" i="18" s="1"/>
  <c r="I163" i="16"/>
  <c r="H164" i="16"/>
  <c r="V163" i="16"/>
  <c r="W163" i="16" s="1"/>
  <c r="X164" i="16"/>
  <c r="L165" i="16"/>
  <c r="Y163" i="16" l="1"/>
  <c r="Z163" i="16" s="1"/>
  <c r="U163" i="16"/>
  <c r="O163" i="16"/>
  <c r="S163" i="16"/>
  <c r="O175" i="18"/>
  <c r="S175" i="18"/>
  <c r="X173" i="18"/>
  <c r="Y173" i="18" s="1"/>
  <c r="Z173" i="18" s="1"/>
  <c r="L174" i="18"/>
  <c r="W173" i="18"/>
  <c r="M173" i="18"/>
  <c r="V175" i="18"/>
  <c r="H176" i="18"/>
  <c r="S391" i="18"/>
  <c r="O391" i="18"/>
  <c r="S174" i="18"/>
  <c r="O174" i="18"/>
  <c r="V391" i="18"/>
  <c r="H392" i="18"/>
  <c r="L389" i="18"/>
  <c r="X388" i="18"/>
  <c r="Y388" i="18" s="1"/>
  <c r="Z388" i="18" s="1"/>
  <c r="W388" i="18"/>
  <c r="M388" i="18"/>
  <c r="S390" i="18"/>
  <c r="O390" i="18"/>
  <c r="Y172" i="18"/>
  <c r="Z172" i="18" s="1"/>
  <c r="V164" i="16"/>
  <c r="W164" i="16" s="1"/>
  <c r="H165" i="16"/>
  <c r="I165" i="16" s="1"/>
  <c r="U165" i="16" s="1"/>
  <c r="M164" i="16"/>
  <c r="I164" i="16"/>
  <c r="U164" i="16" s="1"/>
  <c r="X165" i="16"/>
  <c r="L166" i="16"/>
  <c r="S164" i="16" l="1"/>
  <c r="S165" i="16"/>
  <c r="X174" i="18"/>
  <c r="W174" i="18"/>
  <c r="L175" i="18"/>
  <c r="M174" i="18"/>
  <c r="V176" i="18"/>
  <c r="I177" i="18"/>
  <c r="U177" i="18" s="1"/>
  <c r="H177" i="18"/>
  <c r="L390" i="18"/>
  <c r="X389" i="18"/>
  <c r="Y389" i="18" s="1"/>
  <c r="Z389" i="18" s="1"/>
  <c r="W389" i="18"/>
  <c r="M389" i="18"/>
  <c r="I176" i="18"/>
  <c r="U176" i="18" s="1"/>
  <c r="I393" i="18"/>
  <c r="U393" i="18" s="1"/>
  <c r="V392" i="18"/>
  <c r="H393" i="18"/>
  <c r="I392" i="18"/>
  <c r="U392" i="18" s="1"/>
  <c r="M165" i="16"/>
  <c r="Y165" i="16"/>
  <c r="Z165" i="16" s="1"/>
  <c r="O164" i="16"/>
  <c r="Y164" i="16"/>
  <c r="Z164" i="16" s="1"/>
  <c r="O165" i="16"/>
  <c r="H166" i="16"/>
  <c r="I166" i="16" s="1"/>
  <c r="U166" i="16" s="1"/>
  <c r="V165" i="16"/>
  <c r="W165" i="16" s="1"/>
  <c r="X166" i="16"/>
  <c r="L167" i="16"/>
  <c r="S166" i="16" l="1"/>
  <c r="O393" i="18"/>
  <c r="S393" i="18"/>
  <c r="O176" i="18"/>
  <c r="S176" i="18"/>
  <c r="S177" i="18"/>
  <c r="O177" i="18"/>
  <c r="O392" i="18"/>
  <c r="S392" i="18"/>
  <c r="X175" i="18"/>
  <c r="W175" i="18"/>
  <c r="L176" i="18"/>
  <c r="M175" i="18"/>
  <c r="W390" i="18"/>
  <c r="X390" i="18"/>
  <c r="Y390" i="18" s="1"/>
  <c r="Z390" i="18" s="1"/>
  <c r="L391" i="18"/>
  <c r="M390" i="18"/>
  <c r="H394" i="18"/>
  <c r="I394" i="18"/>
  <c r="U394" i="18" s="1"/>
  <c r="V393" i="18"/>
  <c r="V177" i="18"/>
  <c r="H178" i="18"/>
  <c r="Y175" i="18"/>
  <c r="Z175" i="18" s="1"/>
  <c r="Y174" i="18"/>
  <c r="Z174" i="18" s="1"/>
  <c r="O166" i="16"/>
  <c r="Y166" i="16"/>
  <c r="Z166" i="16" s="1"/>
  <c r="M166" i="16"/>
  <c r="H167" i="16"/>
  <c r="I167" i="16" s="1"/>
  <c r="U167" i="16" s="1"/>
  <c r="V166" i="16"/>
  <c r="W166" i="16" s="1"/>
  <c r="X167" i="16"/>
  <c r="L168" i="16"/>
  <c r="S167" i="16" l="1"/>
  <c r="H179" i="18"/>
  <c r="V178" i="18"/>
  <c r="I178" i="18"/>
  <c r="U178" i="18" s="1"/>
  <c r="O394" i="18"/>
  <c r="S394" i="18"/>
  <c r="W176" i="18"/>
  <c r="L177" i="18"/>
  <c r="X176" i="18"/>
  <c r="M176" i="18"/>
  <c r="W391" i="18"/>
  <c r="X391" i="18"/>
  <c r="L392" i="18"/>
  <c r="M391" i="18"/>
  <c r="V394" i="18"/>
  <c r="H395" i="18"/>
  <c r="I395" i="18" s="1"/>
  <c r="U395" i="18" s="1"/>
  <c r="M167" i="16"/>
  <c r="V167" i="16"/>
  <c r="W167" i="16" s="1"/>
  <c r="H168" i="16"/>
  <c r="M168" i="16" s="1"/>
  <c r="O167" i="16"/>
  <c r="X168" i="16"/>
  <c r="L169" i="16"/>
  <c r="Y167" i="16"/>
  <c r="Z167" i="16" s="1"/>
  <c r="H180" i="18" l="1"/>
  <c r="V179" i="18"/>
  <c r="Y392" i="18"/>
  <c r="Z392" i="18" s="1"/>
  <c r="O395" i="18"/>
  <c r="S395" i="18"/>
  <c r="O178" i="18"/>
  <c r="S178" i="18"/>
  <c r="I396" i="18"/>
  <c r="U396" i="18" s="1"/>
  <c r="V395" i="18"/>
  <c r="H396" i="18"/>
  <c r="Y176" i="18"/>
  <c r="Z176" i="18" s="1"/>
  <c r="L178" i="18"/>
  <c r="X177" i="18"/>
  <c r="Y177" i="18" s="1"/>
  <c r="Z177" i="18" s="1"/>
  <c r="W177" i="18"/>
  <c r="M177" i="18"/>
  <c r="I179" i="18"/>
  <c r="U179" i="18" s="1"/>
  <c r="X392" i="18"/>
  <c r="W392" i="18"/>
  <c r="L393" i="18"/>
  <c r="M392" i="18"/>
  <c r="Y391" i="18"/>
  <c r="Z391" i="18" s="1"/>
  <c r="H169" i="16"/>
  <c r="I169" i="16" s="1"/>
  <c r="U169" i="16" s="1"/>
  <c r="V168" i="16"/>
  <c r="W168" i="16" s="1"/>
  <c r="I168" i="16"/>
  <c r="U168" i="16" s="1"/>
  <c r="X169" i="16"/>
  <c r="L170" i="16"/>
  <c r="S168" i="16" l="1"/>
  <c r="S169" i="16"/>
  <c r="S179" i="18"/>
  <c r="O179" i="18"/>
  <c r="S396" i="18"/>
  <c r="O396" i="18"/>
  <c r="L179" i="18"/>
  <c r="X178" i="18"/>
  <c r="Y178" i="18" s="1"/>
  <c r="Z178" i="18" s="1"/>
  <c r="W178" i="18"/>
  <c r="M178" i="18"/>
  <c r="L394" i="18"/>
  <c r="X393" i="18"/>
  <c r="W393" i="18"/>
  <c r="M393" i="18"/>
  <c r="H181" i="18"/>
  <c r="V180" i="18"/>
  <c r="V396" i="18"/>
  <c r="H397" i="18"/>
  <c r="I397" i="18" s="1"/>
  <c r="U397" i="18" s="1"/>
  <c r="I180" i="18"/>
  <c r="U180" i="18" s="1"/>
  <c r="O169" i="16"/>
  <c r="O168" i="16"/>
  <c r="Y168" i="16"/>
  <c r="Z168" i="16" s="1"/>
  <c r="M169" i="16"/>
  <c r="V169" i="16"/>
  <c r="W169" i="16" s="1"/>
  <c r="H170" i="16"/>
  <c r="I170" i="16" s="1"/>
  <c r="U170" i="16" s="1"/>
  <c r="X170" i="16"/>
  <c r="L171" i="16"/>
  <c r="Y169" i="16"/>
  <c r="Z169" i="16" s="1"/>
  <c r="S170" i="16" l="1"/>
  <c r="S397" i="18"/>
  <c r="O397" i="18"/>
  <c r="Y393" i="18"/>
  <c r="Z393" i="18" s="1"/>
  <c r="X394" i="18"/>
  <c r="Y394" i="18" s="1"/>
  <c r="Z394" i="18" s="1"/>
  <c r="L395" i="18"/>
  <c r="W394" i="18"/>
  <c r="M394" i="18"/>
  <c r="O180" i="18"/>
  <c r="S180" i="18"/>
  <c r="H182" i="18"/>
  <c r="V181" i="18"/>
  <c r="V397" i="18"/>
  <c r="H398" i="18"/>
  <c r="I181" i="18"/>
  <c r="U181" i="18" s="1"/>
  <c r="X179" i="18"/>
  <c r="Y179" i="18" s="1"/>
  <c r="Z179" i="18" s="1"/>
  <c r="W179" i="18"/>
  <c r="L180" i="18"/>
  <c r="M179" i="18"/>
  <c r="Y170" i="16"/>
  <c r="Z170" i="16" s="1"/>
  <c r="M170" i="16"/>
  <c r="H171" i="16"/>
  <c r="I171" i="16" s="1"/>
  <c r="U171" i="16" s="1"/>
  <c r="V170" i="16"/>
  <c r="W170" i="16" s="1"/>
  <c r="O170" i="16"/>
  <c r="X171" i="16"/>
  <c r="L172" i="16"/>
  <c r="S171" i="16" l="1"/>
  <c r="H183" i="18"/>
  <c r="V182" i="18"/>
  <c r="I183" i="18"/>
  <c r="U183" i="18" s="1"/>
  <c r="W395" i="18"/>
  <c r="X395" i="18"/>
  <c r="Y395" i="18" s="1"/>
  <c r="Z395" i="18" s="1"/>
  <c r="L396" i="18"/>
  <c r="M395" i="18"/>
  <c r="O181" i="18"/>
  <c r="S181" i="18"/>
  <c r="I182" i="18"/>
  <c r="U182" i="18" s="1"/>
  <c r="V398" i="18"/>
  <c r="H399" i="18"/>
  <c r="I399" i="18" s="1"/>
  <c r="U399" i="18" s="1"/>
  <c r="X180" i="18"/>
  <c r="Y180" i="18" s="1"/>
  <c r="Z180" i="18" s="1"/>
  <c r="W180" i="18"/>
  <c r="L181" i="18"/>
  <c r="M180" i="18"/>
  <c r="I398" i="18"/>
  <c r="U398" i="18" s="1"/>
  <c r="M171" i="16"/>
  <c r="O171" i="16"/>
  <c r="Y171" i="16"/>
  <c r="Z171" i="16" s="1"/>
  <c r="V171" i="16"/>
  <c r="W171" i="16" s="1"/>
  <c r="H172" i="16"/>
  <c r="I172" i="16" s="1"/>
  <c r="U172" i="16" s="1"/>
  <c r="X172" i="16"/>
  <c r="L173" i="16"/>
  <c r="S172" i="16" l="1"/>
  <c r="L397" i="18"/>
  <c r="W396" i="18"/>
  <c r="X396" i="18"/>
  <c r="Y396" i="18" s="1"/>
  <c r="Z396" i="18" s="1"/>
  <c r="M396" i="18"/>
  <c r="X181" i="18"/>
  <c r="Y181" i="18" s="1"/>
  <c r="Z181" i="18" s="1"/>
  <c r="W181" i="18"/>
  <c r="L182" i="18"/>
  <c r="M181" i="18"/>
  <c r="O183" i="18"/>
  <c r="S183" i="18"/>
  <c r="O398" i="18"/>
  <c r="S398" i="18"/>
  <c r="O182" i="18"/>
  <c r="S182" i="18"/>
  <c r="S399" i="18"/>
  <c r="O399" i="18"/>
  <c r="V399" i="18"/>
  <c r="H400" i="18"/>
  <c r="I400" i="18" s="1"/>
  <c r="U400" i="18" s="1"/>
  <c r="V183" i="18"/>
  <c r="H184" i="18"/>
  <c r="I184" i="18" s="1"/>
  <c r="U184" i="18" s="1"/>
  <c r="M172" i="16"/>
  <c r="O172" i="16"/>
  <c r="H173" i="16"/>
  <c r="M173" i="16" s="1"/>
  <c r="V172" i="16"/>
  <c r="W172" i="16" s="1"/>
  <c r="Y172" i="16"/>
  <c r="Z172" i="16" s="1"/>
  <c r="X173" i="16"/>
  <c r="L174" i="16"/>
  <c r="H401" i="18" l="1"/>
  <c r="I401" i="18"/>
  <c r="U401" i="18" s="1"/>
  <c r="V400" i="18"/>
  <c r="S184" i="18"/>
  <c r="O184" i="18"/>
  <c r="X182" i="18"/>
  <c r="W182" i="18"/>
  <c r="L183" i="18"/>
  <c r="M182" i="18"/>
  <c r="O400" i="18"/>
  <c r="S400" i="18"/>
  <c r="H185" i="18"/>
  <c r="V184" i="18"/>
  <c r="I185" i="18"/>
  <c r="U185" i="18" s="1"/>
  <c r="X397" i="18"/>
  <c r="W397" i="18"/>
  <c r="L398" i="18"/>
  <c r="M397" i="18"/>
  <c r="H174" i="16"/>
  <c r="M174" i="16" s="1"/>
  <c r="V173" i="16"/>
  <c r="W173" i="16" s="1"/>
  <c r="I173" i="16"/>
  <c r="U173" i="16" s="1"/>
  <c r="X174" i="16"/>
  <c r="L175" i="16"/>
  <c r="S173" i="16" l="1"/>
  <c r="W398" i="18"/>
  <c r="X398" i="18"/>
  <c r="L399" i="18"/>
  <c r="M398" i="18"/>
  <c r="O185" i="18"/>
  <c r="S185" i="18"/>
  <c r="O401" i="18"/>
  <c r="S401" i="18"/>
  <c r="H186" i="18"/>
  <c r="I186" i="18" s="1"/>
  <c r="U186" i="18" s="1"/>
  <c r="V185" i="18"/>
  <c r="Y182" i="18"/>
  <c r="Z182" i="18" s="1"/>
  <c r="X183" i="18"/>
  <c r="W183" i="18"/>
  <c r="L184" i="18"/>
  <c r="M183" i="18"/>
  <c r="Y397" i="18"/>
  <c r="Z397" i="18" s="1"/>
  <c r="V401" i="18"/>
  <c r="H402" i="18"/>
  <c r="O173" i="16"/>
  <c r="V174" i="16"/>
  <c r="W174" i="16" s="1"/>
  <c r="H175" i="16"/>
  <c r="M175" i="16" s="1"/>
  <c r="Y173" i="16"/>
  <c r="Z173" i="16" s="1"/>
  <c r="I174" i="16"/>
  <c r="U174" i="16" s="1"/>
  <c r="X175" i="16"/>
  <c r="L176" i="16"/>
  <c r="S174" i="16" l="1"/>
  <c r="O186" i="18"/>
  <c r="S186" i="18"/>
  <c r="W184" i="18"/>
  <c r="L185" i="18"/>
  <c r="X184" i="18"/>
  <c r="M184" i="18"/>
  <c r="L400" i="18"/>
  <c r="X399" i="18"/>
  <c r="W399" i="18"/>
  <c r="M399" i="18"/>
  <c r="Y183" i="18"/>
  <c r="Z183" i="18" s="1"/>
  <c r="H187" i="18"/>
  <c r="I187" i="18" s="1"/>
  <c r="U187" i="18" s="1"/>
  <c r="V186" i="18"/>
  <c r="V402" i="18"/>
  <c r="H403" i="18"/>
  <c r="Y399" i="18"/>
  <c r="Z399" i="18" s="1"/>
  <c r="I402" i="18"/>
  <c r="U402" i="18" s="1"/>
  <c r="Y398" i="18"/>
  <c r="Z398" i="18" s="1"/>
  <c r="I175" i="16"/>
  <c r="U175" i="16" s="1"/>
  <c r="O174" i="16"/>
  <c r="Y174" i="16"/>
  <c r="Z174" i="16" s="1"/>
  <c r="H176" i="16"/>
  <c r="M176" i="16" s="1"/>
  <c r="V175" i="16"/>
  <c r="W175" i="16" s="1"/>
  <c r="X176" i="16"/>
  <c r="L177" i="16"/>
  <c r="S175" i="16" l="1"/>
  <c r="O187" i="18"/>
  <c r="S187" i="18"/>
  <c r="V403" i="18"/>
  <c r="H404" i="18"/>
  <c r="X185" i="18"/>
  <c r="Y185" i="18" s="1"/>
  <c r="Z185" i="18" s="1"/>
  <c r="W185" i="18"/>
  <c r="L186" i="18"/>
  <c r="M185" i="18"/>
  <c r="V187" i="18"/>
  <c r="H188" i="18"/>
  <c r="O402" i="18"/>
  <c r="S402" i="18"/>
  <c r="I403" i="18"/>
  <c r="U403" i="18" s="1"/>
  <c r="L401" i="18"/>
  <c r="X400" i="18"/>
  <c r="W400" i="18"/>
  <c r="M400" i="18"/>
  <c r="Y184" i="18"/>
  <c r="Z184" i="18" s="1"/>
  <c r="Y175" i="16"/>
  <c r="Z175" i="16" s="1"/>
  <c r="O175" i="16"/>
  <c r="I176" i="16"/>
  <c r="U176" i="16" s="1"/>
  <c r="V176" i="16"/>
  <c r="W176" i="16" s="1"/>
  <c r="H177" i="16"/>
  <c r="X177" i="16"/>
  <c r="L178" i="16"/>
  <c r="S176" i="16" l="1"/>
  <c r="H189" i="18"/>
  <c r="V188" i="18"/>
  <c r="I189" i="18"/>
  <c r="U189" i="18" s="1"/>
  <c r="H405" i="18"/>
  <c r="I405" i="18" s="1"/>
  <c r="U405" i="18" s="1"/>
  <c r="V404" i="18"/>
  <c r="X401" i="18"/>
  <c r="W401" i="18"/>
  <c r="L402" i="18"/>
  <c r="M401" i="18"/>
  <c r="Y400" i="18"/>
  <c r="Z400" i="18" s="1"/>
  <c r="I188" i="18"/>
  <c r="U188" i="18" s="1"/>
  <c r="O403" i="18"/>
  <c r="S403" i="18"/>
  <c r="I404" i="18"/>
  <c r="U404" i="18" s="1"/>
  <c r="W186" i="18"/>
  <c r="L187" i="18"/>
  <c r="X186" i="18"/>
  <c r="M186" i="18"/>
  <c r="H178" i="16"/>
  <c r="I178" i="16" s="1"/>
  <c r="U178" i="16" s="1"/>
  <c r="V177" i="16"/>
  <c r="W177" i="16" s="1"/>
  <c r="M177" i="16"/>
  <c r="I177" i="16"/>
  <c r="U177" i="16" s="1"/>
  <c r="O176" i="16"/>
  <c r="Y176" i="16"/>
  <c r="Z176" i="16" s="1"/>
  <c r="X178" i="16"/>
  <c r="L179" i="16"/>
  <c r="S177" i="16" l="1"/>
  <c r="S178" i="16"/>
  <c r="S405" i="18"/>
  <c r="O405" i="18"/>
  <c r="O188" i="18"/>
  <c r="S188" i="18"/>
  <c r="X187" i="18"/>
  <c r="L188" i="18"/>
  <c r="W187" i="18"/>
  <c r="M187" i="18"/>
  <c r="V405" i="18"/>
  <c r="H406" i="18"/>
  <c r="I406" i="18" s="1"/>
  <c r="U406" i="18" s="1"/>
  <c r="S404" i="18"/>
  <c r="O404" i="18"/>
  <c r="L403" i="18"/>
  <c r="W402" i="18"/>
  <c r="X402" i="18"/>
  <c r="M402" i="18"/>
  <c r="S189" i="18"/>
  <c r="O189" i="18"/>
  <c r="Y186" i="18"/>
  <c r="Z186" i="18" s="1"/>
  <c r="Y401" i="18"/>
  <c r="Z401" i="18" s="1"/>
  <c r="V189" i="18"/>
  <c r="H190" i="18"/>
  <c r="M178" i="16"/>
  <c r="Y178" i="16"/>
  <c r="Z178" i="16" s="1"/>
  <c r="H179" i="16"/>
  <c r="I179" i="16" s="1"/>
  <c r="U179" i="16" s="1"/>
  <c r="V178" i="16"/>
  <c r="W178" i="16" s="1"/>
  <c r="O177" i="16"/>
  <c r="Y177" i="16"/>
  <c r="Z177" i="16" s="1"/>
  <c r="O178" i="16"/>
  <c r="X179" i="16"/>
  <c r="L180" i="16"/>
  <c r="S179" i="16" l="1"/>
  <c r="S406" i="18"/>
  <c r="O406" i="18"/>
  <c r="Y187" i="18"/>
  <c r="Z187" i="18" s="1"/>
  <c r="Y403" i="18"/>
  <c r="Z403" i="18" s="1"/>
  <c r="V406" i="18"/>
  <c r="H407" i="18"/>
  <c r="I407" i="18" s="1"/>
  <c r="U407" i="18" s="1"/>
  <c r="Y402" i="18"/>
  <c r="Z402" i="18" s="1"/>
  <c r="L404" i="18"/>
  <c r="W403" i="18"/>
  <c r="X403" i="18"/>
  <c r="M403" i="18"/>
  <c r="V190" i="18"/>
  <c r="H191" i="18"/>
  <c r="I190" i="18"/>
  <c r="U190" i="18" s="1"/>
  <c r="L189" i="18"/>
  <c r="X188" i="18"/>
  <c r="Y188" i="18" s="1"/>
  <c r="Z188" i="18" s="1"/>
  <c r="W188" i="18"/>
  <c r="M188" i="18"/>
  <c r="M179" i="16"/>
  <c r="Y179" i="16"/>
  <c r="Z179" i="16" s="1"/>
  <c r="O179" i="16"/>
  <c r="V179" i="16"/>
  <c r="W179" i="16" s="1"/>
  <c r="H180" i="16"/>
  <c r="I180" i="16" s="1"/>
  <c r="U180" i="16" s="1"/>
  <c r="X180" i="16"/>
  <c r="L181" i="16"/>
  <c r="S180" i="16" l="1"/>
  <c r="S407" i="18"/>
  <c r="O407" i="18"/>
  <c r="X189" i="18"/>
  <c r="L190" i="18"/>
  <c r="W189" i="18"/>
  <c r="M189" i="18"/>
  <c r="Y189" i="18"/>
  <c r="Z189" i="18" s="1"/>
  <c r="S190" i="18"/>
  <c r="O190" i="18"/>
  <c r="L405" i="18"/>
  <c r="X404" i="18"/>
  <c r="W404" i="18"/>
  <c r="M404" i="18"/>
  <c r="V191" i="18"/>
  <c r="H192" i="18"/>
  <c r="I191" i="18"/>
  <c r="U191" i="18" s="1"/>
  <c r="V407" i="18"/>
  <c r="H408" i="18"/>
  <c r="I408" i="18" s="1"/>
  <c r="U408" i="18" s="1"/>
  <c r="M180" i="16"/>
  <c r="O180" i="16"/>
  <c r="H181" i="16"/>
  <c r="I181" i="16" s="1"/>
  <c r="U181" i="16" s="1"/>
  <c r="V180" i="16"/>
  <c r="W180" i="16" s="1"/>
  <c r="X181" i="16"/>
  <c r="L182" i="16"/>
  <c r="Y180" i="16"/>
  <c r="Z180" i="16" s="1"/>
  <c r="S181" i="16" l="1"/>
  <c r="X405" i="18"/>
  <c r="Y405" i="18" s="1"/>
  <c r="Z405" i="18" s="1"/>
  <c r="W405" i="18"/>
  <c r="L406" i="18"/>
  <c r="M405" i="18"/>
  <c r="H193" i="18"/>
  <c r="I193" i="18"/>
  <c r="U193" i="18" s="1"/>
  <c r="V192" i="18"/>
  <c r="W190" i="18"/>
  <c r="L191" i="18"/>
  <c r="X190" i="18"/>
  <c r="Y190" i="18" s="1"/>
  <c r="Z190" i="18" s="1"/>
  <c r="M190" i="18"/>
  <c r="O408" i="18"/>
  <c r="S408" i="18"/>
  <c r="S191" i="18"/>
  <c r="O191" i="18"/>
  <c r="I192" i="18"/>
  <c r="U192" i="18" s="1"/>
  <c r="H409" i="18"/>
  <c r="I409" i="18"/>
  <c r="U409" i="18" s="1"/>
  <c r="V408" i="18"/>
  <c r="Y404" i="18"/>
  <c r="Z404" i="18" s="1"/>
  <c r="M181" i="16"/>
  <c r="Y181" i="16"/>
  <c r="Z181" i="16" s="1"/>
  <c r="O181" i="16"/>
  <c r="H182" i="16"/>
  <c r="M182" i="16" s="1"/>
  <c r="V181" i="16"/>
  <c r="W181" i="16" s="1"/>
  <c r="X182" i="16"/>
  <c r="L183" i="16"/>
  <c r="O409" i="18" l="1"/>
  <c r="S409" i="18"/>
  <c r="V409" i="18"/>
  <c r="H410" i="18"/>
  <c r="I410" i="18" s="1"/>
  <c r="U410" i="18" s="1"/>
  <c r="O193" i="18"/>
  <c r="S193" i="18"/>
  <c r="S192" i="18"/>
  <c r="O192" i="18"/>
  <c r="H194" i="18"/>
  <c r="V193" i="18"/>
  <c r="I194" i="18"/>
  <c r="U194" i="18" s="1"/>
  <c r="W406" i="18"/>
  <c r="L407" i="18"/>
  <c r="X406" i="18"/>
  <c r="M406" i="18"/>
  <c r="X191" i="18"/>
  <c r="Y191" i="18" s="1"/>
  <c r="Z191" i="18" s="1"/>
  <c r="L192" i="18"/>
  <c r="W191" i="18"/>
  <c r="M191" i="18"/>
  <c r="V182" i="16"/>
  <c r="W182" i="16" s="1"/>
  <c r="H183" i="16"/>
  <c r="I183" i="16" s="1"/>
  <c r="U183" i="16" s="1"/>
  <c r="I182" i="16"/>
  <c r="U182" i="16" s="1"/>
  <c r="X183" i="16"/>
  <c r="L184" i="16"/>
  <c r="M183" i="16" l="1"/>
  <c r="S182" i="16"/>
  <c r="S183" i="16"/>
  <c r="S410" i="18"/>
  <c r="O410" i="18"/>
  <c r="L408" i="18"/>
  <c r="X407" i="18"/>
  <c r="Y407" i="18" s="1"/>
  <c r="Z407" i="18" s="1"/>
  <c r="W407" i="18"/>
  <c r="M407" i="18"/>
  <c r="V410" i="18"/>
  <c r="H411" i="18"/>
  <c r="Y406" i="18"/>
  <c r="Z406" i="18" s="1"/>
  <c r="O194" i="18"/>
  <c r="S194" i="18"/>
  <c r="L193" i="18"/>
  <c r="X192" i="18"/>
  <c r="W192" i="18"/>
  <c r="M192" i="18"/>
  <c r="H195" i="18"/>
  <c r="V194" i="18"/>
  <c r="Y183" i="16"/>
  <c r="Z183" i="16" s="1"/>
  <c r="O183" i="16"/>
  <c r="O182" i="16"/>
  <c r="Y182" i="16"/>
  <c r="Z182" i="16" s="1"/>
  <c r="V183" i="16"/>
  <c r="W183" i="16" s="1"/>
  <c r="H184" i="16"/>
  <c r="I184" i="16" s="1"/>
  <c r="U184" i="16" s="1"/>
  <c r="X184" i="16"/>
  <c r="L185" i="16"/>
  <c r="S184" i="16" l="1"/>
  <c r="V195" i="18"/>
  <c r="H196" i="18"/>
  <c r="V411" i="18"/>
  <c r="H412" i="18"/>
  <c r="I412" i="18" s="1"/>
  <c r="U412" i="18" s="1"/>
  <c r="L409" i="18"/>
  <c r="X408" i="18"/>
  <c r="W408" i="18"/>
  <c r="M408" i="18"/>
  <c r="Y192" i="18"/>
  <c r="Z192" i="18" s="1"/>
  <c r="X193" i="18"/>
  <c r="L194" i="18"/>
  <c r="W193" i="18"/>
  <c r="M193" i="18"/>
  <c r="I411" i="18"/>
  <c r="U411" i="18" s="1"/>
  <c r="I195" i="18"/>
  <c r="U195" i="18" s="1"/>
  <c r="M184" i="16"/>
  <c r="O184" i="16"/>
  <c r="Y184" i="16"/>
  <c r="Z184" i="16" s="1"/>
  <c r="H185" i="16"/>
  <c r="M185" i="16" s="1"/>
  <c r="V184" i="16"/>
  <c r="W184" i="16" s="1"/>
  <c r="X185" i="16"/>
  <c r="L186" i="16"/>
  <c r="H413" i="18" l="1"/>
  <c r="V412" i="18"/>
  <c r="I413" i="18"/>
  <c r="U413" i="18" s="1"/>
  <c r="S412" i="18"/>
  <c r="O412" i="18"/>
  <c r="H197" i="18"/>
  <c r="I197" i="18"/>
  <c r="U197" i="18" s="1"/>
  <c r="V196" i="18"/>
  <c r="Y193" i="18"/>
  <c r="Z193" i="18" s="1"/>
  <c r="O195" i="18"/>
  <c r="S195" i="18"/>
  <c r="O411" i="18"/>
  <c r="S411" i="18"/>
  <c r="I196" i="18"/>
  <c r="U196" i="18" s="1"/>
  <c r="X409" i="18"/>
  <c r="W409" i="18"/>
  <c r="L410" i="18"/>
  <c r="M409" i="18"/>
  <c r="L195" i="18"/>
  <c r="W194" i="18"/>
  <c r="X194" i="18"/>
  <c r="Y194" i="18" s="1"/>
  <c r="Z194" i="18" s="1"/>
  <c r="M194" i="18"/>
  <c r="Y408" i="18"/>
  <c r="Z408" i="18" s="1"/>
  <c r="I185" i="16"/>
  <c r="U185" i="16" s="1"/>
  <c r="V185" i="16"/>
  <c r="W185" i="16" s="1"/>
  <c r="H186" i="16"/>
  <c r="X186" i="16"/>
  <c r="L187" i="16"/>
  <c r="S185" i="16" l="1"/>
  <c r="S196" i="18"/>
  <c r="O196" i="18"/>
  <c r="Y409" i="18"/>
  <c r="Z409" i="18" s="1"/>
  <c r="X195" i="18"/>
  <c r="Y195" i="18" s="1"/>
  <c r="Z195" i="18" s="1"/>
  <c r="L196" i="18"/>
  <c r="W195" i="18"/>
  <c r="M195" i="18"/>
  <c r="S413" i="18"/>
  <c r="O413" i="18"/>
  <c r="L411" i="18"/>
  <c r="W410" i="18"/>
  <c r="X410" i="18"/>
  <c r="Y410" i="18" s="1"/>
  <c r="Z410" i="18" s="1"/>
  <c r="M410" i="18"/>
  <c r="S197" i="18"/>
  <c r="O197" i="18"/>
  <c r="H198" i="18"/>
  <c r="V197" i="18"/>
  <c r="H414" i="18"/>
  <c r="I414" i="18" s="1"/>
  <c r="U414" i="18" s="1"/>
  <c r="V413" i="18"/>
  <c r="I186" i="16"/>
  <c r="U186" i="16" s="1"/>
  <c r="H187" i="16"/>
  <c r="I187" i="16" s="1"/>
  <c r="U187" i="16" s="1"/>
  <c r="V186" i="16"/>
  <c r="W186" i="16" s="1"/>
  <c r="M186" i="16"/>
  <c r="O185" i="16"/>
  <c r="Y185" i="16"/>
  <c r="Z185" i="16" s="1"/>
  <c r="X187" i="16"/>
  <c r="L188" i="16"/>
  <c r="S187" i="16" l="1"/>
  <c r="M187" i="16"/>
  <c r="S186" i="16"/>
  <c r="S414" i="18"/>
  <c r="O414" i="18"/>
  <c r="L412" i="18"/>
  <c r="X411" i="18"/>
  <c r="W411" i="18"/>
  <c r="M411" i="18"/>
  <c r="V414" i="18"/>
  <c r="H415" i="18"/>
  <c r="I415" i="18" s="1"/>
  <c r="U415" i="18" s="1"/>
  <c r="H199" i="18"/>
  <c r="V198" i="18"/>
  <c r="I198" i="18"/>
  <c r="U198" i="18" s="1"/>
  <c r="W196" i="18"/>
  <c r="L197" i="18"/>
  <c r="X196" i="18"/>
  <c r="M196" i="18"/>
  <c r="V187" i="16"/>
  <c r="W187" i="16" s="1"/>
  <c r="H188" i="16"/>
  <c r="I188" i="16" s="1"/>
  <c r="U188" i="16" s="1"/>
  <c r="O187" i="16"/>
  <c r="Y187" i="16"/>
  <c r="Z187" i="16" s="1"/>
  <c r="O186" i="16"/>
  <c r="Y186" i="16"/>
  <c r="Z186" i="16" s="1"/>
  <c r="X188" i="16"/>
  <c r="L189" i="16"/>
  <c r="S188" i="16" l="1"/>
  <c r="V199" i="18"/>
  <c r="H200" i="18"/>
  <c r="I200" i="18" s="1"/>
  <c r="U200" i="18" s="1"/>
  <c r="X197" i="18"/>
  <c r="Y197" i="18" s="1"/>
  <c r="Z197" i="18" s="1"/>
  <c r="W197" i="18"/>
  <c r="L198" i="18"/>
  <c r="M197" i="18"/>
  <c r="V415" i="18"/>
  <c r="H416" i="18"/>
  <c r="L413" i="18"/>
  <c r="X412" i="18"/>
  <c r="W412" i="18"/>
  <c r="M412" i="18"/>
  <c r="S198" i="18"/>
  <c r="O198" i="18"/>
  <c r="S415" i="18"/>
  <c r="O415" i="18"/>
  <c r="Y411" i="18"/>
  <c r="Z411" i="18" s="1"/>
  <c r="I199" i="18"/>
  <c r="U199" i="18" s="1"/>
  <c r="Y196" i="18"/>
  <c r="Z196" i="18" s="1"/>
  <c r="M188" i="16"/>
  <c r="Y188" i="16"/>
  <c r="Z188" i="16" s="1"/>
  <c r="O188" i="16"/>
  <c r="H189" i="16"/>
  <c r="M189" i="16" s="1"/>
  <c r="V188" i="16"/>
  <c r="W188" i="16" s="1"/>
  <c r="X189" i="16"/>
  <c r="L190" i="16"/>
  <c r="W198" i="18" l="1"/>
  <c r="X198" i="18"/>
  <c r="L199" i="18"/>
  <c r="M198" i="18"/>
  <c r="O200" i="18"/>
  <c r="S200" i="18"/>
  <c r="X413" i="18"/>
  <c r="Y413" i="18" s="1"/>
  <c r="Z413" i="18" s="1"/>
  <c r="W413" i="18"/>
  <c r="L414" i="18"/>
  <c r="M413" i="18"/>
  <c r="Y198" i="18"/>
  <c r="Z198" i="18" s="1"/>
  <c r="H417" i="18"/>
  <c r="V416" i="18"/>
  <c r="Y412" i="18"/>
  <c r="Z412" i="18" s="1"/>
  <c r="S199" i="18"/>
  <c r="O199" i="18"/>
  <c r="I416" i="18"/>
  <c r="U416" i="18" s="1"/>
  <c r="H201" i="18"/>
  <c r="V200" i="18"/>
  <c r="I189" i="16"/>
  <c r="U189" i="16" s="1"/>
  <c r="H190" i="16"/>
  <c r="I190" i="16" s="1"/>
  <c r="U190" i="16" s="1"/>
  <c r="V189" i="16"/>
  <c r="W189" i="16" s="1"/>
  <c r="X190" i="16"/>
  <c r="L191" i="16"/>
  <c r="S189" i="16" l="1"/>
  <c r="S190" i="16"/>
  <c r="V201" i="18"/>
  <c r="H202" i="18"/>
  <c r="I202" i="18" s="1"/>
  <c r="U202" i="18" s="1"/>
  <c r="X199" i="18"/>
  <c r="W199" i="18"/>
  <c r="L200" i="18"/>
  <c r="M199" i="18"/>
  <c r="O416" i="18"/>
  <c r="S416" i="18"/>
  <c r="V417" i="18"/>
  <c r="H418" i="18"/>
  <c r="I418" i="18" s="1"/>
  <c r="U418" i="18" s="1"/>
  <c r="W414" i="18"/>
  <c r="X414" i="18"/>
  <c r="Y414" i="18" s="1"/>
  <c r="Z414" i="18" s="1"/>
  <c r="L415" i="18"/>
  <c r="M414" i="18"/>
  <c r="I201" i="18"/>
  <c r="U201" i="18" s="1"/>
  <c r="I417" i="18"/>
  <c r="U417" i="18" s="1"/>
  <c r="M190" i="16"/>
  <c r="Y190" i="16"/>
  <c r="Z190" i="16" s="1"/>
  <c r="O190" i="16"/>
  <c r="H191" i="16"/>
  <c r="M191" i="16" s="1"/>
  <c r="V190" i="16"/>
  <c r="W190" i="16" s="1"/>
  <c r="O189" i="16"/>
  <c r="Y189" i="16"/>
  <c r="Z189" i="16" s="1"/>
  <c r="X191" i="16"/>
  <c r="L192" i="16"/>
  <c r="S202" i="18" l="1"/>
  <c r="O202" i="18"/>
  <c r="V418" i="18"/>
  <c r="H419" i="18"/>
  <c r="S417" i="18"/>
  <c r="O417" i="18"/>
  <c r="S418" i="18"/>
  <c r="O418" i="18"/>
  <c r="O201" i="18"/>
  <c r="S201" i="18"/>
  <c r="V202" i="18"/>
  <c r="H203" i="18"/>
  <c r="I203" i="18" s="1"/>
  <c r="U203" i="18" s="1"/>
  <c r="L201" i="18"/>
  <c r="X200" i="18"/>
  <c r="Y200" i="18" s="1"/>
  <c r="Z200" i="18" s="1"/>
  <c r="W200" i="18"/>
  <c r="M200" i="18"/>
  <c r="Y199" i="18"/>
  <c r="Z199" i="18" s="1"/>
  <c r="L416" i="18"/>
  <c r="X415" i="18"/>
  <c r="W415" i="18"/>
  <c r="M415" i="18"/>
  <c r="I191" i="16"/>
  <c r="U191" i="16" s="1"/>
  <c r="H192" i="16"/>
  <c r="M192" i="16" s="1"/>
  <c r="V191" i="16"/>
  <c r="W191" i="16" s="1"/>
  <c r="X192" i="16"/>
  <c r="L193" i="16"/>
  <c r="I192" i="16" l="1"/>
  <c r="U192" i="16" s="1"/>
  <c r="S192" i="16"/>
  <c r="S191" i="16"/>
  <c r="Y191" i="16"/>
  <c r="Z191" i="16" s="1"/>
  <c r="Y416" i="18"/>
  <c r="Z416" i="18" s="1"/>
  <c r="V203" i="18"/>
  <c r="H204" i="18"/>
  <c r="L417" i="18"/>
  <c r="W416" i="18"/>
  <c r="X416" i="18"/>
  <c r="M416" i="18"/>
  <c r="V419" i="18"/>
  <c r="H420" i="18"/>
  <c r="I419" i="18"/>
  <c r="U419" i="18" s="1"/>
  <c r="X201" i="18"/>
  <c r="W201" i="18"/>
  <c r="L202" i="18"/>
  <c r="M201" i="18"/>
  <c r="S203" i="18"/>
  <c r="O203" i="18"/>
  <c r="Y415" i="18"/>
  <c r="Z415" i="18" s="1"/>
  <c r="Y192" i="16"/>
  <c r="Z192" i="16" s="1"/>
  <c r="O192" i="16"/>
  <c r="H193" i="16"/>
  <c r="M193" i="16" s="1"/>
  <c r="V192" i="16"/>
  <c r="W192" i="16" s="1"/>
  <c r="O191" i="16"/>
  <c r="X193" i="16"/>
  <c r="L194" i="16"/>
  <c r="S419" i="18" l="1"/>
  <c r="O419" i="18"/>
  <c r="Y201" i="18"/>
  <c r="Z201" i="18" s="1"/>
  <c r="L203" i="18"/>
  <c r="W202" i="18"/>
  <c r="X202" i="18"/>
  <c r="Y202" i="18" s="1"/>
  <c r="Z202" i="18" s="1"/>
  <c r="M202" i="18"/>
  <c r="X417" i="18"/>
  <c r="Y417" i="18" s="1"/>
  <c r="Z417" i="18" s="1"/>
  <c r="L418" i="18"/>
  <c r="W417" i="18"/>
  <c r="M417" i="18"/>
  <c r="H421" i="18"/>
  <c r="V420" i="18"/>
  <c r="H205" i="18"/>
  <c r="I205" i="18" s="1"/>
  <c r="U205" i="18" s="1"/>
  <c r="V204" i="18"/>
  <c r="I204" i="18"/>
  <c r="U204" i="18" s="1"/>
  <c r="I420" i="18"/>
  <c r="U420" i="18" s="1"/>
  <c r="I193" i="16"/>
  <c r="U193" i="16" s="1"/>
  <c r="V193" i="16"/>
  <c r="W193" i="16" s="1"/>
  <c r="H194" i="16"/>
  <c r="M194" i="16" s="1"/>
  <c r="X194" i="16"/>
  <c r="L195" i="16"/>
  <c r="S193" i="16" l="1"/>
  <c r="S204" i="18"/>
  <c r="O204" i="18"/>
  <c r="V421" i="18"/>
  <c r="H422" i="18"/>
  <c r="L204" i="18"/>
  <c r="W203" i="18"/>
  <c r="X203" i="18"/>
  <c r="Y203" i="18" s="1"/>
  <c r="Z203" i="18" s="1"/>
  <c r="M203" i="18"/>
  <c r="S205" i="18"/>
  <c r="O205" i="18"/>
  <c r="S420" i="18"/>
  <c r="O420" i="18"/>
  <c r="W418" i="18"/>
  <c r="X418" i="18"/>
  <c r="Y418" i="18" s="1"/>
  <c r="Z418" i="18" s="1"/>
  <c r="L419" i="18"/>
  <c r="M418" i="18"/>
  <c r="V205" i="18"/>
  <c r="H206" i="18"/>
  <c r="I421" i="18"/>
  <c r="U421" i="18" s="1"/>
  <c r="I194" i="16"/>
  <c r="U194" i="16" s="1"/>
  <c r="H195" i="16"/>
  <c r="M195" i="16" s="1"/>
  <c r="V194" i="16"/>
  <c r="W194" i="16" s="1"/>
  <c r="O193" i="16"/>
  <c r="Y193" i="16"/>
  <c r="Z193" i="16" s="1"/>
  <c r="X195" i="16"/>
  <c r="L196" i="16"/>
  <c r="S194" i="16" l="1"/>
  <c r="V422" i="18"/>
  <c r="H423" i="18"/>
  <c r="I423" i="18" s="1"/>
  <c r="U423" i="18" s="1"/>
  <c r="X419" i="18"/>
  <c r="Y419" i="18" s="1"/>
  <c r="Z419" i="18" s="1"/>
  <c r="L420" i="18"/>
  <c r="W419" i="18"/>
  <c r="M419" i="18"/>
  <c r="S421" i="18"/>
  <c r="O421" i="18"/>
  <c r="I422" i="18"/>
  <c r="U422" i="18" s="1"/>
  <c r="H207" i="18"/>
  <c r="V206" i="18"/>
  <c r="I206" i="18"/>
  <c r="U206" i="18" s="1"/>
  <c r="W204" i="18"/>
  <c r="L205" i="18"/>
  <c r="X204" i="18"/>
  <c r="M204" i="18"/>
  <c r="Y194" i="16"/>
  <c r="Z194" i="16" s="1"/>
  <c r="I195" i="16"/>
  <c r="U195" i="16" s="1"/>
  <c r="V195" i="16"/>
  <c r="W195" i="16" s="1"/>
  <c r="H196" i="16"/>
  <c r="M196" i="16" s="1"/>
  <c r="O194" i="16"/>
  <c r="X196" i="16"/>
  <c r="L197" i="16"/>
  <c r="S195" i="16" l="1"/>
  <c r="O423" i="18"/>
  <c r="S423" i="18"/>
  <c r="V207" i="18"/>
  <c r="H208" i="18"/>
  <c r="Y204" i="18"/>
  <c r="Z204" i="18" s="1"/>
  <c r="O422" i="18"/>
  <c r="S422" i="18"/>
  <c r="L421" i="18"/>
  <c r="W420" i="18"/>
  <c r="X420" i="18"/>
  <c r="Y420" i="18" s="1"/>
  <c r="Z420" i="18" s="1"/>
  <c r="M420" i="18"/>
  <c r="X205" i="18"/>
  <c r="Y205" i="18" s="1"/>
  <c r="Z205" i="18" s="1"/>
  <c r="W205" i="18"/>
  <c r="L206" i="18"/>
  <c r="M205" i="18"/>
  <c r="S206" i="18"/>
  <c r="O206" i="18"/>
  <c r="V423" i="18"/>
  <c r="H424" i="18"/>
  <c r="I207" i="18"/>
  <c r="U207" i="18" s="1"/>
  <c r="I196" i="16"/>
  <c r="U196" i="16" s="1"/>
  <c r="H197" i="16"/>
  <c r="I197" i="16" s="1"/>
  <c r="U197" i="16" s="1"/>
  <c r="V196" i="16"/>
  <c r="W196" i="16" s="1"/>
  <c r="O195" i="16"/>
  <c r="Y195" i="16"/>
  <c r="Z195" i="16" s="1"/>
  <c r="X197" i="16"/>
  <c r="L198" i="16"/>
  <c r="S197" i="16" l="1"/>
  <c r="S196" i="16"/>
  <c r="O207" i="18"/>
  <c r="S207" i="18"/>
  <c r="H209" i="18"/>
  <c r="I209" i="18" s="1"/>
  <c r="U209" i="18" s="1"/>
  <c r="V208" i="18"/>
  <c r="W206" i="18"/>
  <c r="L207" i="18"/>
  <c r="X206" i="18"/>
  <c r="Y206" i="18" s="1"/>
  <c r="Z206" i="18" s="1"/>
  <c r="M206" i="18"/>
  <c r="I208" i="18"/>
  <c r="U208" i="18" s="1"/>
  <c r="H425" i="18"/>
  <c r="V424" i="18"/>
  <c r="X421" i="18"/>
  <c r="Y421" i="18" s="1"/>
  <c r="Z421" i="18" s="1"/>
  <c r="L422" i="18"/>
  <c r="W421" i="18"/>
  <c r="M421" i="18"/>
  <c r="I424" i="18"/>
  <c r="U424" i="18" s="1"/>
  <c r="M197" i="16"/>
  <c r="Y197" i="16"/>
  <c r="Z197" i="16" s="1"/>
  <c r="O197" i="16"/>
  <c r="H198" i="16"/>
  <c r="I198" i="16" s="1"/>
  <c r="U198" i="16" s="1"/>
  <c r="V197" i="16"/>
  <c r="W197" i="16" s="1"/>
  <c r="O196" i="16"/>
  <c r="Y196" i="16"/>
  <c r="Z196" i="16" s="1"/>
  <c r="X198" i="16"/>
  <c r="L199" i="16"/>
  <c r="S198" i="16" l="1"/>
  <c r="O209" i="18"/>
  <c r="S209" i="18"/>
  <c r="V209" i="18"/>
  <c r="H210" i="18"/>
  <c r="I210" i="18" s="1"/>
  <c r="U210" i="18" s="1"/>
  <c r="W422" i="18"/>
  <c r="L423" i="18"/>
  <c r="X422" i="18"/>
  <c r="M422" i="18"/>
  <c r="O424" i="18"/>
  <c r="S424" i="18"/>
  <c r="V425" i="18"/>
  <c r="H426" i="18"/>
  <c r="O208" i="18"/>
  <c r="S208" i="18"/>
  <c r="Y422" i="18"/>
  <c r="Z422" i="18" s="1"/>
  <c r="X207" i="18"/>
  <c r="Y207" i="18" s="1"/>
  <c r="Z207" i="18" s="1"/>
  <c r="W207" i="18"/>
  <c r="L208" i="18"/>
  <c r="M207" i="18"/>
  <c r="I425" i="18"/>
  <c r="U425" i="18" s="1"/>
  <c r="Y198" i="16"/>
  <c r="Z198" i="16" s="1"/>
  <c r="M198" i="16"/>
  <c r="H199" i="16"/>
  <c r="I199" i="16" s="1"/>
  <c r="U199" i="16" s="1"/>
  <c r="V198" i="16"/>
  <c r="W198" i="16" s="1"/>
  <c r="O198" i="16"/>
  <c r="X199" i="16"/>
  <c r="L200" i="16"/>
  <c r="S199" i="16" l="1"/>
  <c r="H211" i="18"/>
  <c r="V210" i="18"/>
  <c r="I211" i="18"/>
  <c r="U211" i="18" s="1"/>
  <c r="S425" i="18"/>
  <c r="O425" i="18"/>
  <c r="L209" i="18"/>
  <c r="X208" i="18"/>
  <c r="W208" i="18"/>
  <c r="M208" i="18"/>
  <c r="V426" i="18"/>
  <c r="H427" i="18"/>
  <c r="I427" i="18" s="1"/>
  <c r="U427" i="18" s="1"/>
  <c r="O210" i="18"/>
  <c r="S210" i="18"/>
  <c r="I426" i="18"/>
  <c r="U426" i="18" s="1"/>
  <c r="X423" i="18"/>
  <c r="L424" i="18"/>
  <c r="W423" i="18"/>
  <c r="M423" i="18"/>
  <c r="M199" i="16"/>
  <c r="O199" i="16"/>
  <c r="Y199" i="16"/>
  <c r="Z199" i="16" s="1"/>
  <c r="V199" i="16"/>
  <c r="W199" i="16" s="1"/>
  <c r="H200" i="16"/>
  <c r="X200" i="16"/>
  <c r="L201" i="16"/>
  <c r="S427" i="18" l="1"/>
  <c r="O427" i="18"/>
  <c r="S426" i="18"/>
  <c r="O426" i="18"/>
  <c r="O211" i="18"/>
  <c r="S211" i="18"/>
  <c r="L425" i="18"/>
  <c r="W424" i="18"/>
  <c r="X424" i="18"/>
  <c r="Y424" i="18" s="1"/>
  <c r="Z424" i="18" s="1"/>
  <c r="M424" i="18"/>
  <c r="V427" i="18"/>
  <c r="H428" i="18"/>
  <c r="Y208" i="18"/>
  <c r="Z208" i="18" s="1"/>
  <c r="Y423" i="18"/>
  <c r="Z423" i="18" s="1"/>
  <c r="X209" i="18"/>
  <c r="Y209" i="18" s="1"/>
  <c r="Z209" i="18" s="1"/>
  <c r="W209" i="18"/>
  <c r="L210" i="18"/>
  <c r="M209" i="18"/>
  <c r="V211" i="18"/>
  <c r="H212" i="18"/>
  <c r="I212" i="18" s="1"/>
  <c r="U212" i="18" s="1"/>
  <c r="H201" i="16"/>
  <c r="M201" i="16" s="1"/>
  <c r="V200" i="16"/>
  <c r="W200" i="16" s="1"/>
  <c r="M200" i="16"/>
  <c r="I200" i="16"/>
  <c r="U200" i="16" s="1"/>
  <c r="X201" i="16"/>
  <c r="L202" i="16"/>
  <c r="S200" i="16" l="1"/>
  <c r="S212" i="18"/>
  <c r="O212" i="18"/>
  <c r="L211" i="18"/>
  <c r="W210" i="18"/>
  <c r="X210" i="18"/>
  <c r="Y210" i="18" s="1"/>
  <c r="Z210" i="18" s="1"/>
  <c r="M210" i="18"/>
  <c r="V212" i="18"/>
  <c r="H213" i="18"/>
  <c r="X425" i="18"/>
  <c r="L426" i="18"/>
  <c r="W425" i="18"/>
  <c r="M425" i="18"/>
  <c r="H429" i="18"/>
  <c r="V428" i="18"/>
  <c r="I429" i="18"/>
  <c r="U429" i="18" s="1"/>
  <c r="I428" i="18"/>
  <c r="U428" i="18" s="1"/>
  <c r="H202" i="16"/>
  <c r="M202" i="16" s="1"/>
  <c r="V201" i="16"/>
  <c r="W201" i="16" s="1"/>
  <c r="O200" i="16"/>
  <c r="Y200" i="16"/>
  <c r="Z200" i="16" s="1"/>
  <c r="I201" i="16"/>
  <c r="U201" i="16" s="1"/>
  <c r="X202" i="16"/>
  <c r="L203" i="16"/>
  <c r="S201" i="16" l="1"/>
  <c r="O428" i="18"/>
  <c r="S428" i="18"/>
  <c r="W426" i="18"/>
  <c r="L427" i="18"/>
  <c r="X426" i="18"/>
  <c r="Y426" i="18" s="1"/>
  <c r="Z426" i="18" s="1"/>
  <c r="M426" i="18"/>
  <c r="V213" i="18"/>
  <c r="H214" i="18"/>
  <c r="V429" i="18"/>
  <c r="H430" i="18"/>
  <c r="I430" i="18" s="1"/>
  <c r="U430" i="18" s="1"/>
  <c r="S429" i="18"/>
  <c r="O429" i="18"/>
  <c r="Y425" i="18"/>
  <c r="Z425" i="18" s="1"/>
  <c r="X211" i="18"/>
  <c r="L212" i="18"/>
  <c r="W211" i="18"/>
  <c r="M211" i="18"/>
  <c r="I213" i="18"/>
  <c r="U213" i="18" s="1"/>
  <c r="O201" i="16"/>
  <c r="Y201" i="16"/>
  <c r="Z201" i="16" s="1"/>
  <c r="I202" i="16"/>
  <c r="U202" i="16" s="1"/>
  <c r="H203" i="16"/>
  <c r="M203" i="16" s="1"/>
  <c r="V202" i="16"/>
  <c r="W202" i="16" s="1"/>
  <c r="X203" i="16"/>
  <c r="L204" i="16"/>
  <c r="S202" i="16" l="1"/>
  <c r="S430" i="18"/>
  <c r="O430" i="18"/>
  <c r="V430" i="18"/>
  <c r="H431" i="18"/>
  <c r="X427" i="18"/>
  <c r="Y427" i="18" s="1"/>
  <c r="Z427" i="18" s="1"/>
  <c r="L428" i="18"/>
  <c r="W427" i="18"/>
  <c r="M427" i="18"/>
  <c r="H215" i="18"/>
  <c r="V214" i="18"/>
  <c r="I214" i="18"/>
  <c r="U214" i="18" s="1"/>
  <c r="S213" i="18"/>
  <c r="O213" i="18"/>
  <c r="Y211" i="18"/>
  <c r="Z211" i="18" s="1"/>
  <c r="W212" i="18"/>
  <c r="L213" i="18"/>
  <c r="X212" i="18"/>
  <c r="Y212" i="18" s="1"/>
  <c r="Z212" i="18" s="1"/>
  <c r="M212" i="18"/>
  <c r="Y202" i="16"/>
  <c r="Z202" i="16" s="1"/>
  <c r="I203" i="16"/>
  <c r="U203" i="16" s="1"/>
  <c r="H204" i="16"/>
  <c r="I204" i="16" s="1"/>
  <c r="U204" i="16" s="1"/>
  <c r="V203" i="16"/>
  <c r="W203" i="16" s="1"/>
  <c r="O202" i="16"/>
  <c r="X204" i="16"/>
  <c r="L205" i="16"/>
  <c r="S203" i="16" l="1"/>
  <c r="S204" i="16"/>
  <c r="V215" i="18"/>
  <c r="H216" i="18"/>
  <c r="I216" i="18" s="1"/>
  <c r="U216" i="18" s="1"/>
  <c r="H432" i="18"/>
  <c r="I432" i="18" s="1"/>
  <c r="U432" i="18" s="1"/>
  <c r="V431" i="18"/>
  <c r="L429" i="18"/>
  <c r="W428" i="18"/>
  <c r="X428" i="18"/>
  <c r="M428" i="18"/>
  <c r="S214" i="18"/>
  <c r="O214" i="18"/>
  <c r="Y428" i="18"/>
  <c r="Z428" i="18" s="1"/>
  <c r="L214" i="18"/>
  <c r="X213" i="18"/>
  <c r="Y213" i="18" s="1"/>
  <c r="Z213" i="18" s="1"/>
  <c r="W213" i="18"/>
  <c r="M213" i="18"/>
  <c r="I215" i="18"/>
  <c r="U215" i="18" s="1"/>
  <c r="I431" i="18"/>
  <c r="U431" i="18" s="1"/>
  <c r="M204" i="16"/>
  <c r="Y204" i="16"/>
  <c r="Z204" i="16" s="1"/>
  <c r="O203" i="16"/>
  <c r="Y203" i="16"/>
  <c r="Z203" i="16" s="1"/>
  <c r="O204" i="16"/>
  <c r="H205" i="16"/>
  <c r="M205" i="16" s="1"/>
  <c r="V204" i="16"/>
  <c r="W204" i="16" s="1"/>
  <c r="X205" i="16"/>
  <c r="L206" i="16"/>
  <c r="S432" i="18" l="1"/>
  <c r="O432" i="18"/>
  <c r="X429" i="18"/>
  <c r="Y429" i="18" s="1"/>
  <c r="Z429" i="18" s="1"/>
  <c r="L430" i="18"/>
  <c r="W429" i="18"/>
  <c r="M429" i="18"/>
  <c r="O431" i="18"/>
  <c r="S431" i="18"/>
  <c r="O215" i="18"/>
  <c r="S215" i="18"/>
  <c r="H217" i="18"/>
  <c r="I217" i="18"/>
  <c r="U217" i="18" s="1"/>
  <c r="V216" i="18"/>
  <c r="S216" i="18"/>
  <c r="O216" i="18"/>
  <c r="V432" i="18"/>
  <c r="H433" i="18"/>
  <c r="W214" i="18"/>
  <c r="L215" i="18"/>
  <c r="X214" i="18"/>
  <c r="Y214" i="18" s="1"/>
  <c r="Z214" i="18" s="1"/>
  <c r="M214" i="18"/>
  <c r="I205" i="16"/>
  <c r="U205" i="16" s="1"/>
  <c r="H206" i="16"/>
  <c r="M206" i="16" s="1"/>
  <c r="V205" i="16"/>
  <c r="W205" i="16" s="1"/>
  <c r="X206" i="16"/>
  <c r="L207" i="16"/>
  <c r="S205" i="16" l="1"/>
  <c r="X215" i="18"/>
  <c r="W215" i="18"/>
  <c r="L216" i="18"/>
  <c r="M215" i="18"/>
  <c r="L431" i="18"/>
  <c r="W430" i="18"/>
  <c r="X430" i="18"/>
  <c r="M430" i="18"/>
  <c r="V433" i="18"/>
  <c r="H434" i="18"/>
  <c r="I434" i="18" s="1"/>
  <c r="U434" i="18" s="1"/>
  <c r="I433" i="18"/>
  <c r="U433" i="18" s="1"/>
  <c r="S217" i="18"/>
  <c r="O217" i="18"/>
  <c r="V217" i="18"/>
  <c r="H218" i="18"/>
  <c r="I218" i="18" s="1"/>
  <c r="U218" i="18" s="1"/>
  <c r="I206" i="16"/>
  <c r="U206" i="16" s="1"/>
  <c r="V206" i="16"/>
  <c r="W206" i="16" s="1"/>
  <c r="H207" i="16"/>
  <c r="I207" i="16" s="1"/>
  <c r="U207" i="16" s="1"/>
  <c r="O205" i="16"/>
  <c r="Y205" i="16"/>
  <c r="Z205" i="16" s="1"/>
  <c r="X207" i="16"/>
  <c r="L208" i="16"/>
  <c r="S207" i="16" l="1"/>
  <c r="S206" i="16"/>
  <c r="O218" i="18"/>
  <c r="S218" i="18"/>
  <c r="Y431" i="18"/>
  <c r="Z431" i="18" s="1"/>
  <c r="O434" i="18"/>
  <c r="S434" i="18"/>
  <c r="L432" i="18"/>
  <c r="W431" i="18"/>
  <c r="X431" i="18"/>
  <c r="M431" i="18"/>
  <c r="S433" i="18"/>
  <c r="O433" i="18"/>
  <c r="H219" i="18"/>
  <c r="V218" i="18"/>
  <c r="I435" i="18"/>
  <c r="U435" i="18" s="1"/>
  <c r="V434" i="18"/>
  <c r="H435" i="18"/>
  <c r="L217" i="18"/>
  <c r="X216" i="18"/>
  <c r="W216" i="18"/>
  <c r="M216" i="18"/>
  <c r="Y430" i="18"/>
  <c r="Z430" i="18" s="1"/>
  <c r="Y216" i="18"/>
  <c r="Z216" i="18" s="1"/>
  <c r="Y215" i="18"/>
  <c r="Z215" i="18" s="1"/>
  <c r="M207" i="16"/>
  <c r="O207" i="16"/>
  <c r="Y207" i="16"/>
  <c r="Z207" i="16" s="1"/>
  <c r="H208" i="16"/>
  <c r="M208" i="16" s="1"/>
  <c r="V207" i="16"/>
  <c r="W207" i="16" s="1"/>
  <c r="O206" i="16"/>
  <c r="Y206" i="16"/>
  <c r="Z206" i="16" s="1"/>
  <c r="X208" i="16"/>
  <c r="L209" i="16"/>
  <c r="H436" i="18" l="1"/>
  <c r="V435" i="18"/>
  <c r="O435" i="18"/>
  <c r="S435" i="18"/>
  <c r="V219" i="18"/>
  <c r="H220" i="18"/>
  <c r="X217" i="18"/>
  <c r="W217" i="18"/>
  <c r="L218" i="18"/>
  <c r="M217" i="18"/>
  <c r="I219" i="18"/>
  <c r="U219" i="18" s="1"/>
  <c r="X432" i="18"/>
  <c r="Y432" i="18" s="1"/>
  <c r="Z432" i="18" s="1"/>
  <c r="W432" i="18"/>
  <c r="L433" i="18"/>
  <c r="M432" i="18"/>
  <c r="I208" i="16"/>
  <c r="U208" i="16" s="1"/>
  <c r="V208" i="16"/>
  <c r="W208" i="16" s="1"/>
  <c r="H209" i="16"/>
  <c r="I209" i="16" s="1"/>
  <c r="U209" i="16" s="1"/>
  <c r="X209" i="16"/>
  <c r="L210" i="16"/>
  <c r="S209" i="16" l="1"/>
  <c r="S208" i="16"/>
  <c r="H437" i="18"/>
  <c r="V436" i="18"/>
  <c r="V220" i="18"/>
  <c r="H221" i="18"/>
  <c r="L219" i="18"/>
  <c r="X218" i="18"/>
  <c r="Y218" i="18" s="1"/>
  <c r="Z218" i="18" s="1"/>
  <c r="W218" i="18"/>
  <c r="M218" i="18"/>
  <c r="I220" i="18"/>
  <c r="U220" i="18" s="1"/>
  <c r="X433" i="18"/>
  <c r="W433" i="18"/>
  <c r="L434" i="18"/>
  <c r="M433" i="18"/>
  <c r="S219" i="18"/>
  <c r="O219" i="18"/>
  <c r="I436" i="18"/>
  <c r="U436" i="18" s="1"/>
  <c r="Y217" i="18"/>
  <c r="Z217" i="18" s="1"/>
  <c r="H210" i="16"/>
  <c r="M210" i="16" s="1"/>
  <c r="V209" i="16"/>
  <c r="W209" i="16" s="1"/>
  <c r="O209" i="16"/>
  <c r="Y209" i="16"/>
  <c r="Z209" i="16" s="1"/>
  <c r="M209" i="16"/>
  <c r="O208" i="16"/>
  <c r="Y208" i="16"/>
  <c r="Z208" i="16" s="1"/>
  <c r="X210" i="16"/>
  <c r="L211" i="16"/>
  <c r="W434" i="18" l="1"/>
  <c r="X434" i="18"/>
  <c r="L435" i="18"/>
  <c r="M434" i="18"/>
  <c r="X219" i="18"/>
  <c r="Y219" i="18" s="1"/>
  <c r="Z219" i="18" s="1"/>
  <c r="L220" i="18"/>
  <c r="W219" i="18"/>
  <c r="M219" i="18"/>
  <c r="V437" i="18"/>
  <c r="H438" i="18"/>
  <c r="I438" i="18" s="1"/>
  <c r="U438" i="18" s="1"/>
  <c r="O436" i="18"/>
  <c r="S436" i="18"/>
  <c r="Y434" i="18"/>
  <c r="Z434" i="18" s="1"/>
  <c r="I437" i="18"/>
  <c r="U437" i="18" s="1"/>
  <c r="V221" i="18"/>
  <c r="H222" i="18"/>
  <c r="I222" i="18" s="1"/>
  <c r="U222" i="18" s="1"/>
  <c r="S220" i="18"/>
  <c r="O220" i="18"/>
  <c r="I221" i="18"/>
  <c r="U221" i="18" s="1"/>
  <c r="Y433" i="18"/>
  <c r="Z433" i="18" s="1"/>
  <c r="I210" i="16"/>
  <c r="U210" i="16" s="1"/>
  <c r="H211" i="16"/>
  <c r="M211" i="16" s="1"/>
  <c r="V210" i="16"/>
  <c r="W210" i="16" s="1"/>
  <c r="X211" i="16"/>
  <c r="L212" i="16"/>
  <c r="S210" i="16" l="1"/>
  <c r="S438" i="18"/>
  <c r="O438" i="18"/>
  <c r="H223" i="18"/>
  <c r="I223" i="18" s="1"/>
  <c r="U223" i="18" s="1"/>
  <c r="V222" i="18"/>
  <c r="W220" i="18"/>
  <c r="L221" i="18"/>
  <c r="X220" i="18"/>
  <c r="Y220" i="18" s="1"/>
  <c r="Z220" i="18" s="1"/>
  <c r="M220" i="18"/>
  <c r="O222" i="18"/>
  <c r="S222" i="18"/>
  <c r="V438" i="18"/>
  <c r="H439" i="18"/>
  <c r="S221" i="18"/>
  <c r="O221" i="18"/>
  <c r="L436" i="18"/>
  <c r="X435" i="18"/>
  <c r="W435" i="18"/>
  <c r="M435" i="18"/>
  <c r="O437" i="18"/>
  <c r="S437" i="18"/>
  <c r="Y435" i="18"/>
  <c r="Z435" i="18" s="1"/>
  <c r="I211" i="16"/>
  <c r="H212" i="16"/>
  <c r="M212" i="16" s="1"/>
  <c r="V211" i="16"/>
  <c r="W211" i="16" s="1"/>
  <c r="O210" i="16"/>
  <c r="Y210" i="16"/>
  <c r="Z210" i="16" s="1"/>
  <c r="X212" i="16"/>
  <c r="L213" i="16"/>
  <c r="Y211" i="16" l="1"/>
  <c r="Z211" i="16" s="1"/>
  <c r="U211" i="16"/>
  <c r="S211" i="16"/>
  <c r="O223" i="18"/>
  <c r="S223" i="18"/>
  <c r="L437" i="18"/>
  <c r="X436" i="18"/>
  <c r="W436" i="18"/>
  <c r="M436" i="18"/>
  <c r="V223" i="18"/>
  <c r="H224" i="18"/>
  <c r="I224" i="18" s="1"/>
  <c r="U224" i="18" s="1"/>
  <c r="H440" i="18"/>
  <c r="I440" i="18"/>
  <c r="U440" i="18" s="1"/>
  <c r="V439" i="18"/>
  <c r="I439" i="18"/>
  <c r="U439" i="18" s="1"/>
  <c r="L222" i="18"/>
  <c r="X221" i="18"/>
  <c r="W221" i="18"/>
  <c r="M221" i="18"/>
  <c r="H213" i="16"/>
  <c r="M213" i="16" s="1"/>
  <c r="V212" i="16"/>
  <c r="W212" i="16" s="1"/>
  <c r="I212" i="16"/>
  <c r="U212" i="16" s="1"/>
  <c r="O211" i="16"/>
  <c r="X213" i="16"/>
  <c r="L214" i="16"/>
  <c r="S212" i="16" l="1"/>
  <c r="O440" i="18"/>
  <c r="S440" i="18"/>
  <c r="H225" i="18"/>
  <c r="V224" i="18"/>
  <c r="I225" i="18"/>
  <c r="U225" i="18" s="1"/>
  <c r="O224" i="18"/>
  <c r="S224" i="18"/>
  <c r="V440" i="18"/>
  <c r="H441" i="18"/>
  <c r="O439" i="18"/>
  <c r="S439" i="18"/>
  <c r="W437" i="18"/>
  <c r="L438" i="18"/>
  <c r="X437" i="18"/>
  <c r="M437" i="18"/>
  <c r="Y221" i="18"/>
  <c r="Z221" i="18" s="1"/>
  <c r="W222" i="18"/>
  <c r="L223" i="18"/>
  <c r="X222" i="18"/>
  <c r="M222" i="18"/>
  <c r="Y436" i="18"/>
  <c r="Z436" i="18" s="1"/>
  <c r="O212" i="16"/>
  <c r="Y212" i="16"/>
  <c r="Z212" i="16" s="1"/>
  <c r="I213" i="16"/>
  <c r="U213" i="16" s="1"/>
  <c r="V213" i="16"/>
  <c r="W213" i="16" s="1"/>
  <c r="H214" i="16"/>
  <c r="X214" i="16"/>
  <c r="L215" i="16"/>
  <c r="S213" i="16" l="1"/>
  <c r="V441" i="18"/>
  <c r="H442" i="18"/>
  <c r="I442" i="18" s="1"/>
  <c r="U442" i="18" s="1"/>
  <c r="L439" i="18"/>
  <c r="X438" i="18"/>
  <c r="W438" i="18"/>
  <c r="M438" i="18"/>
  <c r="I441" i="18"/>
  <c r="U441" i="18" s="1"/>
  <c r="O225" i="18"/>
  <c r="S225" i="18"/>
  <c r="V225" i="18"/>
  <c r="H226" i="18"/>
  <c r="I226" i="18" s="1"/>
  <c r="U226" i="18" s="1"/>
  <c r="Y437" i="18"/>
  <c r="Z437" i="18" s="1"/>
  <c r="X223" i="18"/>
  <c r="W223" i="18"/>
  <c r="L224" i="18"/>
  <c r="M223" i="18"/>
  <c r="Y222" i="18"/>
  <c r="Z222" i="18" s="1"/>
  <c r="V214" i="16"/>
  <c r="W214" i="16" s="1"/>
  <c r="H215" i="16"/>
  <c r="M215" i="16" s="1"/>
  <c r="M214" i="16"/>
  <c r="I214" i="16"/>
  <c r="U214" i="16" s="1"/>
  <c r="O213" i="16"/>
  <c r="Y213" i="16"/>
  <c r="Z213" i="16" s="1"/>
  <c r="X215" i="16"/>
  <c r="L216" i="16"/>
  <c r="S214" i="16" l="1"/>
  <c r="O442" i="18"/>
  <c r="S442" i="18"/>
  <c r="S441" i="18"/>
  <c r="O441" i="18"/>
  <c r="V226" i="18"/>
  <c r="H227" i="18"/>
  <c r="L225" i="18"/>
  <c r="X224" i="18"/>
  <c r="W224" i="18"/>
  <c r="M224" i="18"/>
  <c r="O226" i="18"/>
  <c r="S226" i="18"/>
  <c r="L440" i="18"/>
  <c r="W439" i="18"/>
  <c r="X439" i="18"/>
  <c r="M439" i="18"/>
  <c r="Y223" i="18"/>
  <c r="Z223" i="18" s="1"/>
  <c r="V442" i="18"/>
  <c r="H443" i="18"/>
  <c r="I443" i="18" s="1"/>
  <c r="U443" i="18" s="1"/>
  <c r="Y438" i="18"/>
  <c r="Z438" i="18" s="1"/>
  <c r="O214" i="16"/>
  <c r="Y214" i="16"/>
  <c r="Z214" i="16" s="1"/>
  <c r="I215" i="16"/>
  <c r="U215" i="16" s="1"/>
  <c r="V215" i="16"/>
  <c r="W215" i="16" s="1"/>
  <c r="H216" i="16"/>
  <c r="M216" i="16" s="1"/>
  <c r="X216" i="16"/>
  <c r="L217" i="16"/>
  <c r="S215" i="16" l="1"/>
  <c r="O443" i="18"/>
  <c r="S443" i="18"/>
  <c r="X440" i="18"/>
  <c r="W440" i="18"/>
  <c r="L441" i="18"/>
  <c r="M440" i="18"/>
  <c r="Y439" i="18"/>
  <c r="Z439" i="18" s="1"/>
  <c r="V227" i="18"/>
  <c r="H228" i="18"/>
  <c r="I227" i="18"/>
  <c r="U227" i="18" s="1"/>
  <c r="Y224" i="18"/>
  <c r="Z224" i="18" s="1"/>
  <c r="H444" i="18"/>
  <c r="I444" i="18" s="1"/>
  <c r="U444" i="18" s="1"/>
  <c r="V443" i="18"/>
  <c r="X225" i="18"/>
  <c r="W225" i="18"/>
  <c r="L226" i="18"/>
  <c r="M225" i="18"/>
  <c r="I216" i="16"/>
  <c r="U216" i="16" s="1"/>
  <c r="V216" i="16"/>
  <c r="W216" i="16" s="1"/>
  <c r="H217" i="16"/>
  <c r="I217" i="16" s="1"/>
  <c r="U217" i="16" s="1"/>
  <c r="O215" i="16"/>
  <c r="Y215" i="16"/>
  <c r="Z215" i="16" s="1"/>
  <c r="X217" i="16"/>
  <c r="L218" i="16"/>
  <c r="S216" i="16" l="1"/>
  <c r="S217" i="16"/>
  <c r="L227" i="18"/>
  <c r="X226" i="18"/>
  <c r="Y226" i="18" s="1"/>
  <c r="Z226" i="18" s="1"/>
  <c r="W226" i="18"/>
  <c r="M226" i="18"/>
  <c r="S227" i="18"/>
  <c r="O227" i="18"/>
  <c r="L442" i="18"/>
  <c r="X441" i="18"/>
  <c r="Y441" i="18" s="1"/>
  <c r="Z441" i="18" s="1"/>
  <c r="W441" i="18"/>
  <c r="M441" i="18"/>
  <c r="V228" i="18"/>
  <c r="H229" i="18"/>
  <c r="I229" i="18" s="1"/>
  <c r="U229" i="18" s="1"/>
  <c r="I228" i="18"/>
  <c r="U228" i="18" s="1"/>
  <c r="Y225" i="18"/>
  <c r="Z225" i="18" s="1"/>
  <c r="O444" i="18"/>
  <c r="S444" i="18"/>
  <c r="V444" i="18"/>
  <c r="H445" i="18"/>
  <c r="I445" i="18"/>
  <c r="U445" i="18" s="1"/>
  <c r="Y440" i="18"/>
  <c r="Z440" i="18" s="1"/>
  <c r="M217" i="16"/>
  <c r="Y217" i="16"/>
  <c r="Z217" i="16" s="1"/>
  <c r="O217" i="16"/>
  <c r="O216" i="16"/>
  <c r="Y216" i="16"/>
  <c r="Z216" i="16" s="1"/>
  <c r="H218" i="16"/>
  <c r="V217" i="16"/>
  <c r="W217" i="16" s="1"/>
  <c r="X218" i="16"/>
  <c r="L219" i="16"/>
  <c r="S229" i="18" l="1"/>
  <c r="O229" i="18"/>
  <c r="H230" i="18"/>
  <c r="I230" i="18" s="1"/>
  <c r="U230" i="18" s="1"/>
  <c r="V229" i="18"/>
  <c r="O445" i="18"/>
  <c r="S445" i="18"/>
  <c r="V445" i="18"/>
  <c r="H446" i="18"/>
  <c r="I446" i="18" s="1"/>
  <c r="U446" i="18" s="1"/>
  <c r="S228" i="18"/>
  <c r="O228" i="18"/>
  <c r="L443" i="18"/>
  <c r="W442" i="18"/>
  <c r="X442" i="18"/>
  <c r="M442" i="18"/>
  <c r="X227" i="18"/>
  <c r="Y227" i="18" s="1"/>
  <c r="Z227" i="18" s="1"/>
  <c r="L228" i="18"/>
  <c r="W227" i="18"/>
  <c r="M227" i="18"/>
  <c r="H219" i="16"/>
  <c r="M219" i="16" s="1"/>
  <c r="V218" i="16"/>
  <c r="W218" i="16" s="1"/>
  <c r="M218" i="16"/>
  <c r="I218" i="16"/>
  <c r="U218" i="16" s="1"/>
  <c r="X219" i="16"/>
  <c r="L220" i="16"/>
  <c r="S218" i="16" l="1"/>
  <c r="O230" i="18"/>
  <c r="S230" i="18"/>
  <c r="S446" i="18"/>
  <c r="O446" i="18"/>
  <c r="L444" i="18"/>
  <c r="X443" i="18"/>
  <c r="Y443" i="18" s="1"/>
  <c r="Z443" i="18" s="1"/>
  <c r="W443" i="18"/>
  <c r="M443" i="18"/>
  <c r="V446" i="18"/>
  <c r="H447" i="18"/>
  <c r="H231" i="18"/>
  <c r="V230" i="18"/>
  <c r="Y442" i="18"/>
  <c r="Z442" i="18" s="1"/>
  <c r="W228" i="18"/>
  <c r="L229" i="18"/>
  <c r="X228" i="18"/>
  <c r="M228" i="18"/>
  <c r="O218" i="16"/>
  <c r="Y218" i="16"/>
  <c r="Z218" i="16" s="1"/>
  <c r="I219" i="16"/>
  <c r="U219" i="16" s="1"/>
  <c r="V219" i="16"/>
  <c r="W219" i="16" s="1"/>
  <c r="H220" i="16"/>
  <c r="M220" i="16" s="1"/>
  <c r="X220" i="16"/>
  <c r="L221" i="16"/>
  <c r="S219" i="16" l="1"/>
  <c r="X444" i="18"/>
  <c r="W444" i="18"/>
  <c r="L445" i="18"/>
  <c r="M444" i="18"/>
  <c r="Y228" i="18"/>
  <c r="Z228" i="18" s="1"/>
  <c r="I232" i="18"/>
  <c r="U232" i="18" s="1"/>
  <c r="V231" i="18"/>
  <c r="H232" i="18"/>
  <c r="H448" i="18"/>
  <c r="V447" i="18"/>
  <c r="I448" i="18"/>
  <c r="U448" i="18" s="1"/>
  <c r="L230" i="18"/>
  <c r="X229" i="18"/>
  <c r="W229" i="18"/>
  <c r="M229" i="18"/>
  <c r="I447" i="18"/>
  <c r="U447" i="18" s="1"/>
  <c r="I231" i="18"/>
  <c r="U231" i="18" s="1"/>
  <c r="Y444" i="18"/>
  <c r="Z444" i="18" s="1"/>
  <c r="Y219" i="16"/>
  <c r="Z219" i="16" s="1"/>
  <c r="I220" i="16"/>
  <c r="U220" i="16" s="1"/>
  <c r="V220" i="16"/>
  <c r="W220" i="16" s="1"/>
  <c r="H221" i="16"/>
  <c r="O219" i="16"/>
  <c r="X221" i="16"/>
  <c r="L222" i="16"/>
  <c r="S220" i="16" l="1"/>
  <c r="S448" i="18"/>
  <c r="O448" i="18"/>
  <c r="W230" i="18"/>
  <c r="L231" i="18"/>
  <c r="X230" i="18"/>
  <c r="Y230" i="18" s="1"/>
  <c r="Z230" i="18" s="1"/>
  <c r="M230" i="18"/>
  <c r="S232" i="18"/>
  <c r="O232" i="18"/>
  <c r="S447" i="18"/>
  <c r="O447" i="18"/>
  <c r="Y229" i="18"/>
  <c r="Z229" i="18" s="1"/>
  <c r="O231" i="18"/>
  <c r="S231" i="18"/>
  <c r="V448" i="18"/>
  <c r="H449" i="18"/>
  <c r="W445" i="18"/>
  <c r="X445" i="18"/>
  <c r="L446" i="18"/>
  <c r="M445" i="18"/>
  <c r="H233" i="18"/>
  <c r="V232" i="18"/>
  <c r="V221" i="16"/>
  <c r="W221" i="16" s="1"/>
  <c r="H222" i="16"/>
  <c r="M222" i="16" s="1"/>
  <c r="M221" i="16"/>
  <c r="I221" i="16"/>
  <c r="U221" i="16" s="1"/>
  <c r="O220" i="16"/>
  <c r="Y220" i="16"/>
  <c r="Z220" i="16" s="1"/>
  <c r="X222" i="16"/>
  <c r="L223" i="16"/>
  <c r="S221" i="16" l="1"/>
  <c r="V233" i="18"/>
  <c r="H234" i="18"/>
  <c r="I234" i="18" s="1"/>
  <c r="U234" i="18" s="1"/>
  <c r="Y445" i="18"/>
  <c r="Z445" i="18" s="1"/>
  <c r="V449" i="18"/>
  <c r="H450" i="18"/>
  <c r="I450" i="18" s="1"/>
  <c r="U450" i="18" s="1"/>
  <c r="X231" i="18"/>
  <c r="W231" i="18"/>
  <c r="L232" i="18"/>
  <c r="M231" i="18"/>
  <c r="L447" i="18"/>
  <c r="X446" i="18"/>
  <c r="Y446" i="18" s="1"/>
  <c r="Z446" i="18" s="1"/>
  <c r="W446" i="18"/>
  <c r="M446" i="18"/>
  <c r="I233" i="18"/>
  <c r="U233" i="18" s="1"/>
  <c r="I449" i="18"/>
  <c r="U449" i="18" s="1"/>
  <c r="Y221" i="16"/>
  <c r="Z221" i="16" s="1"/>
  <c r="O221" i="16"/>
  <c r="I222" i="16"/>
  <c r="U222" i="16" s="1"/>
  <c r="H223" i="16"/>
  <c r="I223" i="16" s="1"/>
  <c r="U223" i="16" s="1"/>
  <c r="V222" i="16"/>
  <c r="W222" i="16" s="1"/>
  <c r="X223" i="16"/>
  <c r="L224" i="16"/>
  <c r="S222" i="16" l="1"/>
  <c r="S223" i="16"/>
  <c r="O450" i="18"/>
  <c r="S450" i="18"/>
  <c r="S234" i="18"/>
  <c r="O234" i="18"/>
  <c r="S449" i="18"/>
  <c r="O449" i="18"/>
  <c r="L448" i="18"/>
  <c r="W447" i="18"/>
  <c r="X447" i="18"/>
  <c r="M447" i="18"/>
  <c r="L233" i="18"/>
  <c r="X232" i="18"/>
  <c r="Y232" i="18" s="1"/>
  <c r="Z232" i="18" s="1"/>
  <c r="W232" i="18"/>
  <c r="M232" i="18"/>
  <c r="S233" i="18"/>
  <c r="O233" i="18"/>
  <c r="V234" i="18"/>
  <c r="H235" i="18"/>
  <c r="I235" i="18" s="1"/>
  <c r="U235" i="18" s="1"/>
  <c r="V450" i="18"/>
  <c r="H451" i="18"/>
  <c r="Y231" i="18"/>
  <c r="Z231" i="18" s="1"/>
  <c r="M223" i="16"/>
  <c r="O222" i="16"/>
  <c r="Y222" i="16"/>
  <c r="Z222" i="16" s="1"/>
  <c r="O223" i="16"/>
  <c r="Y223" i="16"/>
  <c r="Z223" i="16" s="1"/>
  <c r="V223" i="16"/>
  <c r="W223" i="16" s="1"/>
  <c r="H224" i="16"/>
  <c r="I224" i="16" s="1"/>
  <c r="U224" i="16" s="1"/>
  <c r="X224" i="16"/>
  <c r="L225" i="16"/>
  <c r="S224" i="16" l="1"/>
  <c r="H452" i="18"/>
  <c r="I452" i="18" s="1"/>
  <c r="U452" i="18" s="1"/>
  <c r="V451" i="18"/>
  <c r="I451" i="18"/>
  <c r="U451" i="18" s="1"/>
  <c r="Y448" i="18"/>
  <c r="Z448" i="18" s="1"/>
  <c r="V235" i="18"/>
  <c r="H236" i="18"/>
  <c r="I236" i="18" s="1"/>
  <c r="U236" i="18" s="1"/>
  <c r="X448" i="18"/>
  <c r="W448" i="18"/>
  <c r="L449" i="18"/>
  <c r="M448" i="18"/>
  <c r="S235" i="18"/>
  <c r="O235" i="18"/>
  <c r="Y447" i="18"/>
  <c r="Z447" i="18" s="1"/>
  <c r="X233" i="18"/>
  <c r="W233" i="18"/>
  <c r="L234" i="18"/>
  <c r="M233" i="18"/>
  <c r="M224" i="16"/>
  <c r="Y224" i="16"/>
  <c r="Z224" i="16" s="1"/>
  <c r="H225" i="16"/>
  <c r="I225" i="16" s="1"/>
  <c r="U225" i="16" s="1"/>
  <c r="V224" i="16"/>
  <c r="W224" i="16" s="1"/>
  <c r="O224" i="16"/>
  <c r="X225" i="16"/>
  <c r="L226" i="16"/>
  <c r="S225" i="16" l="1"/>
  <c r="S236" i="18"/>
  <c r="O236" i="18"/>
  <c r="L235" i="18"/>
  <c r="X234" i="18"/>
  <c r="W234" i="18"/>
  <c r="M234" i="18"/>
  <c r="W449" i="18"/>
  <c r="L450" i="18"/>
  <c r="X449" i="18"/>
  <c r="Y449" i="18" s="1"/>
  <c r="Z449" i="18" s="1"/>
  <c r="M449" i="18"/>
  <c r="O451" i="18"/>
  <c r="S451" i="18"/>
  <c r="Y233" i="18"/>
  <c r="Z233" i="18" s="1"/>
  <c r="O452" i="18"/>
  <c r="S452" i="18"/>
  <c r="V236" i="18"/>
  <c r="H237" i="18"/>
  <c r="I237" i="18" s="1"/>
  <c r="U237" i="18" s="1"/>
  <c r="H453" i="18"/>
  <c r="V452" i="18"/>
  <c r="M225" i="16"/>
  <c r="O225" i="16"/>
  <c r="Y225" i="16"/>
  <c r="Z225" i="16" s="1"/>
  <c r="H226" i="16"/>
  <c r="M226" i="16" s="1"/>
  <c r="V225" i="16"/>
  <c r="W225" i="16" s="1"/>
  <c r="X226" i="16"/>
  <c r="L227" i="16"/>
  <c r="X235" i="18" l="1"/>
  <c r="L236" i="18"/>
  <c r="W235" i="18"/>
  <c r="M235" i="18"/>
  <c r="S237" i="18"/>
  <c r="O237" i="18"/>
  <c r="V237" i="18"/>
  <c r="H238" i="18"/>
  <c r="W450" i="18"/>
  <c r="X450" i="18"/>
  <c r="L451" i="18"/>
  <c r="M450" i="18"/>
  <c r="V453" i="18"/>
  <c r="H454" i="18"/>
  <c r="I453" i="18"/>
  <c r="U453" i="18" s="1"/>
  <c r="Y450" i="18"/>
  <c r="Z450" i="18" s="1"/>
  <c r="Y234" i="18"/>
  <c r="Z234" i="18" s="1"/>
  <c r="H227" i="16"/>
  <c r="M227" i="16" s="1"/>
  <c r="V226" i="16"/>
  <c r="W226" i="16" s="1"/>
  <c r="I226" i="16"/>
  <c r="U226" i="16" s="1"/>
  <c r="X227" i="16"/>
  <c r="L228" i="16"/>
  <c r="S226" i="16" l="1"/>
  <c r="L452" i="18"/>
  <c r="X451" i="18"/>
  <c r="W451" i="18"/>
  <c r="M451" i="18"/>
  <c r="Y451" i="18"/>
  <c r="Z451" i="18" s="1"/>
  <c r="H239" i="18"/>
  <c r="I239" i="18"/>
  <c r="U239" i="18" s="1"/>
  <c r="V238" i="18"/>
  <c r="O453" i="18"/>
  <c r="S453" i="18"/>
  <c r="V454" i="18"/>
  <c r="H455" i="18"/>
  <c r="I455" i="18" s="1"/>
  <c r="U455" i="18" s="1"/>
  <c r="I238" i="18"/>
  <c r="U238" i="18" s="1"/>
  <c r="W236" i="18"/>
  <c r="L237" i="18"/>
  <c r="X236" i="18"/>
  <c r="M236" i="18"/>
  <c r="I454" i="18"/>
  <c r="U454" i="18" s="1"/>
  <c r="Y236" i="18"/>
  <c r="Z236" i="18" s="1"/>
  <c r="Y235" i="18"/>
  <c r="Z235" i="18" s="1"/>
  <c r="O226" i="16"/>
  <c r="Y226" i="16"/>
  <c r="Z226" i="16" s="1"/>
  <c r="I227" i="16"/>
  <c r="U227" i="16" s="1"/>
  <c r="H228" i="16"/>
  <c r="M228" i="16" s="1"/>
  <c r="V227" i="16"/>
  <c r="W227" i="16" s="1"/>
  <c r="X228" i="16"/>
  <c r="L229" i="16"/>
  <c r="S227" i="16" l="1"/>
  <c r="O454" i="18"/>
  <c r="S454" i="18"/>
  <c r="V239" i="18"/>
  <c r="H240" i="18"/>
  <c r="O239" i="18"/>
  <c r="S239" i="18"/>
  <c r="S238" i="18"/>
  <c r="O238" i="18"/>
  <c r="S455" i="18"/>
  <c r="O455" i="18"/>
  <c r="L238" i="18"/>
  <c r="X237" i="18"/>
  <c r="Y237" i="18" s="1"/>
  <c r="Z237" i="18" s="1"/>
  <c r="W237" i="18"/>
  <c r="M237" i="18"/>
  <c r="H456" i="18"/>
  <c r="I456" i="18" s="1"/>
  <c r="U456" i="18" s="1"/>
  <c r="V455" i="18"/>
  <c r="X452" i="18"/>
  <c r="W452" i="18"/>
  <c r="L453" i="18"/>
  <c r="M452" i="18"/>
  <c r="I228" i="16"/>
  <c r="U228" i="16" s="1"/>
  <c r="V228" i="16"/>
  <c r="W228" i="16" s="1"/>
  <c r="H229" i="16"/>
  <c r="I229" i="16" s="1"/>
  <c r="U229" i="16" s="1"/>
  <c r="O227" i="16"/>
  <c r="Y227" i="16"/>
  <c r="Z227" i="16" s="1"/>
  <c r="X229" i="16"/>
  <c r="L230" i="16"/>
  <c r="S229" i="16" l="1"/>
  <c r="S228" i="16"/>
  <c r="H241" i="18"/>
  <c r="V240" i="18"/>
  <c r="I241" i="18"/>
  <c r="U241" i="18" s="1"/>
  <c r="Y453" i="18"/>
  <c r="Z453" i="18" s="1"/>
  <c r="W238" i="18"/>
  <c r="L239" i="18"/>
  <c r="X238" i="18"/>
  <c r="M238" i="18"/>
  <c r="I240" i="18"/>
  <c r="U240" i="18" s="1"/>
  <c r="O456" i="18"/>
  <c r="S456" i="18"/>
  <c r="V456" i="18"/>
  <c r="H457" i="18"/>
  <c r="I457" i="18" s="1"/>
  <c r="U457" i="18" s="1"/>
  <c r="W453" i="18"/>
  <c r="L454" i="18"/>
  <c r="X453" i="18"/>
  <c r="M453" i="18"/>
  <c r="Y452" i="18"/>
  <c r="Z452" i="18" s="1"/>
  <c r="Y229" i="16"/>
  <c r="Z229" i="16" s="1"/>
  <c r="V229" i="16"/>
  <c r="W229" i="16" s="1"/>
  <c r="H230" i="16"/>
  <c r="M230" i="16" s="1"/>
  <c r="O229" i="16"/>
  <c r="M229" i="16"/>
  <c r="O228" i="16"/>
  <c r="Y228" i="16"/>
  <c r="Z228" i="16" s="1"/>
  <c r="X230" i="16"/>
  <c r="L231" i="16"/>
  <c r="S457" i="18" l="1"/>
  <c r="O457" i="18"/>
  <c r="X239" i="18"/>
  <c r="W239" i="18"/>
  <c r="L240" i="18"/>
  <c r="M239" i="18"/>
  <c r="O241" i="18"/>
  <c r="S241" i="18"/>
  <c r="V457" i="18"/>
  <c r="H458" i="18"/>
  <c r="I458" i="18" s="1"/>
  <c r="U458" i="18" s="1"/>
  <c r="O240" i="18"/>
  <c r="S240" i="18"/>
  <c r="V241" i="18"/>
  <c r="H242" i="18"/>
  <c r="L455" i="18"/>
  <c r="X454" i="18"/>
  <c r="W454" i="18"/>
  <c r="M454" i="18"/>
  <c r="Y239" i="18"/>
  <c r="Z239" i="18" s="1"/>
  <c r="Y238" i="18"/>
  <c r="Z238" i="18" s="1"/>
  <c r="I230" i="16"/>
  <c r="U230" i="16" s="1"/>
  <c r="H231" i="16"/>
  <c r="M231" i="16" s="1"/>
  <c r="V230" i="16"/>
  <c r="W230" i="16" s="1"/>
  <c r="X231" i="16"/>
  <c r="L232" i="16"/>
  <c r="S230" i="16" l="1"/>
  <c r="O458" i="18"/>
  <c r="S458" i="18"/>
  <c r="H243" i="18"/>
  <c r="V242" i="18"/>
  <c r="I242" i="18"/>
  <c r="U242" i="18" s="1"/>
  <c r="L241" i="18"/>
  <c r="X240" i="18"/>
  <c r="W240" i="18"/>
  <c r="M240" i="18"/>
  <c r="L456" i="18"/>
  <c r="X455" i="18"/>
  <c r="W455" i="18"/>
  <c r="M455" i="18"/>
  <c r="V458" i="18"/>
  <c r="H459" i="18"/>
  <c r="Y454" i="18"/>
  <c r="Z454" i="18" s="1"/>
  <c r="I231" i="16"/>
  <c r="U231" i="16" s="1"/>
  <c r="H232" i="16"/>
  <c r="M232" i="16" s="1"/>
  <c r="V231" i="16"/>
  <c r="W231" i="16" s="1"/>
  <c r="O230" i="16"/>
  <c r="Y230" i="16"/>
  <c r="Z230" i="16" s="1"/>
  <c r="X232" i="16"/>
  <c r="L233" i="16"/>
  <c r="S231" i="16" l="1"/>
  <c r="Y240" i="18"/>
  <c r="Z240" i="18" s="1"/>
  <c r="X241" i="18"/>
  <c r="W241" i="18"/>
  <c r="L242" i="18"/>
  <c r="M241" i="18"/>
  <c r="X456" i="18"/>
  <c r="W456" i="18"/>
  <c r="L457" i="18"/>
  <c r="M456" i="18"/>
  <c r="Y455" i="18"/>
  <c r="Z455" i="18" s="1"/>
  <c r="V243" i="18"/>
  <c r="H244" i="18"/>
  <c r="H460" i="18"/>
  <c r="I460" i="18"/>
  <c r="U460" i="18" s="1"/>
  <c r="V459" i="18"/>
  <c r="I243" i="18"/>
  <c r="U243" i="18" s="1"/>
  <c r="I459" i="18"/>
  <c r="U459" i="18" s="1"/>
  <c r="S242" i="18"/>
  <c r="O242" i="18"/>
  <c r="I232" i="16"/>
  <c r="U232" i="16" s="1"/>
  <c r="H233" i="16"/>
  <c r="M233" i="16" s="1"/>
  <c r="V232" i="16"/>
  <c r="W232" i="16" s="1"/>
  <c r="O231" i="16"/>
  <c r="Y231" i="16"/>
  <c r="Z231" i="16" s="1"/>
  <c r="X233" i="16"/>
  <c r="L234" i="16"/>
  <c r="S232" i="16" l="1"/>
  <c r="S459" i="18"/>
  <c r="O459" i="18"/>
  <c r="L243" i="18"/>
  <c r="X242" i="18"/>
  <c r="Y242" i="18" s="1"/>
  <c r="Z242" i="18" s="1"/>
  <c r="W242" i="18"/>
  <c r="M242" i="18"/>
  <c r="V244" i="18"/>
  <c r="H245" i="18"/>
  <c r="O460" i="18"/>
  <c r="S460" i="18"/>
  <c r="I244" i="18"/>
  <c r="U244" i="18" s="1"/>
  <c r="S243" i="18"/>
  <c r="O243" i="18"/>
  <c r="Y241" i="18"/>
  <c r="Z241" i="18" s="1"/>
  <c r="L458" i="18"/>
  <c r="W457" i="18"/>
  <c r="X457" i="18"/>
  <c r="M457" i="18"/>
  <c r="H461" i="18"/>
  <c r="V460" i="18"/>
  <c r="I461" i="18"/>
  <c r="U461" i="18" s="1"/>
  <c r="Y456" i="18"/>
  <c r="Z456" i="18" s="1"/>
  <c r="I233" i="16"/>
  <c r="U233" i="16" s="1"/>
  <c r="H234" i="16"/>
  <c r="I234" i="16" s="1"/>
  <c r="U234" i="16" s="1"/>
  <c r="V233" i="16"/>
  <c r="W233" i="16" s="1"/>
  <c r="O232" i="16"/>
  <c r="Y232" i="16"/>
  <c r="Z232" i="16" s="1"/>
  <c r="X234" i="16"/>
  <c r="L235" i="16"/>
  <c r="S234" i="16" l="1"/>
  <c r="S233" i="16"/>
  <c r="M234" i="16"/>
  <c r="O461" i="18"/>
  <c r="S461" i="18"/>
  <c r="V461" i="18"/>
  <c r="H462" i="18"/>
  <c r="I462" i="18" s="1"/>
  <c r="U462" i="18" s="1"/>
  <c r="H246" i="18"/>
  <c r="I246" i="18" s="1"/>
  <c r="U246" i="18" s="1"/>
  <c r="V245" i="18"/>
  <c r="O244" i="18"/>
  <c r="S244" i="18"/>
  <c r="I245" i="18"/>
  <c r="U245" i="18" s="1"/>
  <c r="Y457" i="18"/>
  <c r="Z457" i="18" s="1"/>
  <c r="L244" i="18"/>
  <c r="W243" i="18"/>
  <c r="X243" i="18"/>
  <c r="Y243" i="18" s="1"/>
  <c r="Z243" i="18" s="1"/>
  <c r="M243" i="18"/>
  <c r="X458" i="18"/>
  <c r="Y458" i="18" s="1"/>
  <c r="Z458" i="18" s="1"/>
  <c r="W458" i="18"/>
  <c r="L459" i="18"/>
  <c r="M458" i="18"/>
  <c r="Y234" i="16"/>
  <c r="Z234" i="16" s="1"/>
  <c r="H235" i="16"/>
  <c r="M235" i="16" s="1"/>
  <c r="V234" i="16"/>
  <c r="W234" i="16" s="1"/>
  <c r="O234" i="16"/>
  <c r="O233" i="16"/>
  <c r="Y233" i="16"/>
  <c r="Z233" i="16" s="1"/>
  <c r="X235" i="16"/>
  <c r="L236" i="16"/>
  <c r="O462" i="18" l="1"/>
  <c r="S462" i="18"/>
  <c r="V462" i="18"/>
  <c r="H463" i="18"/>
  <c r="O246" i="18"/>
  <c r="S246" i="18"/>
  <c r="O245" i="18"/>
  <c r="S245" i="18"/>
  <c r="W244" i="18"/>
  <c r="L245" i="18"/>
  <c r="X244" i="18"/>
  <c r="M244" i="18"/>
  <c r="L460" i="18"/>
  <c r="X459" i="18"/>
  <c r="W459" i="18"/>
  <c r="M459" i="18"/>
  <c r="H247" i="18"/>
  <c r="V246" i="18"/>
  <c r="I247" i="18"/>
  <c r="U247" i="18" s="1"/>
  <c r="Y244" i="18"/>
  <c r="Z244" i="18" s="1"/>
  <c r="I235" i="16"/>
  <c r="U235" i="16" s="1"/>
  <c r="V235" i="16"/>
  <c r="W235" i="16" s="1"/>
  <c r="H236" i="16"/>
  <c r="I236" i="16" s="1"/>
  <c r="U236" i="16" s="1"/>
  <c r="X236" i="16"/>
  <c r="L237" i="16"/>
  <c r="S236" i="16" l="1"/>
  <c r="S235" i="16"/>
  <c r="H464" i="18"/>
  <c r="I464" i="18"/>
  <c r="U464" i="18" s="1"/>
  <c r="V463" i="18"/>
  <c r="O247" i="18"/>
  <c r="S247" i="18"/>
  <c r="L246" i="18"/>
  <c r="X245" i="18"/>
  <c r="W245" i="18"/>
  <c r="M245" i="18"/>
  <c r="V247" i="18"/>
  <c r="H248" i="18"/>
  <c r="I248" i="18" s="1"/>
  <c r="U248" i="18" s="1"/>
  <c r="X460" i="18"/>
  <c r="Y460" i="18" s="1"/>
  <c r="Z460" i="18" s="1"/>
  <c r="W460" i="18"/>
  <c r="L461" i="18"/>
  <c r="M460" i="18"/>
  <c r="I463" i="18"/>
  <c r="U463" i="18" s="1"/>
  <c r="Y459" i="18"/>
  <c r="Z459" i="18" s="1"/>
  <c r="Y235" i="16"/>
  <c r="Z235" i="16" s="1"/>
  <c r="M236" i="16"/>
  <c r="O236" i="16"/>
  <c r="V236" i="16"/>
  <c r="W236" i="16" s="1"/>
  <c r="H237" i="16"/>
  <c r="M237" i="16" s="1"/>
  <c r="O235" i="16"/>
  <c r="X237" i="16"/>
  <c r="L238" i="16"/>
  <c r="Y236" i="16"/>
  <c r="Z236" i="16" s="1"/>
  <c r="O463" i="18" l="1"/>
  <c r="S463" i="18"/>
  <c r="Y245" i="18"/>
  <c r="Z245" i="18" s="1"/>
  <c r="W246" i="18"/>
  <c r="L247" i="18"/>
  <c r="X246" i="18"/>
  <c r="Y246" i="18" s="1"/>
  <c r="Z246" i="18" s="1"/>
  <c r="M246" i="18"/>
  <c r="S464" i="18"/>
  <c r="O464" i="18"/>
  <c r="S248" i="18"/>
  <c r="O248" i="18"/>
  <c r="W461" i="18"/>
  <c r="L462" i="18"/>
  <c r="X461" i="18"/>
  <c r="Y461" i="18" s="1"/>
  <c r="Z461" i="18" s="1"/>
  <c r="M461" i="18"/>
  <c r="H249" i="18"/>
  <c r="I249" i="18" s="1"/>
  <c r="U249" i="18" s="1"/>
  <c r="V248" i="18"/>
  <c r="V464" i="18"/>
  <c r="H465" i="18"/>
  <c r="H238" i="16"/>
  <c r="I238" i="16" s="1"/>
  <c r="U238" i="16" s="1"/>
  <c r="V237" i="16"/>
  <c r="W237" i="16" s="1"/>
  <c r="I237" i="16"/>
  <c r="U237" i="16" s="1"/>
  <c r="X238" i="16"/>
  <c r="L239" i="16"/>
  <c r="S237" i="16" l="1"/>
  <c r="S238" i="16"/>
  <c r="X247" i="18"/>
  <c r="Y247" i="18" s="1"/>
  <c r="Z247" i="18" s="1"/>
  <c r="W247" i="18"/>
  <c r="L248" i="18"/>
  <c r="M247" i="18"/>
  <c r="L463" i="18"/>
  <c r="X462" i="18"/>
  <c r="W462" i="18"/>
  <c r="M462" i="18"/>
  <c r="V465" i="18"/>
  <c r="H466" i="18"/>
  <c r="I465" i="18"/>
  <c r="U465" i="18" s="1"/>
  <c r="O249" i="18"/>
  <c r="S249" i="18"/>
  <c r="V249" i="18"/>
  <c r="H250" i="18"/>
  <c r="V250" i="18" s="1"/>
  <c r="M238" i="16"/>
  <c r="O237" i="16"/>
  <c r="Y237" i="16"/>
  <c r="Z237" i="16" s="1"/>
  <c r="H239" i="16"/>
  <c r="M239" i="16" s="1"/>
  <c r="V238" i="16"/>
  <c r="W238" i="16" s="1"/>
  <c r="O238" i="16"/>
  <c r="X239" i="16"/>
  <c r="L240" i="16"/>
  <c r="Y238" i="16"/>
  <c r="Z238" i="16" s="1"/>
  <c r="S465" i="18" l="1"/>
  <c r="O465" i="18"/>
  <c r="Y462" i="18"/>
  <c r="Z462" i="18" s="1"/>
  <c r="L464" i="18"/>
  <c r="X463" i="18"/>
  <c r="W463" i="18"/>
  <c r="M463" i="18"/>
  <c r="V466" i="18"/>
  <c r="H467" i="18"/>
  <c r="V467" i="18" s="1"/>
  <c r="I250" i="18"/>
  <c r="U250" i="18" s="1"/>
  <c r="L249" i="18"/>
  <c r="X248" i="18"/>
  <c r="W248" i="18"/>
  <c r="M248" i="18"/>
  <c r="I466" i="18"/>
  <c r="U466" i="18" s="1"/>
  <c r="Y248" i="18"/>
  <c r="Z248" i="18" s="1"/>
  <c r="I239" i="16"/>
  <c r="U239" i="16" s="1"/>
  <c r="H240" i="16"/>
  <c r="V239" i="16"/>
  <c r="W239" i="16" s="1"/>
  <c r="X240" i="16"/>
  <c r="L241" i="16"/>
  <c r="M240" i="16"/>
  <c r="S239" i="16" l="1"/>
  <c r="S250" i="18"/>
  <c r="O250" i="18"/>
  <c r="I253" i="18"/>
  <c r="I467" i="18"/>
  <c r="U467" i="18" s="1"/>
  <c r="X249" i="18"/>
  <c r="Y249" i="18" s="1"/>
  <c r="Z249" i="18" s="1"/>
  <c r="L250" i="18"/>
  <c r="W249" i="18"/>
  <c r="M249" i="18"/>
  <c r="X464" i="18"/>
  <c r="W464" i="18"/>
  <c r="L465" i="18"/>
  <c r="M464" i="18"/>
  <c r="O466" i="18"/>
  <c r="S466" i="18"/>
  <c r="Y463" i="18"/>
  <c r="Z463" i="18" s="1"/>
  <c r="I240" i="16"/>
  <c r="U240" i="16" s="1"/>
  <c r="H241" i="16"/>
  <c r="M241" i="16" s="1"/>
  <c r="V240" i="16"/>
  <c r="W240" i="16" s="1"/>
  <c r="O239" i="16"/>
  <c r="Y239" i="16"/>
  <c r="Z239" i="16" s="1"/>
  <c r="X241" i="16"/>
  <c r="L242" i="16"/>
  <c r="S240" i="16" l="1"/>
  <c r="S467" i="18"/>
  <c r="O467" i="18"/>
  <c r="I470" i="18"/>
  <c r="L466" i="18"/>
  <c r="W465" i="18"/>
  <c r="X465" i="18"/>
  <c r="M465" i="18"/>
  <c r="X250" i="18"/>
  <c r="Y250" i="18" s="1"/>
  <c r="Z250" i="18" s="1"/>
  <c r="Z251" i="18" s="1"/>
  <c r="Z252" i="18" s="1"/>
  <c r="Z253" i="18" s="1"/>
  <c r="W250" i="18"/>
  <c r="W252" i="18" s="1"/>
  <c r="M250" i="18"/>
  <c r="M253" i="18" s="1"/>
  <c r="Y464" i="18"/>
  <c r="Z464" i="18" s="1"/>
  <c r="I241" i="16"/>
  <c r="U241" i="16" s="1"/>
  <c r="H242" i="16"/>
  <c r="I242" i="16" s="1"/>
  <c r="U242" i="16" s="1"/>
  <c r="V241" i="16"/>
  <c r="W241" i="16" s="1"/>
  <c r="O240" i="16"/>
  <c r="Y240" i="16"/>
  <c r="Z240" i="16" s="1"/>
  <c r="X242" i="16"/>
  <c r="L243" i="16"/>
  <c r="S242" i="16" l="1"/>
  <c r="S241" i="16"/>
  <c r="S42" i="18"/>
  <c r="T42" i="18"/>
  <c r="W466" i="18"/>
  <c r="L467" i="18"/>
  <c r="X466" i="18"/>
  <c r="M466" i="18"/>
  <c r="Y465" i="18"/>
  <c r="Z465" i="18" s="1"/>
  <c r="M242" i="16"/>
  <c r="Y242" i="16"/>
  <c r="Z242" i="16" s="1"/>
  <c r="O242" i="16"/>
  <c r="H243" i="16"/>
  <c r="V242" i="16"/>
  <c r="W242" i="16" s="1"/>
  <c r="O241" i="16"/>
  <c r="Y241" i="16"/>
  <c r="Z241" i="16" s="1"/>
  <c r="X243" i="16"/>
  <c r="L244" i="16"/>
  <c r="X467" i="18" l="1"/>
  <c r="Y467" i="18" s="1"/>
  <c r="Z467" i="18" s="1"/>
  <c r="W467" i="18"/>
  <c r="W469" i="18" s="1"/>
  <c r="M467" i="18"/>
  <c r="M470" i="18" s="1"/>
  <c r="Y466" i="18"/>
  <c r="Z466" i="18" s="1"/>
  <c r="I243" i="16"/>
  <c r="U243" i="16" s="1"/>
  <c r="V243" i="16"/>
  <c r="W243" i="16" s="1"/>
  <c r="H244" i="16"/>
  <c r="I244" i="16" s="1"/>
  <c r="U244" i="16" s="1"/>
  <c r="M243" i="16"/>
  <c r="X244" i="16"/>
  <c r="L245" i="16"/>
  <c r="Z468" i="18" l="1"/>
  <c r="Z469" i="18" s="1"/>
  <c r="Z470" i="18" s="1"/>
  <c r="T43" i="18" s="1"/>
  <c r="M244" i="16"/>
  <c r="S243" i="16"/>
  <c r="S244" i="16"/>
  <c r="O244" i="16"/>
  <c r="H245" i="16"/>
  <c r="M245" i="16" s="1"/>
  <c r="V244" i="16"/>
  <c r="W244" i="16" s="1"/>
  <c r="O243" i="16"/>
  <c r="Y243" i="16"/>
  <c r="Z243" i="16" s="1"/>
  <c r="X245" i="16"/>
  <c r="L246" i="16"/>
  <c r="Y244" i="16"/>
  <c r="Z244" i="16" s="1"/>
  <c r="S43" i="18" l="1"/>
  <c r="I245" i="16"/>
  <c r="U245" i="16" s="1"/>
  <c r="V245" i="16"/>
  <c r="W245" i="16" s="1"/>
  <c r="H246" i="16"/>
  <c r="M246" i="16" s="1"/>
  <c r="X246" i="16"/>
  <c r="L247" i="16"/>
  <c r="S245" i="16" l="1"/>
  <c r="I246" i="16"/>
  <c r="U246" i="16" s="1"/>
  <c r="V246" i="16"/>
  <c r="W246" i="16" s="1"/>
  <c r="H247" i="16"/>
  <c r="I247" i="16" s="1"/>
  <c r="U247" i="16" s="1"/>
  <c r="O245" i="16"/>
  <c r="Y245" i="16"/>
  <c r="Z245" i="16" s="1"/>
  <c r="X247" i="16"/>
  <c r="L248" i="16"/>
  <c r="S246" i="16" l="1"/>
  <c r="S247" i="16"/>
  <c r="M247" i="16"/>
  <c r="O247" i="16"/>
  <c r="H248" i="16"/>
  <c r="V247" i="16"/>
  <c r="W247" i="16" s="1"/>
  <c r="O246" i="16"/>
  <c r="Y246" i="16"/>
  <c r="Z246" i="16" s="1"/>
  <c r="X248" i="16"/>
  <c r="L249" i="16"/>
  <c r="Y247" i="16"/>
  <c r="Z247" i="16" s="1"/>
  <c r="I248" i="16" l="1"/>
  <c r="U248" i="16" s="1"/>
  <c r="H249" i="16"/>
  <c r="V248" i="16"/>
  <c r="W248" i="16" s="1"/>
  <c r="I249" i="16"/>
  <c r="U249" i="16" s="1"/>
  <c r="M248" i="16"/>
  <c r="X249" i="16"/>
  <c r="L250" i="16"/>
  <c r="S249" i="16" l="1"/>
  <c r="S248" i="16"/>
  <c r="O249" i="16"/>
  <c r="Y249" i="16"/>
  <c r="Z249" i="16" s="1"/>
  <c r="V249" i="16"/>
  <c r="W249" i="16" s="1"/>
  <c r="H250" i="16"/>
  <c r="V250" i="16" s="1"/>
  <c r="W250" i="16" s="1"/>
  <c r="W252" i="16" s="1"/>
  <c r="M249" i="16"/>
  <c r="O248" i="16"/>
  <c r="Y248" i="16"/>
  <c r="Z248" i="16" s="1"/>
  <c r="X250" i="16"/>
  <c r="M250" i="16" l="1"/>
  <c r="M253" i="16" s="1"/>
  <c r="I250" i="16"/>
  <c r="U250" i="16" s="1"/>
  <c r="S250" i="16" l="1"/>
  <c r="O250" i="16"/>
  <c r="Y250" i="16"/>
  <c r="Z250" i="16" s="1"/>
  <c r="Z251" i="16" s="1"/>
  <c r="Z252" i="16" s="1"/>
  <c r="Z253" i="16" s="1"/>
  <c r="I253" i="16"/>
  <c r="R42" i="16" l="1"/>
  <c r="Q42" i="16"/>
</calcChain>
</file>

<file path=xl/sharedStrings.xml><?xml version="1.0" encoding="utf-8"?>
<sst xmlns="http://schemas.openxmlformats.org/spreadsheetml/2006/main" count="1551" uniqueCount="460">
  <si>
    <t xml:space="preserve"> </t>
  </si>
  <si>
    <r>
      <t>W</t>
    </r>
    <r>
      <rPr>
        <vertAlign val="subscript"/>
        <sz val="8"/>
        <rFont val="Arial"/>
        <family val="2"/>
      </rPr>
      <t>i</t>
    </r>
  </si>
  <si>
    <r>
      <t>X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>W</t>
    </r>
    <r>
      <rPr>
        <vertAlign val="subscript"/>
        <sz val="8"/>
        <rFont val="Arial"/>
        <family val="2"/>
      </rPr>
      <t>i</t>
    </r>
  </si>
  <si>
    <r>
      <t>Y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>W</t>
    </r>
    <r>
      <rPr>
        <vertAlign val="subscript"/>
        <sz val="8"/>
        <rFont val="Arial"/>
        <family val="2"/>
      </rPr>
      <t>i</t>
    </r>
  </si>
  <si>
    <r>
      <t>W</t>
    </r>
    <r>
      <rPr>
        <vertAlign val="subscript"/>
        <sz val="8"/>
        <color theme="0" tint="-0.34998626667073579"/>
        <rFont val="Arial"/>
        <family val="2"/>
      </rPr>
      <t>i</t>
    </r>
  </si>
  <si>
    <r>
      <t>X</t>
    </r>
    <r>
      <rPr>
        <vertAlign val="subscript"/>
        <sz val="8"/>
        <color theme="0" tint="-0.34998626667073579"/>
        <rFont val="Arial"/>
        <family val="2"/>
      </rPr>
      <t>i</t>
    </r>
    <r>
      <rPr>
        <sz val="8"/>
        <color theme="0" tint="-0.34998626667073579"/>
        <rFont val="Arial"/>
        <family val="2"/>
      </rPr>
      <t>W</t>
    </r>
    <r>
      <rPr>
        <vertAlign val="subscript"/>
        <sz val="8"/>
        <color theme="0" tint="-0.34998626667073579"/>
        <rFont val="Arial"/>
        <family val="2"/>
      </rPr>
      <t>i</t>
    </r>
  </si>
  <si>
    <r>
      <t>Y</t>
    </r>
    <r>
      <rPr>
        <vertAlign val="subscript"/>
        <sz val="8"/>
        <color theme="0" tint="-0.34998626667073579"/>
        <rFont val="Arial"/>
        <family val="2"/>
      </rPr>
      <t>i</t>
    </r>
    <r>
      <rPr>
        <sz val="8"/>
        <color theme="0" tint="-0.34998626667073579"/>
        <rFont val="Arial"/>
        <family val="2"/>
      </rPr>
      <t>W</t>
    </r>
    <r>
      <rPr>
        <vertAlign val="subscript"/>
        <sz val="8"/>
        <color theme="0" tint="-0.34998626667073579"/>
        <rFont val="Arial"/>
        <family val="2"/>
      </rPr>
      <t>i</t>
    </r>
  </si>
  <si>
    <t>q</t>
  </si>
  <si>
    <t>a</t>
  </si>
  <si>
    <r>
      <t>f.a</t>
    </r>
    <r>
      <rPr>
        <vertAlign val="superscript"/>
        <sz val="8"/>
        <rFont val="Arial"/>
        <family val="2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</si>
  <si>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</si>
  <si>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</si>
  <si>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</si>
  <si>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</si>
  <si>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</si>
  <si>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</si>
  <si>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</si>
  <si>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</si>
  <si>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</si>
  <si>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</si>
  <si>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</si>
  <si>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</si>
  <si>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</si>
  <si>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</si>
  <si>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</si>
  <si>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</si>
  <si>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</si>
  <si>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</si>
  <si>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</si>
  <si>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</si>
  <si>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</si>
  <si>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</si>
  <si>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</si>
  <si>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</si>
  <si>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</si>
  <si>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</si>
  <si>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</t>
  </si>
  <si>
    <t>y</t>
  </si>
  <si>
    <t>delta x-y</t>
  </si>
  <si>
    <t>target</t>
  </si>
  <si>
    <t>var</t>
  </si>
  <si>
    <t>C1</t>
  </si>
  <si>
    <t>se</t>
  </si>
  <si>
    <t>PAHO/WHO   Washington DC</t>
  </si>
  <si>
    <t xml:space="preserve">                                 gradiente de salud por grupos sociales</t>
  </si>
  <si>
    <t>§</t>
  </si>
  <si>
    <t>más bajo</t>
  </si>
  <si>
    <t>segundo</t>
  </si>
  <si>
    <t>mediano</t>
  </si>
  <si>
    <t>cuarto</t>
  </si>
  <si>
    <t>más alto</t>
  </si>
  <si>
    <t>estratificador de equidad</t>
  </si>
  <si>
    <t>métricas de desigualdad</t>
  </si>
  <si>
    <t>año</t>
  </si>
  <si>
    <t>valor</t>
  </si>
  <si>
    <t>bajo</t>
  </si>
  <si>
    <t>alto</t>
  </si>
  <si>
    <t>IC 95%</t>
  </si>
  <si>
    <t>brecha relativa
de Kuznets</t>
  </si>
  <si>
    <t>§  apartado no-trivialmente del referente de equidad</t>
  </si>
  <si>
    <t>notas técnicas</t>
  </si>
  <si>
    <t xml:space="preserve">Sobre el cálculo de curvas de Lorenz de mejor ajuste (fitted) e índices de Concentración por integración numérica </t>
  </si>
  <si>
    <t>1.</t>
  </si>
  <si>
    <t>Para todo set de vectores (x,y) donde:</t>
  </si>
  <si>
    <t>x =</t>
  </si>
  <si>
    <r>
      <t>frecuencia relativa acumulada de la población ordenada jerárquicamente (CW</t>
    </r>
    <r>
      <rPr>
        <vertAlign val="subscript"/>
        <sz val="8"/>
        <rFont val="Arial"/>
        <family val="2"/>
      </rPr>
      <t>pop</t>
    </r>
    <r>
      <rPr>
        <sz val="8"/>
        <rFont val="Arial"/>
        <family val="2"/>
      </rPr>
      <t>)</t>
    </r>
  </si>
  <si>
    <t>y =</t>
  </si>
  <si>
    <r>
      <t>frecuencia relativa acumulada de una variable de salud (CW</t>
    </r>
    <r>
      <rPr>
        <vertAlign val="subscript"/>
        <sz val="8"/>
        <rFont val="Arial"/>
        <family val="2"/>
      </rPr>
      <t>health</t>
    </r>
    <r>
      <rPr>
        <sz val="8"/>
        <rFont val="Arial"/>
        <family val="2"/>
      </rPr>
      <t>)</t>
    </r>
  </si>
  <si>
    <r>
      <t>esta hoja de cálculo (</t>
    </r>
    <r>
      <rPr>
        <sz val="8"/>
        <color indexed="12"/>
        <rFont val="Arial"/>
        <family val="2"/>
      </rPr>
      <t>template</t>
    </r>
    <r>
      <rPr>
        <sz val="8"/>
        <rFont val="Arial"/>
        <family val="2"/>
      </rPr>
      <t>) permite:</t>
    </r>
  </si>
  <si>
    <t>a.</t>
  </si>
  <si>
    <t>graficar la distribución empírica de los vectores (x,y) observados (distribución observada)</t>
  </si>
  <si>
    <t>b.</t>
  </si>
  <si>
    <t>construir la curva de Lorenz con mejor ajuste para la distribución empírica (Lorenz de mejor ajuste)</t>
  </si>
  <si>
    <t>c.</t>
  </si>
  <si>
    <t>integrar el área entre la curva ajustada de Lorenz y la curva de perfecta igualdad (igualdad perfecta)</t>
  </si>
  <si>
    <t>d.</t>
  </si>
  <si>
    <t>calcular la correspondiente medida-resumen de desigualdad (Indice de Concentración (Gini), suavizado)</t>
  </si>
  <si>
    <t>2.</t>
  </si>
  <si>
    <t>En la hoja de cálculo se asume la siguiente función para la curva de Lorenz:</t>
  </si>
  <si>
    <t>para fines de cómputo, la expresión correspondiente es:</t>
  </si>
  <si>
    <t>y = f(x) = (1/EXP(1/(C1-1))-1)(EXP(X/(C1-X))-1)</t>
  </si>
  <si>
    <t>y = f(x) = (EXP(X/(C1-X))-1)/(EXP(1/(C1-1))-1)</t>
  </si>
  <si>
    <t>3.</t>
  </si>
  <si>
    <t>El ajuste de la curva se obtiene por el método de los mínimos cuadrados (no lineal).</t>
  </si>
  <si>
    <t>4.</t>
  </si>
  <si>
    <t>El valor de la constante C1 de la función de la curva de Lorenz se obtiene por optimización no lineal, usando el método de gradiente reducida generalizada (GRG2)</t>
  </si>
  <si>
    <t>incluído en el Solver de Excel. El procedimiento consiste en encontrar el valor que asume la constante C1 cuando el valor de la sumatoria del error cuadrático se</t>
  </si>
  <si>
    <t>reduce al mínimo.  En la hoja de cálculo, esto significa pedirle al Solver que modifique el valor de la constante C1 minimizando la suma del error cuadrático.</t>
  </si>
  <si>
    <r>
      <t>En el Solver, esto se define definiendo al mínimo la celda objetivo (</t>
    </r>
    <r>
      <rPr>
        <sz val="8"/>
        <color rgb="FF0070C0"/>
        <rFont val="Arial"/>
        <family val="2"/>
      </rPr>
      <t>target cell</t>
    </r>
    <r>
      <rPr>
        <sz val="8"/>
        <rFont val="Arial"/>
        <family val="2"/>
      </rPr>
      <t>), cambiando el valor de la variable de decisión (</t>
    </r>
    <r>
      <rPr>
        <sz val="8"/>
        <color indexed="10"/>
        <rFont val="Arial"/>
        <family val="2"/>
      </rPr>
      <t>changing cell</t>
    </r>
    <r>
      <rPr>
        <sz val="8"/>
        <rFont val="Arial"/>
        <family val="2"/>
      </rPr>
      <t>).</t>
    </r>
  </si>
  <si>
    <t>5.</t>
  </si>
  <si>
    <r>
      <t xml:space="preserve">El Solver emplea el criterio de Newton-Raphson en el procedimiento de optimización y, por ello, para el cálculo de la constante C1 se parte de un </t>
    </r>
    <r>
      <rPr>
        <i/>
        <sz val="8"/>
        <rFont val="Arial"/>
        <family val="2"/>
      </rPr>
      <t>guesstimate</t>
    </r>
    <r>
      <rPr>
        <sz val="8"/>
        <rFont val="Arial"/>
        <family val="2"/>
      </rPr>
      <t>, hasta</t>
    </r>
  </si>
  <si>
    <t>alcanzar convergencia. La función de la curva de Lorenz muestra que la constante C1 puede asumir valores en los intervalos [-infinito, -1) y (+1, +infinito].</t>
  </si>
  <si>
    <t>6.</t>
  </si>
  <si>
    <t>Para iniciar el proceso de optimización y cálculo de índices, ingresar los nuevos valores (X,Y) y asumir como valor inicial de la constante C1 el valor 1.5 si la</t>
  </si>
  <si>
    <t>distribución empírica (observada) está por debajo de la línea diagonal (inequidad positiva) o el valor -1.5 si la distribución empírica está por encima de la diagonal</t>
  </si>
  <si>
    <t>(inequidad negativa). Luego seleccionar Data/Solver y definir los parámetros del modelo, según lo mencionado en el punto 4.  Las opciones (Options) del cálculo</t>
  </si>
  <si>
    <r>
      <t xml:space="preserve"> iterativo definidas por </t>
    </r>
    <r>
      <rPr>
        <i/>
        <sz val="8"/>
        <rFont val="Arial"/>
        <family val="2"/>
      </rPr>
      <t>default</t>
    </r>
    <r>
      <rPr>
        <sz val="8"/>
        <rFont val="Arial"/>
        <family val="2"/>
      </rPr>
      <t xml:space="preserve"> en el Solver no requieren ser modificadas.</t>
    </r>
  </si>
  <si>
    <t>8.</t>
  </si>
  <si>
    <t>Referencias:</t>
  </si>
  <si>
    <t>Función de la curva de Lorenz:</t>
  </si>
  <si>
    <t>Murray CJL, Lopez AD. Estimating causes of death: new methods and global and regional applications for 1990; en: The Global Burden of Disease. Harvard University Press, 1996; p.152.</t>
  </si>
  <si>
    <t>Murray, CJL, Lopez AD. The Global Burden of Disease. Harvard University Press, 1996; p.152.</t>
  </si>
  <si>
    <t>Algoritmo de optimización no lineal de Gradiente Reducida Generalizada (GRG2):</t>
  </si>
  <si>
    <t>Lasdon LS, Waren A, Jain A, Ratner M. Design and testing of a Generalized Reduced Gradient Code for Nonlinear Programming.  ACM Trans Math Software 1978:4(1):34-50.</t>
  </si>
  <si>
    <t>Solver Add-Ins:</t>
  </si>
  <si>
    <t>http://www.frontsys.com</t>
  </si>
  <si>
    <t>Mujica OJ, Zintel H. 1999</t>
  </si>
  <si>
    <t>Organización Panamericana de la Salud</t>
  </si>
  <si>
    <t>Sobre el cálculo de índices de desigualdad basados en regresión linear por mínimos cuadrados ponderados</t>
  </si>
  <si>
    <r>
      <t xml:space="preserve">Debido a que se trabaja con datos </t>
    </r>
    <r>
      <rPr>
        <i/>
        <sz val="8"/>
        <rFont val="Arial"/>
        <family val="2"/>
      </rPr>
      <t>agrupados</t>
    </r>
    <r>
      <rPr>
        <sz val="8"/>
        <rFont val="Arial"/>
        <family val="2"/>
      </rPr>
      <t>, el término de error en la ecuación de regresión es heterocedástico (i.e., la varianza no es constante). Por lo tanto,</t>
    </r>
  </si>
  <si>
    <t>la estimación de los coeficientes de regresión por el método habitual de mínimos cuadrados ordinarios (MCO) es sesgada, ineficiente y no recomendada.</t>
  </si>
  <si>
    <t>El estimador empírico más apropiado en estos casos es el método de mínimos cuadrados ponderados (MCP).</t>
  </si>
  <si>
    <t>Existen varios criterios de estimación ponderada; el procedimiento estándar asigna la raíz cuadrada del tamaño de clase (i.e., la población del grupo)</t>
  </si>
  <si>
    <t>La estimación por MCP del índice de desigualdad de la pendiente puede obtenerse fácilmente corriendo una regresión por MCO en la siguiente ecuación transformada,</t>
  </si>
  <si>
    <t>(Maddala &amp; Wagstaff):</t>
  </si>
  <si>
    <t>donde:</t>
  </si>
  <si>
    <r>
      <t xml:space="preserve">La variable dependiente ponderada (i.e., la variable de salud, </t>
    </r>
    <r>
      <rPr>
        <i/>
        <sz val="8"/>
        <rFont val="Arial"/>
        <family val="2"/>
      </rPr>
      <t>W</t>
    </r>
    <r>
      <rPr>
        <i/>
        <vertAlign val="subscript"/>
        <sz val="8"/>
        <rFont val="Arial"/>
        <family val="2"/>
      </rPr>
      <t>i</t>
    </r>
    <r>
      <rPr>
        <i/>
        <sz val="8"/>
        <rFont val="Arial"/>
        <family val="2"/>
      </rPr>
      <t>Y</t>
    </r>
    <r>
      <rPr>
        <i/>
        <vertAlign val="subscript"/>
        <sz val="8"/>
        <rFont val="Arial"/>
        <family val="2"/>
      </rPr>
      <t>i</t>
    </r>
    <r>
      <rPr>
        <sz val="8"/>
        <rFont val="Arial"/>
        <family val="2"/>
      </rPr>
      <t xml:space="preserve">) es regresionada por MCO sobre el término ponderador (i.e., la raíz cuadrada de la población, </t>
    </r>
    <r>
      <rPr>
        <i/>
        <sz val="8"/>
        <rFont val="Arial"/>
        <family val="2"/>
      </rPr>
      <t>W</t>
    </r>
    <r>
      <rPr>
        <i/>
        <vertAlign val="subscript"/>
        <sz val="8"/>
        <rFont val="Arial"/>
        <family val="2"/>
      </rPr>
      <t>i</t>
    </r>
    <r>
      <rPr>
        <sz val="8"/>
        <rFont val="Arial"/>
        <family val="2"/>
      </rPr>
      <t xml:space="preserve">) </t>
    </r>
  </si>
  <si>
    <r>
      <t xml:space="preserve">y la variable independiente ponderada (i.e., la variable de posición social relativa o ridit, </t>
    </r>
    <r>
      <rPr>
        <i/>
        <sz val="8"/>
        <rFont val="Arial"/>
        <family val="2"/>
      </rPr>
      <t>W</t>
    </r>
    <r>
      <rPr>
        <i/>
        <vertAlign val="subscript"/>
        <sz val="8"/>
        <rFont val="Arial"/>
        <family val="2"/>
      </rPr>
      <t>i</t>
    </r>
    <r>
      <rPr>
        <i/>
        <sz val="8"/>
        <rFont val="Arial"/>
        <family val="2"/>
      </rPr>
      <t>X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>), sin un término constante (α = 0)</t>
    </r>
  </si>
  <si>
    <t xml:space="preserve">En otras palabras, el procedimiento propuesto en esta hoja de cálculo (template) corresponde a una regresión linear múltiple con dos regresores por mínimos </t>
  </si>
  <si>
    <r>
      <t>cuadrados ordinarios y con intercepto a través del origen —</t>
    </r>
    <r>
      <rPr>
        <i/>
        <sz val="8"/>
        <rFont val="Arial"/>
        <family val="2"/>
      </rPr>
      <t>through the origin</t>
    </r>
    <r>
      <rPr>
        <sz val="8"/>
        <rFont val="Arial"/>
        <family val="2"/>
      </rPr>
      <t xml:space="preserve"> (i.e, con constante cero), según propuesto por Maddala.</t>
    </r>
  </si>
  <si>
    <t>7.</t>
  </si>
  <si>
    <t xml:space="preserve">Para proceder a este análisis en Excel, primero hay que generar las variables y regresores transformados; es decir, tres columnas con la variable de salud ponderada </t>
  </si>
  <si>
    <t>(esto es, la variable de salud original multiplicada por el ponderador, que es la raíz cuadrada del tamaño poblacional de cada clase) y los dos regresores: uno es la raíz</t>
  </si>
  <si>
    <t>la regresión.</t>
  </si>
  <si>
    <t xml:space="preserve">Se invoca el utilitario (add-in) de Análisis de Datos en Excel y se selecciona la opción de regresión.  En la ventana de regresión, se definen cuatro puntos: </t>
  </si>
  <si>
    <t>i.     el rango de la variable dependiente (es decir, la columna con la variable de salud ponderada)</t>
  </si>
  <si>
    <t>ii.    el rango de los regresores (es decir, las dos columnas contiguas, con el ponderador y la variable de posición social relativa ponderada)</t>
  </si>
  <si>
    <t>iii.   se selecciona la opción de regresión a través del origen (es decir, se marca 'constante cero')</t>
  </si>
  <si>
    <t>iv.  se define el rango de salida de los resultados (se recomienda definir la correspondiente celda en el área de salida de datos en donde se ubica el título respectivo</t>
  </si>
  <si>
    <t xml:space="preserve">     de la tabla de resultados de la regresión (es decir, donde dice "SUMMARY OUTPUT"). Se confirma la sobreescritura y luego se restituye el formato original.</t>
  </si>
  <si>
    <t>9.</t>
  </si>
  <si>
    <t>Bajo este procedimiento de Maddala, la salida de resultados siempre producirá intercepto cero (por definición del modelo) y dos coeficientes beta, uno por cada regresor.</t>
  </si>
  <si>
    <t>El primer coeficiente beta ('X variable 1' en la salida, se interpreta como el coeficiente alfa, es decir, el intercepto de la regresión por MCP) y el segundo coeficiente beta</t>
  </si>
  <si>
    <t>('X variable 2) como el verdadero coeficiente beta o pendiente de la recta de regresión ponderada; éste corresponde al índice de desigualdad de la pendiente.</t>
  </si>
  <si>
    <t>10.</t>
  </si>
  <si>
    <t>Wagstaff A, Paci P, Van Doorslaer E. On the measurement of inequalities in health. Soc Sci Med 1991;33(5):545-557.</t>
  </si>
  <si>
    <t>Maddala GS. Introduction to Econometrics; 3rd Edition. John Wiley &amp; Sons, Ltd; Chichester, 2001.</t>
  </si>
  <si>
    <t>Van Belle G, Fisher LD, Heagerty PJ, Lumley T. Biostatistics: a methodology for the health sciences; 2nd Edition. John Wiley &amp; Sons, Ltd; Chichester, 2004.</t>
  </si>
  <si>
    <t>Mujica OJ. 2005</t>
  </si>
  <si>
    <t>ubigeo</t>
  </si>
  <si>
    <t>población
base</t>
  </si>
  <si>
    <t>estratificador
de equidad</t>
  </si>
  <si>
    <t>tasa de
salud</t>
  </si>
  <si>
    <t>posición
social</t>
  </si>
  <si>
    <r>
      <t>w</t>
    </r>
    <r>
      <rPr>
        <vertAlign val="subscript"/>
        <sz val="10"/>
        <color indexed="63"/>
        <rFont val="Arial"/>
        <family val="2"/>
      </rPr>
      <t>pob</t>
    </r>
  </si>
  <si>
    <r>
      <t>cw</t>
    </r>
    <r>
      <rPr>
        <vertAlign val="subscript"/>
        <sz val="10"/>
        <color indexed="63"/>
        <rFont val="Arial"/>
        <family val="2"/>
      </rPr>
      <t>pob</t>
    </r>
  </si>
  <si>
    <r>
      <t>wq</t>
    </r>
    <r>
      <rPr>
        <vertAlign val="subscript"/>
        <sz val="10"/>
        <color indexed="63"/>
        <rFont val="Arial"/>
        <family val="2"/>
      </rPr>
      <t>pob</t>
    </r>
  </si>
  <si>
    <r>
      <t>f</t>
    </r>
    <r>
      <rPr>
        <vertAlign val="subscript"/>
        <sz val="10"/>
        <color indexed="63"/>
        <rFont val="Arial"/>
        <family val="2"/>
      </rPr>
      <t>salud</t>
    </r>
  </si>
  <si>
    <r>
      <t>w</t>
    </r>
    <r>
      <rPr>
        <vertAlign val="subscript"/>
        <sz val="10"/>
        <color indexed="63"/>
        <rFont val="Arial"/>
        <family val="2"/>
      </rPr>
      <t>salud</t>
    </r>
  </si>
  <si>
    <r>
      <t>cw</t>
    </r>
    <r>
      <rPr>
        <vertAlign val="subscript"/>
        <sz val="10"/>
        <color indexed="63"/>
        <rFont val="Arial"/>
        <family val="2"/>
      </rPr>
      <t>salud</t>
    </r>
  </si>
  <si>
    <t>ICDS
Fuller</t>
  </si>
  <si>
    <t>función
Lorenz</t>
  </si>
  <si>
    <t>error
cuadrático</t>
  </si>
  <si>
    <t>factor tasa</t>
  </si>
  <si>
    <t>bisagras de Tukey</t>
  </si>
  <si>
    <t>IDP no-ponderado</t>
  </si>
  <si>
    <t>ICDS no-suavizado</t>
  </si>
  <si>
    <t>cuantil poblacional</t>
  </si>
  <si>
    <t>factor var1</t>
  </si>
  <si>
    <t>factor var2</t>
  </si>
  <si>
    <t>La plantilla permite la comparación de la situación y el cambio en la desigualdad social en salud de una población en dos momentos en el tiempo o de dos poblaciones comparables en un mismo momento en el tiempo</t>
  </si>
  <si>
    <t>es de interés primario explorar.</t>
  </si>
  <si>
    <r>
      <t xml:space="preserve">división geográfica/ubigeo); 2) la </t>
    </r>
    <r>
      <rPr>
        <b/>
        <sz val="10.5"/>
        <color rgb="FF000099"/>
        <rFont val="Corbel"/>
        <family val="2"/>
      </rPr>
      <t>población-base</t>
    </r>
    <r>
      <rPr>
        <sz val="10.5"/>
        <color rgb="FF000099"/>
        <rFont val="Corbel"/>
        <family val="2"/>
      </rPr>
      <t xml:space="preserve"> de cada clase; 3) la variable socioeconómica o </t>
    </r>
    <r>
      <rPr>
        <b/>
        <sz val="10.5"/>
        <color rgb="FF000099"/>
        <rFont val="Corbel"/>
        <family val="2"/>
      </rPr>
      <t>estratificador de equidad</t>
    </r>
    <r>
      <rPr>
        <sz val="10.5"/>
        <color rgb="FF000099"/>
        <rFont val="Corbel"/>
        <family val="2"/>
      </rPr>
      <t xml:space="preserve"> en cada clase; y, 4) la variable o </t>
    </r>
    <r>
      <rPr>
        <b/>
        <sz val="10.5"/>
        <color rgb="FF000099"/>
        <rFont val="Corbel"/>
        <family val="2"/>
      </rPr>
      <t>indicador de salud</t>
    </r>
    <r>
      <rPr>
        <sz val="10.5"/>
        <color rgb="FF000099"/>
        <rFont val="Corbel"/>
        <family val="2"/>
      </rPr>
      <t xml:space="preserve"> en cada clase, cuya desigualdad distributiva</t>
    </r>
  </si>
  <si>
    <t xml:space="preserve">         o, alternativamente: </t>
  </si>
  <si>
    <t xml:space="preserve">1. </t>
  </si>
  <si>
    <t xml:space="preserve">5. </t>
  </si>
  <si>
    <t xml:space="preserve">4. </t>
  </si>
  <si>
    <t xml:space="preserve">3. </t>
  </si>
  <si>
    <t xml:space="preserve">2. </t>
  </si>
  <si>
    <r>
      <t xml:space="preserve">Esta plantilla de cálculo es deliberadamente </t>
    </r>
    <r>
      <rPr>
        <i/>
        <sz val="10.5"/>
        <color rgb="FF000099"/>
        <rFont val="Corbel"/>
        <family val="2"/>
      </rPr>
      <t>semi-automatizada</t>
    </r>
    <r>
      <rPr>
        <sz val="10.5"/>
        <color rgb="FF000099"/>
        <rFont val="Corbel"/>
        <family val="2"/>
      </rPr>
      <t>, pues se ha diseñado con fines de capacitación y entrenamiento en el cómputo de las métricas estándar de desigualdad social en salud.  Por lo tanto, el</t>
    </r>
  </si>
  <si>
    <t>ingreso de nuevos datos a la plantilla no genera automáticamente nuevos resultados.  El usuario intencionadamente debe revisar ciertos pasos-clave del análisis exploratorio de desigualdades sociales en salud e invocar</t>
  </si>
  <si>
    <t>necesariamente ciertas funciones y operaciones para poder generar los resultados métricos, tabulares y gráficos esperados.  Estos pasos-clave, funciones y operaciones básicas se describen a continuación:</t>
  </si>
  <si>
    <r>
      <rPr>
        <u/>
        <sz val="10.5"/>
        <color rgb="FF000099"/>
        <rFont val="Corbel"/>
        <family val="2"/>
      </rPr>
      <t>Advertencia</t>
    </r>
    <r>
      <rPr>
        <sz val="10.5"/>
        <color rgb="FF000099"/>
        <rFont val="Corbel"/>
        <family val="2"/>
      </rPr>
      <t xml:space="preserve">:  los únicos datos modificables intencionadamente por el usuario son los contenidos en las celdas marcadas con texto en </t>
    </r>
    <r>
      <rPr>
        <sz val="10.5"/>
        <color rgb="FFFF0000"/>
        <rFont val="Corbel"/>
        <family val="2"/>
      </rPr>
      <t>rojo</t>
    </r>
    <r>
      <rPr>
        <sz val="10.5"/>
        <color rgb="FF000099"/>
        <rFont val="Corbel"/>
        <family val="2"/>
      </rPr>
      <t>. Ningún otro contenido numérico de la plantilla debe ser modificado por el usuario.</t>
    </r>
  </si>
  <si>
    <t>en la tabla-resumen de cuantiles, ajustar la suma que define la talla poblacional correspondiente a cada cuantil.</t>
  </si>
  <si>
    <t>e.</t>
  </si>
  <si>
    <t>en primer lugar, verificar que el panel de datos está correctamente ordenado por el estratificador de equidad (de peor a mejor situación socioeconómica)</t>
  </si>
  <si>
    <r>
      <t>en la columna de pesos poblacionales intra-cuantil (</t>
    </r>
    <r>
      <rPr>
        <i/>
        <sz val="10"/>
        <color theme="1"/>
        <rFont val="Corbel"/>
        <family val="2"/>
      </rPr>
      <t>wq</t>
    </r>
    <r>
      <rPr>
        <i/>
        <vertAlign val="subscript"/>
        <sz val="10"/>
        <color theme="1"/>
        <rFont val="Corbel"/>
        <family val="2"/>
      </rPr>
      <t>pob</t>
    </r>
    <r>
      <rPr>
        <sz val="10"/>
        <color theme="1"/>
        <rFont val="Corbel"/>
        <family val="2"/>
      </rPr>
      <t>), verificar que los denominadores de cada peso correspondan a la talla poblacional de su cuantil: la suma de estos pesos debe dar 1 en cada cuantil</t>
    </r>
  </si>
  <si>
    <r>
      <t xml:space="preserve">(y la suma total de la columna </t>
    </r>
    <r>
      <rPr>
        <i/>
        <sz val="10"/>
        <color theme="1"/>
        <rFont val="Corbel"/>
        <family val="2"/>
      </rPr>
      <t>wq</t>
    </r>
    <r>
      <rPr>
        <i/>
        <vertAlign val="subscript"/>
        <sz val="10"/>
        <color theme="1"/>
        <rFont val="Corbel"/>
        <family val="2"/>
      </rPr>
      <t>pob</t>
    </r>
    <r>
      <rPr>
        <sz val="10"/>
        <color theme="1"/>
        <rFont val="Corbel"/>
        <family val="2"/>
      </rPr>
      <t xml:space="preserve"> debe ser igual al número de cuantiles particionados)</t>
    </r>
  </si>
  <si>
    <r>
      <t>en la tabla-resumen de cuantiles, ajustar –según corresponda</t>
    </r>
    <r>
      <rPr>
        <sz val="10"/>
        <color theme="1"/>
        <rFont val="Calibri"/>
        <family val="2"/>
      </rPr>
      <t>–</t>
    </r>
    <r>
      <rPr>
        <sz val="10"/>
        <color theme="1"/>
        <rFont val="Corbel"/>
        <family val="2"/>
      </rPr>
      <t xml:space="preserve"> las dos matrices que definen la suma-producto con la que se calcula el promedio ponderado (i.e., el estimador insesgado) tanto de la variable</t>
    </r>
  </si>
  <si>
    <t>socioeconómica como, sobre todo, de la variable salud para cada cuantil (para cada suma-producto, las dos matrices son: las tallas poblacionales y los pesos poblacionales de todos los miembros o unidades</t>
  </si>
  <si>
    <t>de análisis correspondientes a cada cuantil).</t>
  </si>
  <si>
    <r>
      <t xml:space="preserve">ingresar todos los datos requeridos (con </t>
    </r>
    <r>
      <rPr>
        <i/>
        <sz val="10.5"/>
        <color rgb="FF000099"/>
        <rFont val="Corbel"/>
        <family val="2"/>
      </rPr>
      <t>pegado especial: sólo cifras</t>
    </r>
    <r>
      <rPr>
        <sz val="10.5"/>
        <color rgb="FF000099"/>
        <rFont val="Corbel"/>
        <family val="2"/>
      </rPr>
      <t xml:space="preserve"> en las casillas en </t>
    </r>
    <r>
      <rPr>
        <sz val="10.5"/>
        <color rgb="FFFF0000"/>
        <rFont val="Corbel"/>
        <family val="2"/>
      </rPr>
      <t>rojo</t>
    </r>
    <r>
      <rPr>
        <sz val="10.5"/>
        <color rgb="FF000099"/>
        <rFont val="Corbel"/>
        <family val="2"/>
      </rPr>
      <t xml:space="preserve">), </t>
    </r>
    <r>
      <rPr>
        <b/>
        <sz val="10.5"/>
        <color rgb="FF000099"/>
        <rFont val="Corbel"/>
        <family val="2"/>
      </rPr>
      <t>ordenados por el estratificador de equidad</t>
    </r>
    <r>
      <rPr>
        <sz val="10.5"/>
        <color rgb="FF000099"/>
        <rFont val="Corbel"/>
        <family val="2"/>
      </rPr>
      <t xml:space="preserve"> desde la peor hasta la mejor situación socioeconómica.</t>
    </r>
  </si>
  <si>
    <r>
      <t xml:space="preserve">revisar los puntos de corte de los cuantiles (bisagras de Tukey) y </t>
    </r>
    <r>
      <rPr>
        <b/>
        <sz val="10.5"/>
        <color rgb="FF000099"/>
        <rFont val="Corbel"/>
        <family val="2"/>
      </rPr>
      <t>verificar la correcta partición del panel de datos</t>
    </r>
    <r>
      <rPr>
        <sz val="10.5"/>
        <color rgb="FF000099"/>
        <rFont val="Corbel"/>
        <family val="2"/>
      </rPr>
      <t>. Si es necesario, redefinir su composición: revisar la talla poblacional de cada cuantil, recalcular</t>
    </r>
  </si>
  <si>
    <r>
      <t xml:space="preserve">(aunque puede expandirse directamente a más poblaciones/periodos).  Para cada población/periodo, se requiere un panel de datos de cuatro columnas:  1) las </t>
    </r>
    <r>
      <rPr>
        <b/>
        <sz val="10.5"/>
        <color rgb="FF000099"/>
        <rFont val="Corbel"/>
        <family val="2"/>
      </rPr>
      <t>unidades de análisis</t>
    </r>
    <r>
      <rPr>
        <sz val="10.5"/>
        <color rgb="FF000099"/>
        <rFont val="Corbel"/>
        <family val="2"/>
      </rPr>
      <t xml:space="preserve"> o clases (usualmente el nombre de la</t>
    </r>
  </si>
  <si>
    <r>
      <t>usando el '</t>
    </r>
    <r>
      <rPr>
        <sz val="10"/>
        <color theme="1" tint="0.499984740745262"/>
        <rFont val="Arial Narrow"/>
        <family val="2"/>
      </rPr>
      <t>format painter</t>
    </r>
    <r>
      <rPr>
        <sz val="10"/>
        <color theme="1"/>
        <rFont val="Corbel"/>
        <family val="2"/>
      </rPr>
      <t>' de la barra de herramientas, retrazar las líneas rojas de partición de cuantiles según corresponda.</t>
    </r>
  </si>
  <si>
    <t>separado (i.e., una-por-una) dos regresiones: una sin transformación logarítmica y otra con transformación logarítmica.  Asegurarse de pegar los resultados de cada regresión de novo exactamente sobre los</t>
  </si>
  <si>
    <r>
      <t>resultados anteriores (punto de referencia: la correspondiente etiqueta "</t>
    </r>
    <r>
      <rPr>
        <sz val="10.5"/>
        <rFont val="Arial Narrow"/>
        <family val="2"/>
      </rPr>
      <t>SUMMARY OUTPUT</t>
    </r>
    <r>
      <rPr>
        <sz val="10.5"/>
        <color rgb="FF000099"/>
        <rFont val="Corbel"/>
        <family val="2"/>
      </rPr>
      <t>").  Ajustar la escala vertical de la salida gráfica correspondiente.</t>
    </r>
  </si>
  <si>
    <r>
      <t xml:space="preserve">correr </t>
    </r>
    <r>
      <rPr>
        <i/>
        <sz val="10.5"/>
        <color rgb="FF000099"/>
        <rFont val="Corbel"/>
        <family val="2"/>
      </rPr>
      <t>de novo</t>
    </r>
    <r>
      <rPr>
        <sz val="10.5"/>
        <color rgb="FF000099"/>
        <rFont val="Corbel"/>
        <family val="2"/>
      </rPr>
      <t xml:space="preserve"> las </t>
    </r>
    <r>
      <rPr>
        <b/>
        <sz val="10.5"/>
        <color rgb="FF000099"/>
        <rFont val="Corbel"/>
        <family val="2"/>
      </rPr>
      <t>regresiones de Maddala</t>
    </r>
    <r>
      <rPr>
        <sz val="10.5"/>
        <color rgb="FF000099"/>
        <rFont val="Corbel"/>
        <family val="2"/>
      </rPr>
      <t xml:space="preserve"> (ver notas) invocando el utilitario </t>
    </r>
    <r>
      <rPr>
        <sz val="10.5"/>
        <rFont val="Arial Narrow"/>
        <family val="2"/>
      </rPr>
      <t>Análisis de Datos/Regresión</t>
    </r>
    <r>
      <rPr>
        <sz val="10.5"/>
        <color rgb="FF000099"/>
        <rFont val="Corbel"/>
        <family val="2"/>
      </rPr>
      <t xml:space="preserve"> (bajo la opción </t>
    </r>
    <r>
      <rPr>
        <sz val="10.5"/>
        <rFont val="Arial Narrow"/>
        <family val="2"/>
      </rPr>
      <t>Datos</t>
    </r>
    <r>
      <rPr>
        <sz val="10.5"/>
        <color rgb="FF000099"/>
        <rFont val="Corbel"/>
        <family val="2"/>
      </rPr>
      <t xml:space="preserve"> de la barra de herramientas).  Esto implica, para cada población/periodo, correr por</t>
    </r>
  </si>
  <si>
    <t>analizar las tablas de métricas-resumen de desigualdad social en salud e interpretar los resultados.</t>
  </si>
  <si>
    <t>para calcular la curva e índice de concentración de desigualdad en salud suavizado/ajustado.</t>
  </si>
  <si>
    <r>
      <t xml:space="preserve">verificar el </t>
    </r>
    <r>
      <rPr>
        <b/>
        <sz val="10.5"/>
        <color rgb="FF000099"/>
        <rFont val="Corbel"/>
        <family val="2"/>
      </rPr>
      <t>valor de siembra</t>
    </r>
    <r>
      <rPr>
        <sz val="10.5"/>
        <color rgb="FF000099"/>
        <rFont val="Corbel"/>
        <family val="2"/>
      </rPr>
      <t xml:space="preserve"> o arranque en la casilla correspondiente a la </t>
    </r>
    <r>
      <rPr>
        <sz val="10.5"/>
        <rFont val="Arial Narrow"/>
        <family val="2"/>
      </rPr>
      <t>constante C1</t>
    </r>
    <r>
      <rPr>
        <sz val="10.5"/>
        <color rgb="FF000099"/>
        <rFont val="Corbel"/>
        <family val="2"/>
      </rPr>
      <t xml:space="preserve"> (en </t>
    </r>
    <r>
      <rPr>
        <sz val="10.5"/>
        <color rgb="FFFF0000"/>
        <rFont val="Corbel"/>
        <family val="2"/>
      </rPr>
      <t>rojo</t>
    </r>
    <r>
      <rPr>
        <sz val="10.5"/>
        <color rgb="FF000099"/>
        <rFont val="Corbel"/>
        <family val="2"/>
      </rPr>
      <t xml:space="preserve">) para la función de Lorenz (ver notas). Invocar el utilitario </t>
    </r>
    <r>
      <rPr>
        <sz val="10.5"/>
        <rFont val="Arial Narrow"/>
        <family val="2"/>
      </rPr>
      <t>Solver</t>
    </r>
    <r>
      <rPr>
        <sz val="10.5"/>
        <color rgb="FF000099"/>
        <rFont val="Corbel"/>
        <family val="2"/>
      </rPr>
      <t xml:space="preserve"> (bajo la opción</t>
    </r>
    <r>
      <rPr>
        <sz val="10.5"/>
        <rFont val="Arial Narrow"/>
        <family val="2"/>
      </rPr>
      <t xml:space="preserve"> Datos</t>
    </r>
    <r>
      <rPr>
        <sz val="10.5"/>
        <color rgb="FF000099"/>
        <rFont val="Corbel"/>
        <family val="2"/>
      </rPr>
      <t xml:space="preserve"> de la barra de herramientas)</t>
    </r>
  </si>
  <si>
    <r>
      <t>los pesos poblacionales intra-cuantil (</t>
    </r>
    <r>
      <rPr>
        <i/>
        <sz val="10.5"/>
        <color rgb="FF000099"/>
        <rFont val="Corbel"/>
        <family val="2"/>
      </rPr>
      <t>wq</t>
    </r>
    <r>
      <rPr>
        <i/>
        <vertAlign val="subscript"/>
        <sz val="10.5"/>
        <color rgb="FF000099"/>
        <rFont val="Corbel"/>
        <family val="2"/>
      </rPr>
      <t>pob</t>
    </r>
    <r>
      <rPr>
        <sz val="10.5"/>
        <color rgb="FF000099"/>
        <rFont val="Corbel"/>
        <family val="2"/>
      </rPr>
      <t>) y los promedios ponderados correspondientes en la tabla resumen de ambos periodos.</t>
    </r>
    <r>
      <rPr>
        <vertAlign val="superscript"/>
        <sz val="10.5"/>
        <color rgb="FF000099"/>
        <rFont val="Cambria"/>
        <family val="1"/>
      </rPr>
      <t>(§</t>
    </r>
    <r>
      <rPr>
        <vertAlign val="superscript"/>
        <sz val="10.5"/>
        <color rgb="FF000099"/>
        <rFont val="Corbel"/>
        <family val="2"/>
      </rPr>
      <t>)</t>
    </r>
    <r>
      <rPr>
        <sz val="10.5"/>
        <color rgb="FF000099"/>
        <rFont val="Corbel"/>
        <family val="2"/>
      </rPr>
      <t xml:space="preserve">  Ajustar las escalas verticales de los histogramas y las etiquetas gráficas.</t>
    </r>
  </si>
  <si>
    <r>
      <rPr>
        <vertAlign val="superscript"/>
        <sz val="10"/>
        <rFont val="Cambria"/>
        <family val="1"/>
      </rPr>
      <t>(§)</t>
    </r>
    <r>
      <rPr>
        <sz val="10"/>
        <rFont val="Corbel"/>
        <family val="2"/>
      </rPr>
      <t xml:space="preserve"> Básicamente, esto implica ejecutar los siguientes pasos (en cada población/periodo):</t>
    </r>
  </si>
  <si>
    <t>1)</t>
  </si>
  <si>
    <t>2)</t>
  </si>
  <si>
    <r>
      <t xml:space="preserve">revisar las bisagras de Tukey y comprobar que las líneas rojas sobre el panel de datos lo particionan correctamente en los deseados cuantiles (e.g., en </t>
    </r>
    <r>
      <rPr>
        <i/>
        <sz val="10"/>
        <color theme="1"/>
        <rFont val="Corbel"/>
        <family val="2"/>
      </rPr>
      <t>cinco</t>
    </r>
    <r>
      <rPr>
        <sz val="10"/>
        <color theme="1"/>
        <rFont val="Corbel"/>
        <family val="2"/>
      </rPr>
      <t xml:space="preserve"> quintiles)</t>
    </r>
  </si>
  <si>
    <t>si la partición no es correcta, corregirla manualmente:</t>
  </si>
  <si>
    <t>cuadrada del tamaño poblacional propiamente dicha y la otra es la variable de posición social relativa (el ridit) multiplicada por el ponderador. Con estos insumos se define</t>
  </si>
  <si>
    <t xml:space="preserve">    que equivale a: </t>
  </si>
  <si>
    <t>una herramienta analítica semi-automatizada en MS Excel® para cuantificar la magnitud y los cambios en el tiempo de las brechas y gradientes sociales de desigualdad en salud a partir de datos geoespacialmente desagregados</t>
  </si>
  <si>
    <r>
      <rPr>
        <u/>
        <sz val="10"/>
        <color theme="1" tint="0.249977111117893"/>
        <rFont val="Candara"/>
        <family val="2"/>
      </rPr>
      <t>referencia sugerida</t>
    </r>
    <r>
      <rPr>
        <sz val="10"/>
        <color theme="1" tint="0.249977111117893"/>
        <rFont val="Candara"/>
        <family val="2"/>
      </rPr>
      <t>:</t>
    </r>
  </si>
  <si>
    <t>pnv15</t>
  </si>
  <si>
    <t>U5mr15</t>
  </si>
  <si>
    <t>gdp15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</si>
  <si>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</si>
  <si>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</si>
  <si>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</si>
  <si>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</si>
  <si>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</si>
  <si>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</si>
  <si>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</si>
  <si>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</si>
  <si>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</si>
  <si>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</si>
  <si>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</si>
  <si>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</si>
  <si>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</si>
  <si>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</si>
  <si>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</si>
  <si>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</si>
  <si>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</si>
  <si>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</si>
  <si>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</si>
  <si>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</si>
  <si>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</si>
  <si>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</si>
  <si>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</si>
  <si>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</si>
  <si>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</si>
  <si>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</si>
  <si>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</si>
  <si>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</si>
  <si>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</si>
  <si>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</si>
  <si>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</si>
  <si>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</si>
  <si>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</si>
  <si>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</si>
  <si>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</si>
  <si>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</si>
  <si>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</si>
  <si>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</si>
  <si>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</si>
  <si>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</si>
  <si>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</si>
  <si>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</si>
  <si>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</si>
  <si>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</si>
  <si>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</si>
  <si>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</si>
  <si>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</si>
  <si>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</si>
  <si>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</si>
  <si>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</si>
  <si>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</si>
  <si>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</si>
  <si>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</si>
  <si>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</si>
  <si>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</si>
  <si>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</si>
  <si>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</si>
  <si>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</si>
  <si>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</si>
  <si>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</si>
  <si>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</si>
  <si>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</si>
  <si>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</si>
  <si>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</si>
  <si>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</si>
  <si>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</si>
  <si>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</si>
  <si>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</si>
  <si>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</si>
  <si>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</si>
  <si>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</si>
  <si>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</si>
  <si>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</si>
  <si>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</si>
  <si>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</si>
  <si>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</si>
  <si>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</si>
  <si>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</si>
  <si>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</si>
  <si>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</si>
  <si>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</si>
  <si>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</si>
  <si>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</si>
  <si>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</si>
  <si>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</si>
  <si>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</si>
  <si>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</si>
  <si>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</si>
  <si>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</si>
  <si>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</si>
  <si>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</si>
  <si>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</si>
  <si>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</si>
  <si>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</si>
  <si>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</si>
  <si>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</si>
  <si>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</si>
  <si>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</si>
  <si>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</si>
  <si>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</si>
  <si>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</si>
  <si>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</si>
  <si>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</si>
  <si>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</si>
  <si>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</si>
  <si>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</si>
  <si>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</si>
  <si>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</si>
  <si>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</si>
  <si>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</si>
  <si>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</si>
  <si>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</si>
  <si>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</si>
  <si>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</si>
  <si>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</si>
  <si>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</si>
  <si>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</si>
  <si>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</si>
  <si>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</si>
  <si>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</si>
  <si>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</si>
  <si>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</si>
  <si>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</si>
  <si>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</si>
  <si>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</si>
  <si>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</si>
  <si>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</si>
  <si>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</si>
  <si>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</si>
  <si>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</si>
  <si>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</si>
  <si>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</si>
  <si>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</si>
  <si>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</si>
  <si>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</si>
  <si>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</si>
  <si>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</si>
  <si>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</si>
  <si>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</si>
  <si>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</si>
  <si>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</si>
  <si>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</si>
  <si>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</si>
  <si>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</si>
  <si>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</si>
  <si>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</si>
  <si>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</si>
  <si>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</si>
  <si>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</si>
  <si>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</si>
  <si>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</si>
  <si>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</si>
  <si>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</si>
  <si>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</si>
  <si>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</si>
  <si>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</si>
  <si>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</si>
  <si>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</si>
  <si>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</si>
  <si>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</si>
  <si>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</si>
  <si>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</si>
  <si>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</si>
  <si>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</si>
  <si>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</si>
  <si>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</si>
  <si>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</si>
  <si>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</si>
  <si>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</si>
  <si>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</si>
  <si>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</si>
  <si>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</si>
  <si>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</si>
  <si>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</si>
  <si>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</si>
  <si>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</si>
  <si>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 Nam</t>
  </si>
  <si>
    <t>Yemen</t>
  </si>
  <si>
    <t>Zambia</t>
  </si>
  <si>
    <t>Zimbabwe</t>
  </si>
  <si>
    <t>Korea DPR</t>
  </si>
  <si>
    <t>Congo DR</t>
  </si>
  <si>
    <t>Iran IR</t>
  </si>
  <si>
    <t>Lao PDR</t>
  </si>
  <si>
    <t>Micronesia FS</t>
  </si>
  <si>
    <t>Saint Vincent &amp; the Grenadines</t>
  </si>
  <si>
    <t>Sao Tome &amp; Principe</t>
  </si>
  <si>
    <t>Saint Kitts &amp; Nevis</t>
  </si>
  <si>
    <t>Macedonia TFYR</t>
  </si>
  <si>
    <t>Tanzania UR</t>
  </si>
  <si>
    <t>Venezuela BR</t>
  </si>
  <si>
    <t>Trinidad &amp; Tobago</t>
  </si>
  <si>
    <t xml:space="preserve"> Bolivia PS</t>
  </si>
  <si>
    <t>producto interno
bruto per cápita
($ internacionales
constantes)</t>
  </si>
  <si>
    <t>país (n=193)</t>
  </si>
  <si>
    <t>pnv00</t>
  </si>
  <si>
    <t>gdp00</t>
  </si>
  <si>
    <t>U5mr00</t>
  </si>
  <si>
    <t>Bolivia PS</t>
  </si>
  <si>
    <t>Antigua &amp; Barbuda</t>
  </si>
  <si>
    <t>downloaded from http://www.childmortality.org</t>
  </si>
  <si>
    <t>UN Inter-agency Group for Child Mortality Estimation (UN IGME)</t>
  </si>
  <si>
    <t>Institute for Health Metrics and Evaluation (IHME)</t>
  </si>
  <si>
    <t>University of Washington</t>
  </si>
  <si>
    <t>median values estimates generated by the UN-IGME in 2017</t>
  </si>
  <si>
    <t>purchasing-power paired and deflated international dollars</t>
  </si>
  <si>
    <t>Last accessed: 30 December 2017</t>
  </si>
  <si>
    <t>pib00</t>
  </si>
  <si>
    <t>tmn00</t>
  </si>
  <si>
    <t>tmn15</t>
  </si>
  <si>
    <t>pib15</t>
  </si>
  <si>
    <t>downloaded from http://ghdx.healthdata.org</t>
  </si>
  <si>
    <t>Tasa de mortalidad en la niñez (y número de muertes):</t>
  </si>
  <si>
    <t>Tasa de mortalidad en menores de 5 años, población de nacidos vivos y producto bruto interno per cápita para 193 países del mundo; 2000 y 2015</t>
  </si>
  <si>
    <r>
      <t xml:space="preserve">panel de datos básicos para el análisis exploratorio de desigualdades socio-geográficas en salud en dos momentos en el tiempo, con uso del </t>
    </r>
    <r>
      <rPr>
        <sz val="10"/>
        <color rgb="FF002060"/>
        <rFont val="Rockwell"/>
        <family val="1"/>
      </rPr>
      <t>Explorador de Equidad</t>
    </r>
    <r>
      <rPr>
        <sz val="10"/>
        <color theme="1"/>
        <rFont val="Calibri"/>
        <family val="2"/>
        <scheme val="minor"/>
      </rPr>
      <t xml:space="preserve"> de OPS </t>
    </r>
    <r>
      <rPr>
        <sz val="10"/>
        <color theme="1"/>
        <rFont val="Calibri"/>
        <family val="2"/>
      </rPr>
      <t>—</t>
    </r>
    <r>
      <rPr>
        <sz val="10"/>
        <color theme="1"/>
        <rFont val="Calibri"/>
        <family val="2"/>
        <scheme val="minor"/>
      </rPr>
      <t xml:space="preserve"> ejemplo ilustrativo</t>
    </r>
  </si>
  <si>
    <r>
      <t xml:space="preserve">Explorador de Equidad   </t>
    </r>
    <r>
      <rPr>
        <sz val="46"/>
        <color rgb="FF002060"/>
        <rFont val="Rockwell Condensed"/>
        <family val="1"/>
      </rPr>
      <t>(ExEq)</t>
    </r>
  </si>
  <si>
    <r>
      <t xml:space="preserve">instrucciones para el uso del  </t>
    </r>
    <r>
      <rPr>
        <b/>
        <sz val="16"/>
        <color rgb="FFFFFF00"/>
        <rFont val="Rockwell"/>
        <family val="1"/>
      </rPr>
      <t>Explorador de Equidad</t>
    </r>
    <r>
      <rPr>
        <sz val="16"/>
        <color rgb="FFFFFF00"/>
        <rFont val="Calibri"/>
        <family val="2"/>
        <scheme val="minor"/>
      </rPr>
      <t xml:space="preserve">  de OPS   (ExEq)</t>
    </r>
  </si>
  <si>
    <t>Producto interno bruto per cápita:</t>
  </si>
  <si>
    <t>plantilla OPS para el análisis exploratorio de datos sobre desigualdades ecosociales en salud</t>
  </si>
  <si>
    <t>Departamento de Evidencia e Inteligencia para la Acción en Salud, EIH/HA</t>
  </si>
  <si>
    <r>
      <t>con ejemplos ilustrativos a partir de datos administrativos de dominio p</t>
    </r>
    <r>
      <rPr>
        <sz val="10"/>
        <color theme="0" tint="-0.499984740745262"/>
        <rFont val="Calibri"/>
        <family val="2"/>
      </rPr>
      <t>ú</t>
    </r>
    <r>
      <rPr>
        <sz val="10"/>
        <color theme="0" tint="-0.499984740745262"/>
        <rFont val="Candara"/>
        <family val="2"/>
      </rPr>
      <t>blico</t>
    </r>
  </si>
  <si>
    <t/>
  </si>
  <si>
    <t>pendientes de regresión de la desigualdad en salud</t>
  </si>
  <si>
    <t>brecha absoluta
de Kuznets</t>
  </si>
  <si>
    <t>índice angular
de desigualdad</t>
  </si>
  <si>
    <t>índice de concentración
de la desigualdad en salud</t>
  </si>
  <si>
    <t>curvareg.
modelada</t>
  </si>
  <si>
    <r>
      <t>Weighted Regression (</t>
    </r>
    <r>
      <rPr>
        <b/>
        <i/>
        <sz val="8"/>
        <rFont val="Arial"/>
        <family val="2"/>
      </rPr>
      <t>health rates vs ridit position</t>
    </r>
    <r>
      <rPr>
        <b/>
        <sz val="8"/>
        <rFont val="Arial"/>
        <family val="2"/>
      </rPr>
      <t>)</t>
    </r>
  </si>
  <si>
    <r>
      <t>Weighted Regression (</t>
    </r>
    <r>
      <rPr>
        <b/>
        <i/>
        <sz val="8"/>
        <color theme="1" tint="0.499984740745262"/>
        <rFont val="Arial"/>
        <family val="2"/>
      </rPr>
      <t>health rates vs logridit position</t>
    </r>
    <r>
      <rPr>
        <b/>
        <sz val="8"/>
        <color theme="1" tint="0.499984740745262"/>
        <rFont val="Arial"/>
        <family val="2"/>
      </rPr>
      <t>)</t>
    </r>
  </si>
  <si>
    <t>equiplot</t>
  </si>
  <si>
    <t>numeric integration</t>
  </si>
  <si>
    <t>Social Epidemiology &amp; Health Equity</t>
  </si>
  <si>
    <t>concentration index</t>
  </si>
  <si>
    <t>Desigualdades Ecosociales en la Salud Infantil Mundial</t>
  </si>
  <si>
    <t>Mortalidad de la niñez en la gradiente entre países definida por producto interno bruto per cápita; 2000 y 2015.</t>
  </si>
  <si>
    <t xml:space="preserve">          curvas de concentración de la desigualdad en salud</t>
  </si>
  <si>
    <t>tasa global promedio de
mortalidad en la niñez (por 1.000 nacidos vivos)</t>
  </si>
  <si>
    <t>Wi</t>
  </si>
  <si>
    <t>XiWi</t>
  </si>
  <si>
    <t>YiWi</t>
  </si>
  <si>
    <t xml:space="preserve">  </t>
  </si>
  <si>
    <t>Manual para el Monitoreo de las Desigualdades en Salud</t>
  </si>
  <si>
    <t>con especial énfasis en países de ingresos medianos y bajos</t>
  </si>
  <si>
    <t>ISBN 978-92-75-31922-2</t>
  </si>
  <si>
    <t>©  Organización Panamericana de la Salud; Washington DC: 2016</t>
  </si>
  <si>
    <t>http://iris.paho.org/xmlui/handle/123456789/31211?locale-attribute=es</t>
  </si>
  <si>
    <t>lnY</t>
  </si>
  <si>
    <r>
      <t xml:space="preserve">© </t>
    </r>
    <r>
      <rPr>
        <sz val="9"/>
        <color theme="3" tint="0.39997558519241921"/>
        <rFont val="Bodoni MT Condensed"/>
        <family val="1"/>
      </rPr>
      <t>PAHO Equity Explorer</t>
    </r>
    <r>
      <rPr>
        <sz val="9"/>
        <color theme="0" tint="-0.249977111117893"/>
        <rFont val="Calibri"/>
        <family val="2"/>
        <scheme val="minor"/>
      </rPr>
      <t>, v 4.1; 2020.</t>
    </r>
  </si>
  <si>
    <t>gradiente de salud por grupos sociales</t>
  </si>
  <si>
    <t xml:space="preserve">           pendientes de regresión de la desigualdad en salud</t>
  </si>
  <si>
    <t>curvas de concentración de la desigualdad en salud</t>
  </si>
  <si>
    <t>Δ =</t>
  </si>
  <si>
    <t>Oscar J Mujica MD</t>
  </si>
  <si>
    <t>© PAHO   2020</t>
  </si>
  <si>
    <r>
      <rPr>
        <sz val="12"/>
        <color theme="0" tint="-0.34998626667073579"/>
        <rFont val="Calibri"/>
        <family val="2"/>
      </rPr>
      <t xml:space="preserve">desarrollado por:  </t>
    </r>
    <r>
      <rPr>
        <sz val="16"/>
        <color theme="0" tint="-0.34998626667073579"/>
        <rFont val="Calibri"/>
        <family val="2"/>
      </rPr>
      <t xml:space="preserve">Oscar J Mujica; Asesor Regional, </t>
    </r>
    <r>
      <rPr>
        <sz val="14"/>
        <color theme="0" tint="-0.34998626667073579"/>
        <rFont val="Calibri"/>
        <family val="2"/>
      </rPr>
      <t>Epidemiología Social y Equidad en Salud</t>
    </r>
  </si>
  <si>
    <t>Mújica OJ. Explorador de Equidad: plantilla para el análisis exploratorio de datos sobre desigualdades sociales en salud. Washington DC: Organización Panamericana de la Salud,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</si>
</sst>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"/>
    <numFmt numFmtId="166" formatCode="#,##0.0"/>
    <numFmt numFmtId="167" formatCode="0.0000"/>
    <numFmt numFmtId="168" formatCode="0.00000"/>
    <numFmt numFmtId="169" formatCode="0.000"/>
    <numFmt numFmtId="170" formatCode="_ * #,##0.00_ ;_ * \-#,##0.00_ ;_ * &quot;-&quot;??_ ;_ @_ "/>
    <numFmt numFmtId="171" formatCode="#,##0.000"/>
  </numFmts>
  <fonts count="152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54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18"/>
      <name val="Candara"/>
      <family val="2"/>
    </font>
    <font>
      <sz val="14"/>
      <color indexed="18"/>
      <name val="Candara"/>
      <family val="2"/>
    </font>
    <font>
      <sz val="12"/>
      <color indexed="62"/>
      <name val="Candara"/>
      <family val="2"/>
    </font>
    <font>
      <sz val="7"/>
      <color indexed="22"/>
      <name val="Arial"/>
      <family val="2"/>
    </font>
    <font>
      <sz val="8"/>
      <color indexed="22"/>
      <name val="Arial"/>
      <family val="2"/>
    </font>
    <font>
      <sz val="10"/>
      <color rgb="FF0070C0"/>
      <name val="Candara"/>
      <family val="2"/>
    </font>
    <font>
      <sz val="10"/>
      <name val="Candara"/>
      <family val="2"/>
    </font>
    <font>
      <sz val="12"/>
      <color rgb="FFFF0000"/>
      <name val="Candara"/>
      <family val="2"/>
    </font>
    <font>
      <sz val="9"/>
      <color theme="0"/>
      <name val="Candara"/>
      <family val="2"/>
    </font>
    <font>
      <sz val="8"/>
      <color indexed="23"/>
      <name val="Arial"/>
      <family val="2"/>
    </font>
    <font>
      <sz val="9"/>
      <name val="Candara"/>
      <family val="2"/>
    </font>
    <font>
      <sz val="9"/>
      <color theme="1"/>
      <name val="Candara"/>
      <family val="2"/>
    </font>
    <font>
      <sz val="8"/>
      <color theme="0" tint="-0.499984740745262"/>
      <name val="Candara"/>
      <family val="2"/>
    </font>
    <font>
      <sz val="9"/>
      <color theme="0" tint="-0.249977111117893"/>
      <name val="Calibri"/>
      <family val="2"/>
      <scheme val="minor"/>
    </font>
    <font>
      <sz val="9"/>
      <color theme="1" tint="0.34998626667073579"/>
      <name val="Candara"/>
      <family val="2"/>
    </font>
    <font>
      <sz val="11"/>
      <color theme="1" tint="0.34998626667073579"/>
      <name val="Calibri"/>
      <family val="2"/>
      <scheme val="minor"/>
    </font>
    <font>
      <sz val="8"/>
      <color indexed="18"/>
      <name val="Arial"/>
      <family val="2"/>
    </font>
    <font>
      <sz val="9"/>
      <color rgb="FFFF0000"/>
      <name val="Candara"/>
      <family val="2"/>
    </font>
    <font>
      <sz val="14"/>
      <color indexed="54"/>
      <name val="Arial"/>
      <family val="2"/>
    </font>
    <font>
      <sz val="9"/>
      <color indexed="62"/>
      <name val="Berlin Sans FB"/>
      <family val="2"/>
    </font>
    <font>
      <i/>
      <sz val="8"/>
      <color indexed="17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vertAlign val="subscript"/>
      <sz val="8"/>
      <name val="Arial"/>
      <family val="2"/>
    </font>
    <font>
      <sz val="8"/>
      <color theme="0" tint="-0.34998626667073579"/>
      <name val="Arial"/>
      <family val="2"/>
    </font>
    <font>
      <vertAlign val="subscript"/>
      <sz val="8"/>
      <color theme="0" tint="-0.34998626667073579"/>
      <name val="Arial"/>
      <family val="2"/>
    </font>
    <font>
      <vertAlign val="superscript"/>
      <sz val="8"/>
      <name val="Arial"/>
      <family val="2"/>
    </font>
    <font>
      <sz val="12"/>
      <name val="Candara"/>
      <family val="2"/>
    </font>
    <font>
      <sz val="12"/>
      <color theme="1" tint="0.499984740745262"/>
      <name val="Candara"/>
      <family val="2"/>
    </font>
    <font>
      <sz val="8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sz val="8"/>
      <color indexed="63"/>
      <name val="Arial"/>
      <family val="2"/>
    </font>
    <font>
      <b/>
      <i/>
      <sz val="8"/>
      <name val="Arial"/>
      <family val="2"/>
    </font>
    <font>
      <b/>
      <sz val="8"/>
      <color theme="1" tint="0.499984740745262"/>
      <name val="Arial"/>
      <family val="2"/>
    </font>
    <font>
      <b/>
      <i/>
      <sz val="8"/>
      <color theme="1" tint="0.499984740745262"/>
      <name val="Arial"/>
      <family val="2"/>
    </font>
    <font>
      <sz val="9"/>
      <name val="Calibri"/>
      <family val="2"/>
      <scheme val="minor"/>
    </font>
    <font>
      <b/>
      <sz val="8"/>
      <color indexed="23"/>
      <name val="Arial"/>
      <family val="2"/>
    </font>
    <font>
      <sz val="8"/>
      <color indexed="62"/>
      <name val="Arial"/>
      <family val="2"/>
    </font>
    <font>
      <sz val="8"/>
      <color rgb="FF0000FF"/>
      <name val="Arial"/>
      <family val="2"/>
    </font>
    <font>
      <i/>
      <sz val="9"/>
      <color theme="0" tint="-0.499984740745262"/>
      <name val="Calibri"/>
      <family val="2"/>
      <scheme val="minor"/>
    </font>
    <font>
      <sz val="8"/>
      <color theme="3" tint="0.59999389629810485"/>
      <name val="Arial"/>
      <family val="2"/>
    </font>
    <font>
      <sz val="8"/>
      <color indexed="55"/>
      <name val="Arial"/>
      <family val="2"/>
    </font>
    <font>
      <b/>
      <sz val="8"/>
      <color indexed="55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u/>
      <sz val="10"/>
      <color indexed="12"/>
      <name val="Arial"/>
      <family val="2"/>
    </font>
    <font>
      <sz val="10"/>
      <color indexed="2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9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sz val="9"/>
      <color theme="0" tint="-0.499984740745262"/>
      <name val="Calibri"/>
      <family val="2"/>
    </font>
    <font>
      <b/>
      <sz val="16"/>
      <color rgb="FFFFFF00"/>
      <name val="Calibri"/>
      <family val="2"/>
      <scheme val="minor"/>
    </font>
    <font>
      <sz val="8"/>
      <color indexed="12"/>
      <name val="Arial"/>
      <family val="2"/>
    </font>
    <font>
      <b/>
      <sz val="12"/>
      <color indexed="12"/>
      <name val="Tahoma"/>
      <family val="2"/>
    </font>
    <font>
      <b/>
      <sz val="8"/>
      <color indexed="12"/>
      <name val="Arial"/>
      <family val="2"/>
    </font>
    <font>
      <sz val="8"/>
      <color rgb="FF0070C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7"/>
      <color indexed="12"/>
      <name val="Arial"/>
      <family val="2"/>
    </font>
    <font>
      <sz val="12"/>
      <name val="Tahoma"/>
      <family val="2"/>
    </font>
    <font>
      <sz val="8"/>
      <name val="Tahoma"/>
      <family val="2"/>
    </font>
    <font>
      <sz val="10"/>
      <name val="Tahoma"/>
      <family val="2"/>
    </font>
    <font>
      <i/>
      <vertAlign val="subscript"/>
      <sz val="8"/>
      <name val="Arial"/>
      <family val="2"/>
    </font>
    <font>
      <sz val="10"/>
      <color rgb="FFFF0000"/>
      <name val="Arial"/>
      <family val="2"/>
    </font>
    <font>
      <sz val="28"/>
      <color rgb="FF000080"/>
      <name val="Calibri"/>
      <family val="2"/>
    </font>
    <font>
      <sz val="26"/>
      <color indexed="18"/>
      <name val="Calibri"/>
      <family val="2"/>
    </font>
    <font>
      <u/>
      <sz val="20"/>
      <color indexed="18"/>
      <name val="Calibri"/>
      <family val="2"/>
    </font>
    <font>
      <sz val="20"/>
      <color rgb="FF0070C0"/>
      <name val="Calibri"/>
      <family val="2"/>
    </font>
    <font>
      <sz val="20"/>
      <name val="Calibri"/>
      <family val="2"/>
    </font>
    <font>
      <sz val="14"/>
      <color indexed="54"/>
      <name val="Calibri"/>
      <family val="2"/>
    </font>
    <font>
      <sz val="16"/>
      <name val="Calibri"/>
      <family val="2"/>
    </font>
    <font>
      <sz val="16"/>
      <color theme="0" tint="-0.34998626667073579"/>
      <name val="Calibri"/>
      <family val="2"/>
    </font>
    <font>
      <sz val="12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orbel"/>
      <family val="2"/>
    </font>
    <font>
      <sz val="8"/>
      <color theme="0" tint="-0.499984740745262"/>
      <name val="Corbel"/>
      <family val="2"/>
    </font>
    <font>
      <sz val="10.5"/>
      <color rgb="FF000099"/>
      <name val="Corbel"/>
      <family val="2"/>
    </font>
    <font>
      <i/>
      <sz val="10.5"/>
      <color rgb="FF000099"/>
      <name val="Corbel"/>
      <family val="2"/>
    </font>
    <font>
      <b/>
      <sz val="10.5"/>
      <color rgb="FF000099"/>
      <name val="Corbel"/>
      <family val="2"/>
    </font>
    <font>
      <sz val="10.5"/>
      <color rgb="FFFF0000"/>
      <name val="Corbel"/>
      <family val="2"/>
    </font>
    <font>
      <u/>
      <sz val="10.5"/>
      <color rgb="FF000099"/>
      <name val="Corbel"/>
      <family val="2"/>
    </font>
    <font>
      <i/>
      <vertAlign val="subscript"/>
      <sz val="10.5"/>
      <color rgb="FF000099"/>
      <name val="Corbel"/>
      <family val="2"/>
    </font>
    <font>
      <i/>
      <sz val="10"/>
      <color theme="1"/>
      <name val="Corbel"/>
      <family val="2"/>
    </font>
    <font>
      <i/>
      <vertAlign val="subscript"/>
      <sz val="10"/>
      <color theme="1"/>
      <name val="Corbel"/>
      <family val="2"/>
    </font>
    <font>
      <sz val="10.5"/>
      <name val="Arial Narrow"/>
      <family val="2"/>
    </font>
    <font>
      <sz val="10"/>
      <color theme="1" tint="0.499984740745262"/>
      <name val="Arial Narrow"/>
      <family val="2"/>
    </font>
    <font>
      <vertAlign val="superscript"/>
      <sz val="10.5"/>
      <color rgb="FF000099"/>
      <name val="Cambria"/>
      <family val="1"/>
    </font>
    <font>
      <vertAlign val="superscript"/>
      <sz val="10.5"/>
      <color rgb="FF000099"/>
      <name val="Corbel"/>
      <family val="2"/>
    </font>
    <font>
      <sz val="10"/>
      <name val="Corbel"/>
      <family val="2"/>
    </font>
    <font>
      <vertAlign val="superscript"/>
      <sz val="10"/>
      <name val="Cambria"/>
      <family val="1"/>
    </font>
    <font>
      <sz val="10"/>
      <color theme="1" tint="0.249977111117893"/>
      <name val="Candara"/>
      <family val="2"/>
    </font>
    <font>
      <u/>
      <sz val="10"/>
      <color theme="1" tint="0.249977111117893"/>
      <name val="Candara"/>
      <family val="2"/>
    </font>
    <font>
      <sz val="16"/>
      <name val="Arial"/>
      <family val="2"/>
    </font>
    <font>
      <sz val="14"/>
      <color theme="0" tint="-0.34998626667073579"/>
      <name val="Calibri"/>
      <family val="2"/>
    </font>
    <font>
      <sz val="18"/>
      <color indexed="18"/>
      <name val="Calibri"/>
      <family val="2"/>
    </font>
    <font>
      <sz val="65"/>
      <color rgb="FF002060"/>
      <name val="Rockwell Condensed"/>
      <family val="1"/>
    </font>
    <font>
      <sz val="10"/>
      <color theme="0" tint="-0.499984740745262"/>
      <name val="Calibri"/>
      <family val="2"/>
    </font>
    <font>
      <sz val="10"/>
      <color theme="0" tint="-0.499984740745262"/>
      <name val="Candara"/>
      <family val="2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Rockwell"/>
      <family val="1"/>
    </font>
    <font>
      <sz val="46"/>
      <color rgb="FF002060"/>
      <name val="Rockwell Condensed"/>
      <family val="1"/>
    </font>
    <font>
      <b/>
      <sz val="16"/>
      <color rgb="FFFFFF00"/>
      <name val="Rockwell"/>
      <family val="1"/>
    </font>
    <font>
      <sz val="16"/>
      <color rgb="FFFFFF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3" tint="0.39997558519241921"/>
      <name val="Bodoni MT Condensed"/>
      <family val="1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color rgb="FF0070C0"/>
      <name val="Candara"/>
      <family val="2"/>
    </font>
    <font>
      <sz val="1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22"/>
      <color rgb="FF000080"/>
      <name val="Calibri"/>
      <family val="2"/>
    </font>
    <font>
      <sz val="22"/>
      <name val="Arial"/>
      <family val="2"/>
    </font>
    <font>
      <b/>
      <sz val="9"/>
      <color indexed="10"/>
      <name val="Calibri"/>
      <family val="2"/>
      <scheme val="minor"/>
    </font>
    <font>
      <b/>
      <sz val="9"/>
      <name val="Arial"/>
      <family val="2"/>
    </font>
    <font>
      <sz val="9"/>
      <color rgb="FF0000FF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 style="thin">
        <color theme="0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99">
    <xf numFmtId="0" fontId="0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3" fillId="6" borderId="0" applyNumberFormat="0" applyBorder="0" applyAlignment="0" applyProtection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2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0" borderId="0" applyNumberFormat="0" applyFill="0" applyBorder="0" applyProtection="0"/>
    <xf numFmtId="0" fontId="56" fillId="8" borderId="0" applyNumberFormat="0" applyBorder="0" applyAlignment="0" applyProtection="0"/>
    <xf numFmtId="0" fontId="57" fillId="20" borderId="20" applyNumberFormat="0" applyAlignment="0" applyProtection="0"/>
    <xf numFmtId="0" fontId="58" fillId="21" borderId="21" applyNumberFormat="0" applyAlignment="0" applyProtection="0"/>
    <xf numFmtId="0" fontId="59" fillId="0" borderId="22" applyNumberFormat="0" applyFill="0" applyAlignment="0" applyProtection="0"/>
    <xf numFmtId="164" fontId="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25" borderId="0" applyNumberFormat="0" applyBorder="0" applyAlignment="0" applyProtection="0"/>
    <xf numFmtId="0" fontId="61" fillId="11" borderId="20" applyNumberFormat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3" fillId="7" borderId="0" applyNumberFormat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2" fillId="0" borderId="0"/>
    <xf numFmtId="0" fontId="64" fillId="0" borderId="0"/>
    <xf numFmtId="0" fontId="2" fillId="0" borderId="0"/>
    <xf numFmtId="0" fontId="2" fillId="0" borderId="0"/>
    <xf numFmtId="0" fontId="64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 applyNumberFormat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64" fillId="0" borderId="0"/>
    <xf numFmtId="0" fontId="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2" fillId="2" borderId="1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0" fontId="64" fillId="26" borderId="23" applyNumberFormat="0" applyFont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6" fillId="20" borderId="24" applyNumberFormat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1" fillId="0" borderId="26" applyNumberFormat="0" applyFill="0" applyAlignment="0" applyProtection="0"/>
    <xf numFmtId="0" fontId="60" fillId="0" borderId="27" applyNumberFormat="0" applyFill="0" applyAlignment="0" applyProtection="0"/>
    <xf numFmtId="0" fontId="130" fillId="0" borderId="0" applyNumberFormat="0" applyFill="0" applyBorder="0" applyAlignment="0" applyProtection="0"/>
    <xf numFmtId="0" fontId="131" fillId="0" borderId="0"/>
    <xf numFmtId="0" fontId="2" fillId="0" borderId="0"/>
    <xf numFmtId="0" fontId="4" fillId="0" borderId="0">
      <alignment vertical="top"/>
    </xf>
    <xf numFmtId="0" fontId="145" fillId="0" borderId="0" applyNumberFormat="0" applyFill="0" applyBorder="0" applyAlignment="0" applyProtection="0">
      <alignment vertical="top"/>
    </xf>
    <xf numFmtId="0" fontId="146" fillId="0" borderId="0"/>
  </cellStyleXfs>
  <cellXfs count="353">
    <xf numFmtId="0" fontId="0" fillId="0" borderId="0" xfId="0"/>
    <xf numFmtId="0" fontId="5" fillId="4" borderId="0" xfId="4" applyFont="1" applyFill="1" applyProtection="1"/>
    <xf numFmtId="0" fontId="5" fillId="4" borderId="0" xfId="4" applyFont="1" applyFill="1" applyBorder="1" applyProtection="1"/>
    <xf numFmtId="0" fontId="7" fillId="4" borderId="0" xfId="4" applyFont="1" applyFill="1" applyBorder="1" applyProtection="1"/>
    <xf numFmtId="0" fontId="10" fillId="4" borderId="0" xfId="4" applyFont="1" applyFill="1" applyProtection="1"/>
    <xf numFmtId="0" fontId="12" fillId="4" borderId="0" xfId="4" applyFont="1" applyFill="1" applyBorder="1" applyProtection="1"/>
    <xf numFmtId="0" fontId="13" fillId="4" borderId="0" xfId="4" applyFont="1" applyFill="1" applyBorder="1" applyAlignment="1" applyProtection="1">
      <alignment horizontal="right"/>
    </xf>
    <xf numFmtId="165" fontId="13" fillId="4" borderId="0" xfId="4" applyNumberFormat="1" applyFont="1" applyFill="1" applyBorder="1" applyProtection="1"/>
    <xf numFmtId="0" fontId="14" fillId="4" borderId="0" xfId="4" applyFont="1" applyFill="1" applyBorder="1" applyProtection="1"/>
    <xf numFmtId="0" fontId="15" fillId="4" borderId="0" xfId="4" applyFont="1" applyFill="1" applyProtection="1"/>
    <xf numFmtId="0" fontId="16" fillId="4" borderId="0" xfId="4" applyFont="1" applyFill="1" applyProtection="1"/>
    <xf numFmtId="0" fontId="16" fillId="4" borderId="0" xfId="4" applyFont="1" applyFill="1" applyBorder="1" applyProtection="1"/>
    <xf numFmtId="0" fontId="15" fillId="4" borderId="0" xfId="4" applyFont="1" applyFill="1" applyBorder="1" applyProtection="1"/>
    <xf numFmtId="0" fontId="5" fillId="4" borderId="0" xfId="4" applyFont="1" applyFill="1" applyProtection="1">
      <protection locked="0"/>
    </xf>
    <xf numFmtId="0" fontId="5" fillId="4" borderId="0" xfId="4" applyFont="1" applyFill="1" applyBorder="1" applyProtection="1">
      <protection locked="0"/>
    </xf>
    <xf numFmtId="0" fontId="7" fillId="4" borderId="0" xfId="4" applyFont="1" applyFill="1" applyBorder="1" applyProtection="1">
      <protection locked="0"/>
    </xf>
    <xf numFmtId="0" fontId="17" fillId="4" borderId="0" xfId="4" applyFont="1" applyFill="1" applyAlignment="1" applyProtection="1">
      <alignment horizontal="center"/>
      <protection locked="0"/>
    </xf>
    <xf numFmtId="0" fontId="4" fillId="4" borderId="0" xfId="4" applyFont="1" applyFill="1" applyBorder="1" applyProtection="1">
      <protection locked="0"/>
    </xf>
    <xf numFmtId="0" fontId="4" fillId="4" borderId="0" xfId="4" applyFont="1" applyFill="1" applyProtection="1">
      <protection locked="0"/>
    </xf>
    <xf numFmtId="0" fontId="18" fillId="3" borderId="0" xfId="4" applyFont="1" applyFill="1" applyBorder="1" applyAlignment="1" applyProtection="1">
      <alignment horizontal="center" vertical="center"/>
      <protection locked="0"/>
    </xf>
    <xf numFmtId="0" fontId="18" fillId="3" borderId="0" xfId="5" applyFont="1" applyFill="1" applyBorder="1" applyAlignment="1" applyProtection="1">
      <alignment horizontal="center" vertical="center"/>
      <protection locked="0"/>
    </xf>
    <xf numFmtId="2" fontId="19" fillId="4" borderId="0" xfId="4" applyNumberFormat="1" applyFont="1" applyFill="1" applyProtection="1">
      <protection locked="0"/>
    </xf>
    <xf numFmtId="168" fontId="19" fillId="4" borderId="0" xfId="4" applyNumberFormat="1" applyFont="1" applyFill="1" applyProtection="1">
      <protection locked="0"/>
    </xf>
    <xf numFmtId="0" fontId="18" fillId="3" borderId="0" xfId="4" applyFont="1" applyFill="1" applyBorder="1" applyAlignment="1" applyProtection="1">
      <alignment horizontal="right" vertical="center"/>
      <protection locked="0"/>
    </xf>
    <xf numFmtId="0" fontId="22" fillId="4" borderId="0" xfId="4" applyFont="1" applyFill="1" applyBorder="1" applyAlignment="1" applyProtection="1">
      <alignment horizontal="left"/>
      <protection locked="0"/>
    </xf>
    <xf numFmtId="0" fontId="23" fillId="3" borderId="0" xfId="4" applyFont="1" applyFill="1" applyProtection="1">
      <protection locked="0"/>
    </xf>
    <xf numFmtId="0" fontId="7" fillId="4" borderId="0" xfId="4" applyFont="1" applyFill="1" applyBorder="1" applyAlignment="1" applyProtection="1">
      <alignment vertical="center"/>
      <protection locked="0"/>
    </xf>
    <xf numFmtId="0" fontId="26" fillId="4" borderId="0" xfId="4" applyFont="1" applyFill="1" applyBorder="1" applyAlignment="1" applyProtection="1">
      <alignment vertical="center"/>
      <protection locked="0"/>
    </xf>
    <xf numFmtId="165" fontId="27" fillId="4" borderId="0" xfId="4" applyNumberFormat="1" applyFont="1" applyFill="1" applyBorder="1" applyAlignment="1" applyProtection="1">
      <alignment horizontal="right" vertical="center" indent="1"/>
      <protection locked="0"/>
    </xf>
    <xf numFmtId="165" fontId="27" fillId="4" borderId="0" xfId="4" applyNumberFormat="1" applyFont="1" applyFill="1" applyBorder="1" applyAlignment="1" applyProtection="1">
      <alignment horizontal="right" vertical="center"/>
      <protection locked="0"/>
    </xf>
    <xf numFmtId="0" fontId="5" fillId="4" borderId="2" xfId="4" applyFont="1" applyFill="1" applyBorder="1" applyProtection="1">
      <protection locked="0"/>
    </xf>
    <xf numFmtId="0" fontId="7" fillId="4" borderId="2" xfId="4" applyFont="1" applyFill="1" applyBorder="1" applyProtection="1">
      <protection locked="0"/>
    </xf>
    <xf numFmtId="0" fontId="26" fillId="4" borderId="2" xfId="4" applyFont="1" applyFill="1" applyBorder="1" applyProtection="1">
      <protection locked="0"/>
    </xf>
    <xf numFmtId="0" fontId="16" fillId="4" borderId="2" xfId="4" applyFont="1" applyFill="1" applyBorder="1" applyAlignment="1" applyProtection="1">
      <alignment horizontal="right"/>
      <protection locked="0"/>
    </xf>
    <xf numFmtId="2" fontId="16" fillId="4" borderId="2" xfId="4" applyNumberFormat="1" applyFont="1" applyFill="1" applyBorder="1" applyAlignment="1" applyProtection="1">
      <alignment horizontal="right"/>
      <protection locked="0"/>
    </xf>
    <xf numFmtId="2" fontId="19" fillId="4" borderId="2" xfId="4" applyNumberFormat="1" applyFont="1" applyFill="1" applyBorder="1" applyProtection="1">
      <protection locked="0"/>
    </xf>
    <xf numFmtId="0" fontId="5" fillId="0" borderId="0" xfId="4" applyFont="1" applyFill="1" applyProtection="1">
      <protection locked="0"/>
    </xf>
    <xf numFmtId="0" fontId="7" fillId="0" borderId="0" xfId="4" applyFont="1" applyFill="1" applyProtection="1">
      <protection locked="0"/>
    </xf>
    <xf numFmtId="0" fontId="12" fillId="0" borderId="0" xfId="4" applyFont="1" applyFill="1" applyBorder="1" applyAlignment="1" applyProtection="1">
      <alignment horizontal="left"/>
      <protection locked="0"/>
    </xf>
    <xf numFmtId="3" fontId="9" fillId="0" borderId="0" xfId="4" applyNumberFormat="1" applyFont="1" applyFill="1" applyBorder="1" applyAlignment="1" applyProtection="1">
      <alignment vertical="center"/>
      <protection locked="0"/>
    </xf>
    <xf numFmtId="0" fontId="28" fillId="0" borderId="0" xfId="4" applyFont="1" applyFill="1" applyBorder="1" applyProtection="1">
      <protection locked="0"/>
    </xf>
    <xf numFmtId="0" fontId="29" fillId="0" borderId="0" xfId="4" applyFont="1" applyFill="1" applyBorder="1" applyAlignment="1" applyProtection="1">
      <alignment horizontal="center" vertical="center"/>
      <protection locked="0"/>
    </xf>
    <xf numFmtId="0" fontId="5" fillId="0" borderId="0" xfId="4" applyFont="1" applyFill="1" applyBorder="1" applyProtection="1">
      <protection locked="0"/>
    </xf>
    <xf numFmtId="0" fontId="30" fillId="0" borderId="0" xfId="4" applyFont="1" applyFill="1" applyProtection="1">
      <protection locked="0"/>
    </xf>
    <xf numFmtId="0" fontId="37" fillId="0" borderId="0" xfId="4" applyFont="1" applyFill="1" applyBorder="1" applyAlignment="1" applyProtection="1">
      <alignment horizontal="left"/>
      <protection locked="0"/>
    </xf>
    <xf numFmtId="0" fontId="38" fillId="0" borderId="0" xfId="4" applyFont="1" applyFill="1" applyBorder="1" applyAlignment="1" applyProtection="1">
      <alignment horizontal="left"/>
      <protection locked="0"/>
    </xf>
    <xf numFmtId="0" fontId="39" fillId="0" borderId="0" xfId="4" applyFont="1" applyFill="1" applyProtection="1">
      <protection locked="0"/>
    </xf>
    <xf numFmtId="165" fontId="7" fillId="0" borderId="9" xfId="4" applyNumberFormat="1" applyFont="1" applyFill="1" applyBorder="1" applyAlignment="1" applyProtection="1">
      <alignment horizontal="right"/>
      <protection locked="0"/>
    </xf>
    <xf numFmtId="165" fontId="7" fillId="0" borderId="0" xfId="4" applyNumberFormat="1" applyFont="1" applyFill="1" applyBorder="1" applyAlignment="1" applyProtection="1">
      <alignment horizontal="right"/>
      <protection locked="0"/>
    </xf>
    <xf numFmtId="0" fontId="41" fillId="0" borderId="0" xfId="4" applyFont="1" applyFill="1" applyBorder="1" applyProtection="1">
      <protection locked="0"/>
    </xf>
    <xf numFmtId="2" fontId="41" fillId="0" borderId="0" xfId="4" quotePrefix="1" applyNumberFormat="1" applyFont="1" applyFill="1" applyBorder="1" applyProtection="1">
      <protection locked="0"/>
    </xf>
    <xf numFmtId="0" fontId="34" fillId="0" borderId="0" xfId="4" applyFont="1" applyFill="1" applyProtection="1">
      <protection locked="0"/>
    </xf>
    <xf numFmtId="168" fontId="5" fillId="0" borderId="0" xfId="4" applyNumberFormat="1" applyFont="1" applyFill="1" applyProtection="1">
      <protection locked="0"/>
    </xf>
    <xf numFmtId="168" fontId="5" fillId="0" borderId="0" xfId="4" applyNumberFormat="1" applyFont="1" applyFill="1" applyBorder="1" applyProtection="1"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43" fillId="0" borderId="0" xfId="4" applyFont="1" applyFill="1" applyAlignment="1" applyProtection="1">
      <alignment horizontal="left"/>
      <protection locked="0"/>
    </xf>
    <xf numFmtId="0" fontId="9" fillId="0" borderId="0" xfId="4" applyFont="1" applyFill="1" applyProtection="1">
      <protection locked="0"/>
    </xf>
    <xf numFmtId="3" fontId="9" fillId="0" borderId="0" xfId="4" quotePrefix="1" applyNumberFormat="1" applyFont="1" applyFill="1" applyBorder="1" applyProtection="1">
      <protection locked="0"/>
    </xf>
    <xf numFmtId="165" fontId="9" fillId="0" borderId="11" xfId="4" quotePrefix="1" applyNumberFormat="1" applyFont="1" applyFill="1" applyBorder="1" applyProtection="1">
      <protection locked="0"/>
    </xf>
    <xf numFmtId="167" fontId="5" fillId="0" borderId="0" xfId="4" quotePrefix="1" applyNumberFormat="1" applyFont="1" applyFill="1" applyBorder="1" applyProtection="1">
      <protection locked="0"/>
    </xf>
    <xf numFmtId="167" fontId="41" fillId="0" borderId="0" xfId="4" applyNumberFormat="1" applyFont="1" applyFill="1" applyBorder="1" applyProtection="1">
      <protection locked="0"/>
    </xf>
    <xf numFmtId="167" fontId="5" fillId="0" borderId="0" xfId="4" applyNumberFormat="1" applyFont="1" applyFill="1" applyBorder="1" applyProtection="1">
      <protection locked="0"/>
    </xf>
    <xf numFmtId="3" fontId="41" fillId="0" borderId="0" xfId="4" quotePrefix="1" applyNumberFormat="1" applyFont="1" applyFill="1" applyBorder="1" applyProtection="1">
      <protection locked="0"/>
    </xf>
    <xf numFmtId="167" fontId="5" fillId="0" borderId="0" xfId="4" applyNumberFormat="1" applyFont="1" applyFill="1" applyProtection="1">
      <protection locked="0"/>
    </xf>
    <xf numFmtId="2" fontId="5" fillId="0" borderId="0" xfId="4" applyNumberFormat="1" applyFont="1" applyFill="1" applyProtection="1">
      <protection locked="0"/>
    </xf>
    <xf numFmtId="1" fontId="5" fillId="0" borderId="0" xfId="4" applyNumberFormat="1" applyFont="1" applyFill="1" applyProtection="1">
      <protection locked="0"/>
    </xf>
    <xf numFmtId="168" fontId="45" fillId="0" borderId="0" xfId="4" applyNumberFormat="1" applyFont="1" applyFill="1" applyProtection="1">
      <protection locked="0"/>
    </xf>
    <xf numFmtId="167" fontId="45" fillId="0" borderId="0" xfId="4" applyNumberFormat="1" applyFont="1" applyFill="1" applyProtection="1">
      <protection locked="0"/>
    </xf>
    <xf numFmtId="169" fontId="45" fillId="0" borderId="0" xfId="4" applyNumberFormat="1" applyFont="1" applyFill="1" applyBorder="1" applyProtection="1">
      <protection locked="0"/>
    </xf>
    <xf numFmtId="0" fontId="9" fillId="0" borderId="0" xfId="4" applyNumberFormat="1" applyFont="1" applyFill="1" applyBorder="1" applyAlignment="1" applyProtection="1">
      <alignment horizontal="left"/>
      <protection locked="0"/>
    </xf>
    <xf numFmtId="165" fontId="9" fillId="0" borderId="12" xfId="4" quotePrefix="1" applyNumberFormat="1" applyFont="1" applyFill="1" applyBorder="1" applyProtection="1">
      <protection locked="0"/>
    </xf>
    <xf numFmtId="165" fontId="9" fillId="0" borderId="0" xfId="4" quotePrefix="1" applyNumberFormat="1" applyFont="1" applyFill="1" applyBorder="1" applyProtection="1">
      <protection locked="0"/>
    </xf>
    <xf numFmtId="0" fontId="46" fillId="0" borderId="0" xfId="4" applyFont="1" applyFill="1" applyBorder="1" applyAlignment="1" applyProtection="1">
      <alignment horizontal="left"/>
      <protection locked="0"/>
    </xf>
    <xf numFmtId="0" fontId="19" fillId="0" borderId="15" xfId="4" applyFont="1" applyFill="1" applyBorder="1" applyAlignment="1" applyProtection="1">
      <alignment horizontal="right"/>
      <protection locked="0"/>
    </xf>
    <xf numFmtId="2" fontId="19" fillId="0" borderId="0" xfId="4" applyNumberFormat="1" applyFont="1" applyFill="1" applyProtection="1">
      <protection locked="0"/>
    </xf>
    <xf numFmtId="168" fontId="19" fillId="0" borderId="0" xfId="4" applyNumberFormat="1" applyFont="1" applyFill="1" applyProtection="1">
      <protection locked="0"/>
    </xf>
    <xf numFmtId="0" fontId="9" fillId="0" borderId="2" xfId="4" applyNumberFormat="1" applyFont="1" applyFill="1" applyBorder="1" applyAlignment="1" applyProtection="1">
      <alignment horizontal="left"/>
      <protection locked="0"/>
    </xf>
    <xf numFmtId="3" fontId="9" fillId="0" borderId="2" xfId="4" quotePrefix="1" applyNumberFormat="1" applyFont="1" applyFill="1" applyBorder="1" applyProtection="1">
      <protection locked="0"/>
    </xf>
    <xf numFmtId="165" fontId="9" fillId="0" borderId="16" xfId="4" quotePrefix="1" applyNumberFormat="1" applyFont="1" applyFill="1" applyBorder="1" applyProtection="1">
      <protection locked="0"/>
    </xf>
    <xf numFmtId="167" fontId="41" fillId="0" borderId="2" xfId="4" applyNumberFormat="1" applyFont="1" applyFill="1" applyBorder="1" applyProtection="1">
      <protection locked="0"/>
    </xf>
    <xf numFmtId="167" fontId="5" fillId="0" borderId="2" xfId="4" applyNumberFormat="1" applyFont="1" applyFill="1" applyBorder="1" applyProtection="1">
      <protection locked="0"/>
    </xf>
    <xf numFmtId="3" fontId="41" fillId="0" borderId="2" xfId="4" quotePrefix="1" applyNumberFormat="1" applyFont="1" applyFill="1" applyBorder="1" applyProtection="1">
      <protection locked="0"/>
    </xf>
    <xf numFmtId="2" fontId="5" fillId="0" borderId="2" xfId="4" applyNumberFormat="1" applyFont="1" applyFill="1" applyBorder="1" applyProtection="1">
      <protection locked="0"/>
    </xf>
    <xf numFmtId="1" fontId="5" fillId="0" borderId="2" xfId="4" applyNumberFormat="1" applyFont="1" applyFill="1" applyBorder="1" applyProtection="1">
      <protection locked="0"/>
    </xf>
    <xf numFmtId="169" fontId="34" fillId="0" borderId="2" xfId="4" applyNumberFormat="1" applyFont="1" applyFill="1" applyBorder="1" applyProtection="1">
      <protection locked="0"/>
    </xf>
    <xf numFmtId="2" fontId="34" fillId="0" borderId="2" xfId="4" applyNumberFormat="1" applyFont="1" applyFill="1" applyBorder="1" applyProtection="1">
      <protection locked="0"/>
    </xf>
    <xf numFmtId="1" fontId="34" fillId="0" borderId="2" xfId="4" applyNumberFormat="1" applyFont="1" applyFill="1" applyBorder="1" applyProtection="1">
      <protection locked="0"/>
    </xf>
    <xf numFmtId="168" fontId="5" fillId="0" borderId="2" xfId="4" applyNumberFormat="1" applyFont="1" applyFill="1" applyBorder="1" applyProtection="1">
      <protection locked="0"/>
    </xf>
    <xf numFmtId="168" fontId="45" fillId="0" borderId="2" xfId="4" applyNumberFormat="1" applyFont="1" applyFill="1" applyBorder="1" applyProtection="1">
      <protection locked="0"/>
    </xf>
    <xf numFmtId="167" fontId="45" fillId="0" borderId="2" xfId="4" applyNumberFormat="1" applyFont="1" applyFill="1" applyBorder="1" applyProtection="1">
      <protection locked="0"/>
    </xf>
    <xf numFmtId="3" fontId="5" fillId="0" borderId="0" xfId="4" applyNumberFormat="1" applyFont="1" applyFill="1" applyProtection="1">
      <protection locked="0"/>
    </xf>
    <xf numFmtId="165" fontId="8" fillId="0" borderId="0" xfId="4" applyNumberFormat="1" applyFont="1" applyFill="1" applyProtection="1">
      <protection locked="0"/>
    </xf>
    <xf numFmtId="167" fontId="41" fillId="0" borderId="0" xfId="4" applyNumberFormat="1" applyFont="1" applyFill="1" applyProtection="1">
      <protection locked="0"/>
    </xf>
    <xf numFmtId="168" fontId="41" fillId="0" borderId="0" xfId="4" applyNumberFormat="1" applyFont="1" applyFill="1" applyProtection="1">
      <protection locked="0"/>
    </xf>
    <xf numFmtId="2" fontId="5" fillId="0" borderId="0" xfId="4" applyNumberFormat="1" applyFont="1" applyFill="1" applyBorder="1" applyProtection="1">
      <protection locked="0"/>
    </xf>
    <xf numFmtId="0" fontId="5" fillId="0" borderId="0" xfId="4" applyFont="1" applyFill="1" applyAlignment="1" applyProtection="1">
      <alignment horizontal="right"/>
      <protection locked="0"/>
    </xf>
    <xf numFmtId="168" fontId="47" fillId="0" borderId="0" xfId="4" applyNumberFormat="1" applyFont="1" applyFill="1" applyProtection="1">
      <protection locked="0"/>
    </xf>
    <xf numFmtId="1" fontId="41" fillId="0" borderId="0" xfId="4" applyNumberFormat="1" applyFont="1" applyFill="1" applyProtection="1">
      <protection locked="0"/>
    </xf>
    <xf numFmtId="0" fontId="47" fillId="0" borderId="0" xfId="4" applyFont="1" applyFill="1" applyAlignment="1" applyProtection="1">
      <alignment horizontal="right"/>
      <protection locked="0"/>
    </xf>
    <xf numFmtId="2" fontId="5" fillId="0" borderId="0" xfId="4" applyNumberFormat="1" applyFont="1" applyFill="1" applyBorder="1" applyAlignment="1" applyProtection="1">
      <alignment horizontal="left" indent="1"/>
      <protection locked="0"/>
    </xf>
    <xf numFmtId="2" fontId="5" fillId="0" borderId="0" xfId="4" applyNumberFormat="1" applyFont="1" applyFill="1" applyBorder="1" applyAlignment="1" applyProtection="1">
      <alignment horizontal="right"/>
      <protection locked="0"/>
    </xf>
    <xf numFmtId="169" fontId="5" fillId="0" borderId="0" xfId="4" applyNumberFormat="1" applyFont="1" applyFill="1" applyBorder="1" applyProtection="1">
      <protection locked="0"/>
    </xf>
    <xf numFmtId="0" fontId="19" fillId="0" borderId="0" xfId="4" applyFont="1" applyFill="1" applyAlignment="1" applyProtection="1">
      <alignment horizontal="right"/>
      <protection locked="0"/>
    </xf>
    <xf numFmtId="2" fontId="19" fillId="0" borderId="0" xfId="4" applyNumberFormat="1" applyFont="1" applyFill="1" applyAlignment="1" applyProtection="1">
      <alignment horizontal="right"/>
      <protection locked="0"/>
    </xf>
    <xf numFmtId="2" fontId="8" fillId="0" borderId="0" xfId="4" applyNumberFormat="1" applyFont="1" applyFill="1" applyProtection="1">
      <protection locked="0"/>
    </xf>
    <xf numFmtId="168" fontId="9" fillId="0" borderId="17" xfId="4" applyNumberFormat="1" applyFont="1" applyFill="1" applyBorder="1" applyProtection="1">
      <protection locked="0"/>
    </xf>
    <xf numFmtId="168" fontId="5" fillId="0" borderId="0" xfId="4" applyNumberFormat="1" applyFont="1" applyFill="1" applyBorder="1" applyAlignment="1" applyProtection="1">
      <alignment horizontal="left" indent="1"/>
      <protection locked="0"/>
    </xf>
    <xf numFmtId="168" fontId="5" fillId="0" borderId="0" xfId="4" applyNumberFormat="1" applyFont="1" applyFill="1" applyBorder="1" applyAlignment="1" applyProtection="1">
      <alignment horizontal="right"/>
      <protection locked="0"/>
    </xf>
    <xf numFmtId="0" fontId="8" fillId="0" borderId="0" xfId="4" applyFont="1" applyFill="1" applyAlignment="1" applyProtection="1">
      <alignment horizontal="right"/>
      <protection locked="0"/>
    </xf>
    <xf numFmtId="167" fontId="8" fillId="0" borderId="0" xfId="4" applyNumberFormat="1" applyFont="1" applyFill="1" applyProtection="1">
      <protection locked="0"/>
    </xf>
    <xf numFmtId="0" fontId="5" fillId="0" borderId="0" xfId="4" applyFont="1" applyFill="1" applyBorder="1" applyAlignment="1" applyProtection="1">
      <alignment horizontal="right"/>
      <protection locked="0"/>
    </xf>
    <xf numFmtId="168" fontId="9" fillId="0" borderId="0" xfId="4" applyNumberFormat="1" applyFont="1" applyFill="1" applyBorder="1" applyProtection="1">
      <protection locked="0"/>
    </xf>
    <xf numFmtId="0" fontId="48" fillId="0" borderId="18" xfId="4" applyFont="1" applyFill="1" applyBorder="1" applyProtection="1">
      <protection locked="0"/>
    </xf>
    <xf numFmtId="165" fontId="48" fillId="0" borderId="18" xfId="4" applyNumberFormat="1" applyFont="1" applyFill="1" applyBorder="1" applyAlignment="1" applyProtection="1">
      <alignment horizontal="right"/>
      <protection locked="0"/>
    </xf>
    <xf numFmtId="0" fontId="48" fillId="0" borderId="0" xfId="4" applyFont="1" applyFill="1" applyProtection="1">
      <protection locked="0"/>
    </xf>
    <xf numFmtId="3" fontId="48" fillId="0" borderId="0" xfId="4" applyNumberFormat="1" applyFont="1" applyFill="1" applyProtection="1">
      <protection locked="0"/>
    </xf>
    <xf numFmtId="166" fontId="48" fillId="0" borderId="0" xfId="4" applyNumberFormat="1" applyFont="1" applyFill="1" applyProtection="1">
      <protection locked="0"/>
    </xf>
    <xf numFmtId="0" fontId="48" fillId="0" borderId="19" xfId="4" applyFont="1" applyFill="1" applyBorder="1" applyProtection="1">
      <protection locked="0"/>
    </xf>
    <xf numFmtId="3" fontId="48" fillId="0" borderId="19" xfId="4" applyNumberFormat="1" applyFont="1" applyFill="1" applyBorder="1" applyProtection="1">
      <protection locked="0"/>
    </xf>
    <xf numFmtId="166" fontId="48" fillId="0" borderId="19" xfId="4" applyNumberFormat="1" applyFont="1" applyFill="1" applyBorder="1" applyProtection="1">
      <protection locked="0"/>
    </xf>
    <xf numFmtId="0" fontId="49" fillId="0" borderId="0" xfId="5" applyFont="1" applyFill="1" applyBorder="1" applyAlignment="1" applyProtection="1">
      <alignment horizontal="right"/>
      <protection locked="0"/>
    </xf>
    <xf numFmtId="3" fontId="41" fillId="0" borderId="0" xfId="4" applyNumberFormat="1" applyFont="1" applyFill="1" applyProtection="1">
      <protection locked="0"/>
    </xf>
    <xf numFmtId="0" fontId="50" fillId="0" borderId="0" xfId="4" applyFont="1" applyFill="1" applyProtection="1">
      <protection locked="0"/>
    </xf>
    <xf numFmtId="0" fontId="51" fillId="0" borderId="0" xfId="4" applyFont="1" applyFill="1" applyProtection="1">
      <protection locked="0"/>
    </xf>
    <xf numFmtId="167" fontId="51" fillId="0" borderId="0" xfId="4" applyNumberFormat="1" applyFont="1" applyFill="1" applyProtection="1">
      <protection locked="0"/>
    </xf>
    <xf numFmtId="0" fontId="51" fillId="0" borderId="0" xfId="4" applyFont="1" applyFill="1" applyAlignment="1" applyProtection="1">
      <alignment horizontal="right"/>
      <protection locked="0"/>
    </xf>
    <xf numFmtId="167" fontId="52" fillId="0" borderId="0" xfId="4" applyNumberFormat="1" applyFont="1" applyFill="1" applyProtection="1">
      <protection locked="0"/>
    </xf>
    <xf numFmtId="2" fontId="72" fillId="3" borderId="0" xfId="4" applyNumberFormat="1" applyFont="1" applyFill="1" applyBorder="1" applyAlignment="1" applyProtection="1">
      <alignment horizontal="left"/>
      <protection locked="0"/>
    </xf>
    <xf numFmtId="2" fontId="72" fillId="3" borderId="0" xfId="4" applyNumberFormat="1" applyFont="1" applyFill="1" applyBorder="1" applyAlignment="1" applyProtection="1">
      <alignment horizontal="left" vertical="center"/>
      <protection locked="0"/>
    </xf>
    <xf numFmtId="0" fontId="5" fillId="27" borderId="0" xfId="1" applyFont="1" applyFill="1"/>
    <xf numFmtId="0" fontId="73" fillId="27" borderId="0" xfId="4" applyFont="1" applyFill="1" applyAlignment="1">
      <alignment vertical="center"/>
    </xf>
    <xf numFmtId="0" fontId="5" fillId="4" borderId="0" xfId="1" applyFont="1" applyFill="1"/>
    <xf numFmtId="0" fontId="74" fillId="4" borderId="0" xfId="1" applyFont="1" applyFill="1"/>
    <xf numFmtId="0" fontId="5" fillId="4" borderId="0" xfId="1" quotePrefix="1" applyFont="1" applyFill="1"/>
    <xf numFmtId="0" fontId="75" fillId="4" borderId="0" xfId="1" applyFont="1" applyFill="1" applyProtection="1"/>
    <xf numFmtId="0" fontId="5" fillId="4" borderId="0" xfId="1" quotePrefix="1" applyFont="1" applyFill="1" applyAlignment="1">
      <alignment horizontal="right"/>
    </xf>
    <xf numFmtId="0" fontId="5" fillId="4" borderId="0" xfId="1" applyFont="1" applyFill="1" applyAlignment="1">
      <alignment horizontal="right"/>
    </xf>
    <xf numFmtId="0" fontId="76" fillId="4" borderId="0" xfId="1" applyFont="1" applyFill="1"/>
    <xf numFmtId="0" fontId="78" fillId="4" borderId="0" xfId="1" applyFont="1" applyFill="1"/>
    <xf numFmtId="0" fontId="79" fillId="4" borderId="0" xfId="1" applyFont="1" applyFill="1"/>
    <xf numFmtId="0" fontId="80" fillId="4" borderId="0" xfId="1" applyFont="1" applyFill="1"/>
    <xf numFmtId="0" fontId="19" fillId="4" borderId="0" xfId="1" applyFont="1" applyFill="1" applyAlignment="1" applyProtection="1">
      <alignment horizontal="left" indent="1"/>
    </xf>
    <xf numFmtId="0" fontId="4" fillId="4" borderId="0" xfId="1" applyFont="1" applyFill="1"/>
    <xf numFmtId="0" fontId="81" fillId="4" borderId="0" xfId="1" applyFont="1" applyFill="1"/>
    <xf numFmtId="0" fontId="82" fillId="4" borderId="0" xfId="1" applyFont="1" applyFill="1"/>
    <xf numFmtId="0" fontId="83" fillId="4" borderId="0" xfId="1" applyFont="1" applyFill="1"/>
    <xf numFmtId="0" fontId="85" fillId="4" borderId="0" xfId="1" applyFont="1" applyFill="1"/>
    <xf numFmtId="0" fontId="5" fillId="4" borderId="0" xfId="4" applyFont="1" applyFill="1"/>
    <xf numFmtId="0" fontId="86" fillId="4" borderId="0" xfId="4" applyFont="1" applyFill="1" applyAlignment="1">
      <alignment horizontal="right"/>
    </xf>
    <xf numFmtId="0" fontId="87" fillId="4" borderId="0" xfId="4" applyFont="1" applyFill="1" applyAlignment="1">
      <alignment horizontal="right"/>
    </xf>
    <xf numFmtId="0" fontId="88" fillId="4" borderId="0" xfId="4" applyFont="1" applyFill="1"/>
    <xf numFmtId="0" fontId="90" fillId="4" borderId="0" xfId="4" applyFont="1" applyFill="1"/>
    <xf numFmtId="0" fontId="91" fillId="4" borderId="0" xfId="4" applyFont="1" applyFill="1"/>
    <xf numFmtId="0" fontId="92" fillId="4" borderId="0" xfId="4" applyFont="1" applyFill="1"/>
    <xf numFmtId="0" fontId="97" fillId="3" borderId="0" xfId="0" applyFont="1" applyFill="1" applyAlignment="1"/>
    <xf numFmtId="0" fontId="96" fillId="3" borderId="0" xfId="0" applyFont="1" applyFill="1"/>
    <xf numFmtId="0" fontId="98" fillId="3" borderId="0" xfId="0" applyFont="1" applyFill="1" applyAlignment="1"/>
    <xf numFmtId="0" fontId="97" fillId="27" borderId="0" xfId="0" applyFont="1" applyFill="1" applyAlignment="1"/>
    <xf numFmtId="0" fontId="96" fillId="27" borderId="0" xfId="0" applyFont="1" applyFill="1"/>
    <xf numFmtId="0" fontId="98" fillId="3" borderId="0" xfId="0" quotePrefix="1" applyFont="1" applyFill="1" applyAlignment="1">
      <alignment horizontal="right" indent="1"/>
    </xf>
    <xf numFmtId="0" fontId="98" fillId="3" borderId="0" xfId="0" applyFont="1" applyFill="1" applyAlignment="1">
      <alignment horizontal="right" indent="1"/>
    </xf>
    <xf numFmtId="0" fontId="96" fillId="3" borderId="0" xfId="0" applyFont="1" applyFill="1" applyAlignment="1">
      <alignment horizontal="right" indent="1"/>
    </xf>
    <xf numFmtId="0" fontId="110" fillId="3" borderId="0" xfId="0" applyFont="1" applyFill="1"/>
    <xf numFmtId="0" fontId="98" fillId="3" borderId="2" xfId="0" applyFont="1" applyFill="1" applyBorder="1" applyAlignment="1"/>
    <xf numFmtId="0" fontId="96" fillId="3" borderId="2" xfId="0" applyFont="1" applyFill="1" applyBorder="1"/>
    <xf numFmtId="0" fontId="112" fillId="4" borderId="0" xfId="4" applyFont="1" applyFill="1"/>
    <xf numFmtId="0" fontId="2" fillId="0" borderId="0" xfId="59"/>
    <xf numFmtId="0" fontId="95" fillId="3" borderId="0" xfId="0" applyFont="1" applyFill="1"/>
    <xf numFmtId="0" fontId="95" fillId="0" borderId="0" xfId="0" applyFont="1" applyFill="1"/>
    <xf numFmtId="3" fontId="95" fillId="0" borderId="0" xfId="0" applyNumberFormat="1" applyFont="1" applyFill="1"/>
    <xf numFmtId="165" fontId="95" fillId="0" borderId="0" xfId="0" applyNumberFormat="1" applyFont="1" applyFill="1"/>
    <xf numFmtId="0" fontId="95" fillId="0" borderId="0" xfId="0" applyFont="1" applyFill="1" applyBorder="1"/>
    <xf numFmtId="3" fontId="95" fillId="0" borderId="0" xfId="0" applyNumberFormat="1" applyFont="1" applyFill="1" applyBorder="1"/>
    <xf numFmtId="165" fontId="95" fillId="0" borderId="0" xfId="0" applyNumberFormat="1" applyFont="1" applyFill="1" applyBorder="1"/>
    <xf numFmtId="0" fontId="95" fillId="0" borderId="2" xfId="0" applyFont="1" applyFill="1" applyBorder="1"/>
    <xf numFmtId="3" fontId="95" fillId="0" borderId="2" xfId="0" applyNumberFormat="1" applyFont="1" applyFill="1" applyBorder="1"/>
    <xf numFmtId="165" fontId="95" fillId="0" borderId="2" xfId="0" applyNumberFormat="1" applyFont="1" applyFill="1" applyBorder="1"/>
    <xf numFmtId="0" fontId="95" fillId="3" borderId="0" xfId="0" applyFont="1" applyFill="1" applyAlignment="1">
      <alignment vertical="center"/>
    </xf>
    <xf numFmtId="0" fontId="95" fillId="28" borderId="28" xfId="0" applyFont="1" applyFill="1" applyBorder="1" applyAlignment="1">
      <alignment vertical="center"/>
    </xf>
    <xf numFmtId="0" fontId="95" fillId="28" borderId="28" xfId="0" applyFont="1" applyFill="1" applyBorder="1" applyAlignment="1">
      <alignment horizontal="right" vertical="center"/>
    </xf>
    <xf numFmtId="165" fontId="7" fillId="0" borderId="9" xfId="4" applyNumberFormat="1" applyFont="1" applyFill="1" applyBorder="1" applyAlignment="1" applyProtection="1">
      <alignment horizontal="left"/>
      <protection locked="0"/>
    </xf>
    <xf numFmtId="165" fontId="9" fillId="0" borderId="2" xfId="4" quotePrefix="1" applyNumberFormat="1" applyFont="1" applyFill="1" applyBorder="1" applyProtection="1">
      <protection locked="0"/>
    </xf>
    <xf numFmtId="4" fontId="48" fillId="0" borderId="0" xfId="4" applyNumberFormat="1" applyFont="1" applyFill="1" applyProtection="1">
      <protection locked="0"/>
    </xf>
    <xf numFmtId="4" fontId="48" fillId="0" borderId="19" xfId="4" applyNumberFormat="1" applyFont="1" applyFill="1" applyBorder="1" applyProtection="1">
      <protection locked="0"/>
    </xf>
    <xf numFmtId="166" fontId="95" fillId="0" borderId="0" xfId="0" applyNumberFormat="1" applyFont="1" applyFill="1"/>
    <xf numFmtId="166" fontId="95" fillId="0" borderId="2" xfId="0" applyNumberFormat="1" applyFont="1" applyFill="1" applyBorder="1"/>
    <xf numFmtId="4" fontId="19" fillId="0" borderId="0" xfId="4" applyNumberFormat="1" applyFont="1" applyFill="1" applyProtection="1">
      <protection locked="0"/>
    </xf>
    <xf numFmtId="166" fontId="95" fillId="0" borderId="0" xfId="0" applyNumberFormat="1" applyFont="1" applyFill="1" applyBorder="1"/>
    <xf numFmtId="0" fontId="0" fillId="3" borderId="0" xfId="0" applyFont="1" applyFill="1"/>
    <xf numFmtId="0" fontId="120" fillId="3" borderId="0" xfId="0" applyFont="1" applyFill="1"/>
    <xf numFmtId="0" fontId="121" fillId="3" borderId="0" xfId="0" applyFont="1" applyFill="1"/>
    <xf numFmtId="0" fontId="122" fillId="3" borderId="0" xfId="0" applyFont="1" applyFill="1"/>
    <xf numFmtId="0" fontId="123" fillId="3" borderId="0" xfId="0" applyFont="1" applyFill="1"/>
    <xf numFmtId="0" fontId="95" fillId="0" borderId="0" xfId="0" applyFont="1"/>
    <xf numFmtId="0" fontId="128" fillId="0" borderId="13" xfId="0" applyFont="1" applyFill="1" applyBorder="1" applyAlignment="1">
      <alignment horizontal="centerContinuous"/>
    </xf>
    <xf numFmtId="0" fontId="95" fillId="0" borderId="0" xfId="0" applyFont="1" applyFill="1" applyBorder="1" applyAlignment="1"/>
    <xf numFmtId="0" fontId="95" fillId="0" borderId="14" xfId="0" applyFont="1" applyFill="1" applyBorder="1" applyAlignment="1"/>
    <xf numFmtId="0" fontId="128" fillId="0" borderId="13" xfId="0" applyFont="1" applyFill="1" applyBorder="1" applyAlignment="1">
      <alignment horizontal="center"/>
    </xf>
    <xf numFmtId="165" fontId="20" fillId="4" borderId="3" xfId="4" applyNumberFormat="1" applyFont="1" applyFill="1" applyBorder="1" applyAlignment="1" applyProtection="1">
      <alignment horizontal="right" vertical="center" indent="1"/>
      <protection locked="0"/>
    </xf>
    <xf numFmtId="4" fontId="5" fillId="0" borderId="0" xfId="4" applyNumberFormat="1" applyFont="1" applyFill="1" applyProtection="1">
      <protection locked="0"/>
    </xf>
    <xf numFmtId="0" fontId="5" fillId="0" borderId="0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4" applyFont="1" applyFill="1" applyBorder="1" applyAlignment="1" applyProtection="1">
      <alignment vertical="center"/>
      <protection locked="0"/>
    </xf>
    <xf numFmtId="0" fontId="5" fillId="3" borderId="0" xfId="4" quotePrefix="1" applyFont="1" applyFill="1" applyProtection="1">
      <protection locked="0"/>
    </xf>
    <xf numFmtId="0" fontId="5" fillId="3" borderId="0" xfId="4" applyFont="1" applyFill="1" applyProtection="1">
      <protection locked="0"/>
    </xf>
    <xf numFmtId="171" fontId="5" fillId="3" borderId="0" xfId="4" applyNumberFormat="1" applyFont="1" applyFill="1" applyProtection="1">
      <protection locked="0"/>
    </xf>
    <xf numFmtId="0" fontId="7" fillId="3" borderId="0" xfId="4" applyFont="1" applyFill="1" applyProtection="1">
      <protection locked="0"/>
    </xf>
    <xf numFmtId="0" fontId="11" fillId="4" borderId="0" xfId="4" applyFont="1" applyFill="1" applyProtection="1"/>
    <xf numFmtId="171" fontId="5" fillId="4" borderId="0" xfId="4" applyNumberFormat="1" applyFont="1" applyFill="1" applyProtection="1"/>
    <xf numFmtId="171" fontId="16" fillId="4" borderId="0" xfId="4" applyNumberFormat="1" applyFont="1" applyFill="1" applyProtection="1"/>
    <xf numFmtId="171" fontId="5" fillId="4" borderId="0" xfId="4" applyNumberFormat="1" applyFont="1" applyFill="1" applyProtection="1">
      <protection locked="0"/>
    </xf>
    <xf numFmtId="0" fontId="18" fillId="5" borderId="5" xfId="4" applyFont="1" applyFill="1" applyBorder="1" applyAlignment="1" applyProtection="1">
      <alignment horizontal="right" vertical="center" indent="1"/>
      <protection locked="0"/>
    </xf>
    <xf numFmtId="0" fontId="20" fillId="3" borderId="3" xfId="5" applyFont="1" applyFill="1" applyBorder="1" applyAlignment="1" applyProtection="1">
      <alignment horizontal="right" vertical="center" indent="1"/>
      <protection locked="0"/>
    </xf>
    <xf numFmtId="2" fontId="72" fillId="3" borderId="0" xfId="4" applyNumberFormat="1" applyFont="1" applyFill="1" applyBorder="1" applyAlignment="1" applyProtection="1">
      <alignment horizontal="left" vertical="center" indent="1"/>
      <protection locked="0"/>
    </xf>
    <xf numFmtId="0" fontId="20" fillId="3" borderId="0" xfId="5" applyFont="1" applyFill="1" applyBorder="1" applyAlignment="1" applyProtection="1">
      <alignment horizontal="right" vertical="center" indent="1"/>
      <protection locked="0"/>
    </xf>
    <xf numFmtId="165" fontId="20" fillId="4" borderId="0" xfId="4" applyNumberFormat="1" applyFont="1" applyFill="1" applyBorder="1" applyAlignment="1" applyProtection="1">
      <alignment horizontal="right" vertical="center" indent="1"/>
      <protection locked="0"/>
    </xf>
    <xf numFmtId="0" fontId="20" fillId="3" borderId="2" xfId="5" applyFont="1" applyFill="1" applyBorder="1" applyAlignment="1" applyProtection="1">
      <alignment horizontal="right" vertical="center" indent="1"/>
      <protection locked="0"/>
    </xf>
    <xf numFmtId="165" fontId="20" fillId="4" borderId="2" xfId="4" applyNumberFormat="1" applyFont="1" applyFill="1" applyBorder="1" applyAlignment="1" applyProtection="1">
      <alignment horizontal="right" vertical="center" indent="1"/>
      <protection locked="0"/>
    </xf>
    <xf numFmtId="0" fontId="24" fillId="3" borderId="6" xfId="5" applyFont="1" applyFill="1" applyBorder="1" applyAlignment="1" applyProtection="1">
      <alignment horizontal="right" vertical="center" indent="1"/>
      <protection locked="0"/>
    </xf>
    <xf numFmtId="165" fontId="24" fillId="4" borderId="6" xfId="4" applyNumberFormat="1" applyFont="1" applyFill="1" applyBorder="1" applyAlignment="1" applyProtection="1">
      <alignment horizontal="right" vertical="center" indent="1"/>
      <protection locked="0"/>
    </xf>
    <xf numFmtId="0" fontId="24" fillId="3" borderId="2" xfId="5" applyFont="1" applyFill="1" applyBorder="1" applyAlignment="1" applyProtection="1">
      <alignment horizontal="right" vertical="center" indent="1"/>
      <protection locked="0"/>
    </xf>
    <xf numFmtId="165" fontId="24" fillId="4" borderId="2" xfId="4" applyNumberFormat="1" applyFont="1" applyFill="1" applyBorder="1" applyAlignment="1" applyProtection="1">
      <alignment horizontal="right" vertical="center" indent="1"/>
      <protection locked="0"/>
    </xf>
    <xf numFmtId="171" fontId="5" fillId="4" borderId="2" xfId="4" applyNumberFormat="1" applyFont="1" applyFill="1" applyBorder="1" applyProtection="1">
      <protection locked="0"/>
    </xf>
    <xf numFmtId="171" fontId="5" fillId="0" borderId="0" xfId="4" applyNumberFormat="1" applyFont="1" applyFill="1" applyProtection="1">
      <protection locked="0"/>
    </xf>
    <xf numFmtId="171" fontId="19" fillId="0" borderId="0" xfId="4" applyNumberFormat="1" applyFont="1" applyFill="1" applyBorder="1" applyAlignment="1" applyProtection="1">
      <alignment horizontal="center" vertical="center"/>
      <protection locked="0"/>
    </xf>
    <xf numFmtId="0" fontId="133" fillId="0" borderId="0" xfId="4" applyNumberFormat="1" applyFont="1" applyFill="1" applyBorder="1" applyAlignment="1" applyProtection="1">
      <alignment horizontal="right" vertical="center"/>
    </xf>
    <xf numFmtId="0" fontId="134" fillId="0" borderId="0" xfId="4" applyFont="1" applyFill="1" applyBorder="1" applyAlignment="1" applyProtection="1">
      <alignment vertical="center"/>
    </xf>
    <xf numFmtId="171" fontId="7" fillId="0" borderId="9" xfId="4" applyNumberFormat="1" applyFont="1" applyFill="1" applyBorder="1" applyAlignment="1" applyProtection="1">
      <alignment horizontal="right"/>
      <protection locked="0"/>
    </xf>
    <xf numFmtId="0" fontId="5" fillId="0" borderId="0" xfId="4" applyFont="1" applyFill="1" applyBorder="1" applyProtection="1"/>
    <xf numFmtId="0" fontId="9" fillId="0" borderId="10" xfId="4" applyNumberFormat="1" applyFont="1" applyFill="1" applyBorder="1" applyAlignment="1" applyProtection="1">
      <alignment horizontal="left"/>
      <protection locked="0"/>
    </xf>
    <xf numFmtId="169" fontId="34" fillId="0" borderId="0" xfId="4" applyNumberFormat="1" applyFont="1" applyFill="1" applyBorder="1" applyProtection="1">
      <protection locked="0"/>
    </xf>
    <xf numFmtId="2" fontId="34" fillId="0" borderId="0" xfId="4" applyNumberFormat="1" applyFont="1" applyFill="1" applyBorder="1" applyProtection="1">
      <protection locked="0"/>
    </xf>
    <xf numFmtId="1" fontId="34" fillId="0" borderId="0" xfId="4" applyNumberFormat="1" applyFont="1" applyFill="1" applyBorder="1" applyProtection="1">
      <protection locked="0"/>
    </xf>
    <xf numFmtId="2" fontId="129" fillId="0" borderId="0" xfId="4" applyNumberFormat="1" applyFont="1" applyFill="1"/>
    <xf numFmtId="171" fontId="5" fillId="0" borderId="0" xfId="4" applyNumberFormat="1" applyFont="1" applyFill="1" applyAlignment="1" applyProtection="1">
      <alignment horizontal="right"/>
      <protection locked="0"/>
    </xf>
    <xf numFmtId="0" fontId="5" fillId="0" borderId="30" xfId="4" applyFont="1" applyFill="1" applyBorder="1" applyAlignment="1" applyProtection="1">
      <alignment horizontal="right"/>
      <protection locked="0"/>
    </xf>
    <xf numFmtId="168" fontId="5" fillId="0" borderId="31" xfId="4" applyNumberFormat="1" applyFont="1" applyFill="1" applyBorder="1" applyProtection="1">
      <protection locked="0"/>
    </xf>
    <xf numFmtId="0" fontId="5" fillId="0" borderId="32" xfId="4" applyFont="1" applyFill="1" applyBorder="1" applyAlignment="1" applyProtection="1">
      <alignment horizontal="right"/>
      <protection locked="0"/>
    </xf>
    <xf numFmtId="171" fontId="49" fillId="0" borderId="0" xfId="5" applyNumberFormat="1" applyFont="1" applyFill="1" applyBorder="1" applyProtection="1">
      <protection locked="0"/>
    </xf>
    <xf numFmtId="165" fontId="7" fillId="0" borderId="33" xfId="4" applyNumberFormat="1" applyFont="1" applyFill="1" applyBorder="1" applyAlignment="1" applyProtection="1">
      <alignment horizontal="left"/>
      <protection locked="0"/>
    </xf>
    <xf numFmtId="165" fontId="7" fillId="0" borderId="33" xfId="4" applyNumberFormat="1" applyFont="1" applyFill="1" applyBorder="1" applyAlignment="1" applyProtection="1">
      <alignment horizontal="right"/>
      <protection locked="0"/>
    </xf>
    <xf numFmtId="171" fontId="7" fillId="0" borderId="33" xfId="4" applyNumberFormat="1" applyFont="1" applyFill="1" applyBorder="1" applyAlignment="1" applyProtection="1">
      <alignment horizontal="right"/>
      <protection locked="0"/>
    </xf>
    <xf numFmtId="168" fontId="9" fillId="0" borderId="34" xfId="4" applyNumberFormat="1" applyFont="1" applyFill="1" applyBorder="1" applyProtection="1">
      <protection locked="0"/>
    </xf>
    <xf numFmtId="2" fontId="19" fillId="0" borderId="35" xfId="4" applyNumberFormat="1" applyFont="1" applyFill="1" applyBorder="1" applyProtection="1">
      <protection locked="0"/>
    </xf>
    <xf numFmtId="168" fontId="19" fillId="0" borderId="35" xfId="4" applyNumberFormat="1" applyFont="1" applyFill="1" applyBorder="1" applyProtection="1">
      <protection locked="0"/>
    </xf>
    <xf numFmtId="4" fontId="9" fillId="0" borderId="0" xfId="4" quotePrefix="1" applyNumberFormat="1" applyFont="1" applyFill="1" applyBorder="1" applyProtection="1">
      <protection locked="0"/>
    </xf>
    <xf numFmtId="4" fontId="9" fillId="0" borderId="2" xfId="4" quotePrefix="1" applyNumberFormat="1" applyFont="1" applyFill="1" applyBorder="1" applyProtection="1">
      <protection locked="0"/>
    </xf>
    <xf numFmtId="167" fontId="5" fillId="0" borderId="2" xfId="4" quotePrefix="1" applyNumberFormat="1" applyFont="1" applyFill="1" applyBorder="1" applyProtection="1">
      <protection locked="0"/>
    </xf>
    <xf numFmtId="0" fontId="135" fillId="4" borderId="0" xfId="4" applyFont="1" applyFill="1" applyBorder="1" applyProtection="1"/>
    <xf numFmtId="0" fontId="135" fillId="4" borderId="0" xfId="4" applyFont="1" applyFill="1" applyProtection="1"/>
    <xf numFmtId="0" fontId="20" fillId="4" borderId="0" xfId="4" applyFont="1" applyFill="1" applyProtection="1"/>
    <xf numFmtId="0" fontId="137" fillId="0" borderId="0" xfId="0" applyFont="1"/>
    <xf numFmtId="0" fontId="138" fillId="0" borderId="13" xfId="0" applyFont="1" applyFill="1" applyBorder="1" applyAlignment="1">
      <alignment horizontal="centerContinuous"/>
    </xf>
    <xf numFmtId="0" fontId="137" fillId="0" borderId="0" xfId="0" applyFont="1" applyFill="1" applyBorder="1" applyAlignment="1"/>
    <xf numFmtId="0" fontId="137" fillId="0" borderId="14" xfId="0" applyFont="1" applyFill="1" applyBorder="1" applyAlignment="1"/>
    <xf numFmtId="0" fontId="138" fillId="0" borderId="13" xfId="0" applyFont="1" applyFill="1" applyBorder="1" applyAlignment="1">
      <alignment horizontal="center"/>
    </xf>
    <xf numFmtId="0" fontId="45" fillId="3" borderId="0" xfId="96" applyFont="1" applyFill="1" applyBorder="1" applyProtection="1">
      <alignment vertical="top"/>
      <protection locked="0"/>
    </xf>
    <xf numFmtId="0" fontId="45" fillId="3" borderId="0" xfId="96" applyFont="1" applyFill="1" applyBorder="1" applyProtection="1">
      <alignment vertical="top"/>
    </xf>
    <xf numFmtId="0" fontId="45" fillId="3" borderId="0" xfId="96" applyFont="1" applyFill="1" applyBorder="1" applyAlignment="1" applyProtection="1">
      <alignment horizontal="right" vertical="top"/>
    </xf>
    <xf numFmtId="0" fontId="131" fillId="3" borderId="0" xfId="96" applyFont="1" applyFill="1" applyAlignment="1" applyProtection="1"/>
    <xf numFmtId="0" fontId="139" fillId="3" borderId="0" xfId="96" applyFont="1" applyFill="1" applyBorder="1" applyProtection="1">
      <alignment vertical="top"/>
    </xf>
    <xf numFmtId="0" fontId="140" fillId="3" borderId="0" xfId="96" applyFont="1" applyFill="1" applyAlignment="1" applyProtection="1">
      <alignment vertical="center"/>
    </xf>
    <xf numFmtId="0" fontId="141" fillId="3" borderId="0" xfId="96" applyFont="1" applyFill="1" applyAlignment="1" applyProtection="1">
      <alignment vertical="center"/>
    </xf>
    <xf numFmtId="0" fontId="142" fillId="3" borderId="0" xfId="96" applyFont="1" applyFill="1" applyAlignment="1" applyProtection="1">
      <alignment vertical="center"/>
    </xf>
    <xf numFmtId="0" fontId="143" fillId="3" borderId="0" xfId="96" applyFont="1" applyFill="1" applyAlignment="1" applyProtection="1">
      <alignment vertical="center"/>
    </xf>
    <xf numFmtId="0" fontId="144" fillId="0" borderId="0" xfId="96" applyFont="1">
      <alignment vertical="top"/>
    </xf>
    <xf numFmtId="0" fontId="145" fillId="0" borderId="0" xfId="97">
      <alignment vertical="top"/>
    </xf>
    <xf numFmtId="0" fontId="140" fillId="3" borderId="0" xfId="96" applyFont="1" applyFill="1" applyBorder="1" applyAlignment="1" applyProtection="1">
      <alignment vertical="center"/>
    </xf>
    <xf numFmtId="165" fontId="34" fillId="0" borderId="0" xfId="4" applyNumberFormat="1" applyFont="1" applyFill="1" applyBorder="1" applyProtection="1">
      <protection locked="0"/>
    </xf>
    <xf numFmtId="0" fontId="5" fillId="0" borderId="0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4" applyFont="1" applyFill="1" applyBorder="1" applyAlignment="1" applyProtection="1">
      <alignment vertical="center"/>
      <protection locked="0"/>
    </xf>
    <xf numFmtId="0" fontId="151" fillId="0" borderId="0" xfId="0" applyFont="1" applyAlignment="1">
      <alignment horizontal="right"/>
    </xf>
    <xf numFmtId="167" fontId="48" fillId="0" borderId="0" xfId="4" applyNumberFormat="1" applyFont="1" applyProtection="1">
      <protection locked="0"/>
    </xf>
    <xf numFmtId="0" fontId="93" fillId="4" borderId="0" xfId="4" applyFont="1" applyFill="1" applyAlignment="1">
      <alignment horizontal="center" vertical="center"/>
    </xf>
    <xf numFmtId="0" fontId="4" fillId="0" borderId="0" xfId="4" applyAlignment="1"/>
    <xf numFmtId="0" fontId="93" fillId="4" borderId="0" xfId="4" quotePrefix="1" applyFont="1" applyFill="1" applyAlignment="1">
      <alignment horizontal="center" vertical="center"/>
    </xf>
    <xf numFmtId="0" fontId="114" fillId="0" borderId="0" xfId="4" applyFont="1" applyAlignment="1"/>
    <xf numFmtId="0" fontId="117" fillId="4" borderId="0" xfId="4" applyFont="1" applyFill="1" applyAlignment="1">
      <alignment horizontal="center" vertical="center"/>
    </xf>
    <xf numFmtId="0" fontId="117" fillId="0" borderId="0" xfId="4" applyFont="1" applyAlignment="1"/>
    <xf numFmtId="0" fontId="89" fillId="4" borderId="0" xfId="4" applyFont="1" applyFill="1" applyAlignment="1">
      <alignment horizontal="center" vertical="center"/>
    </xf>
    <xf numFmtId="0" fontId="149" fillId="4" borderId="0" xfId="4" applyFont="1" applyFill="1" applyAlignment="1">
      <alignment horizontal="center" vertical="center"/>
    </xf>
    <xf numFmtId="0" fontId="150" fillId="0" borderId="0" xfId="4" applyFont="1" applyAlignment="1">
      <alignment vertical="center"/>
    </xf>
    <xf numFmtId="0" fontId="6" fillId="0" borderId="0" xfId="4" applyFont="1" applyAlignment="1"/>
    <xf numFmtId="0" fontId="119" fillId="4" borderId="0" xfId="4" applyFont="1" applyFill="1" applyAlignment="1">
      <alignment horizontal="center" vertical="center"/>
    </xf>
    <xf numFmtId="0" fontId="4" fillId="0" borderId="0" xfId="4" applyFont="1" applyAlignment="1"/>
    <xf numFmtId="0" fontId="116" fillId="4" borderId="0" xfId="4" applyFont="1" applyFill="1" applyAlignment="1">
      <alignment horizontal="center" vertical="center"/>
    </xf>
    <xf numFmtId="0" fontId="147" fillId="4" borderId="0" xfId="4" applyFont="1" applyFill="1" applyAlignment="1">
      <alignment horizontal="center" vertical="center"/>
    </xf>
    <xf numFmtId="0" fontId="148" fillId="0" borderId="0" xfId="4" applyFont="1" applyAlignment="1"/>
    <xf numFmtId="165" fontId="24" fillId="4" borderId="29" xfId="4" applyNumberFormat="1" applyFont="1" applyFill="1" applyBorder="1" applyAlignment="1" applyProtection="1">
      <alignment horizontal="right" vertical="center" indent="1"/>
      <protection locked="0"/>
    </xf>
    <xf numFmtId="0" fontId="0" fillId="0" borderId="36" xfId="0" applyBorder="1" applyAlignment="1">
      <alignment horizontal="right" vertical="center" indent="1"/>
    </xf>
    <xf numFmtId="165" fontId="20" fillId="4" borderId="3" xfId="4" applyNumberFormat="1" applyFont="1" applyFill="1" applyBorder="1" applyAlignment="1" applyProtection="1">
      <alignment horizontal="right" vertical="center" indent="1"/>
      <protection locked="0"/>
    </xf>
    <xf numFmtId="0" fontId="0" fillId="0" borderId="5" xfId="0" applyBorder="1" applyAlignment="1">
      <alignment horizontal="right" vertical="center" indent="1"/>
    </xf>
    <xf numFmtId="0" fontId="5" fillId="0" borderId="0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4" applyFont="1" applyFill="1" applyBorder="1" applyAlignment="1" applyProtection="1">
      <alignment vertical="center"/>
      <protection locked="0"/>
    </xf>
    <xf numFmtId="0" fontId="5" fillId="0" borderId="6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2" xfId="4" applyFont="1" applyFill="1" applyBorder="1" applyAlignment="1" applyProtection="1">
      <alignment vertical="center"/>
      <protection locked="0"/>
    </xf>
    <xf numFmtId="0" fontId="5" fillId="0" borderId="7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8" xfId="4" applyFont="1" applyFill="1" applyBorder="1" applyAlignment="1" applyProtection="1">
      <alignment vertical="center"/>
      <protection locked="0"/>
    </xf>
    <xf numFmtId="0" fontId="34" fillId="0" borderId="6" xfId="4" applyNumberFormat="1" applyFont="1" applyFill="1" applyBorder="1" applyAlignment="1" applyProtection="1">
      <alignment horizontal="right" vertical="center" wrapText="1"/>
      <protection locked="0"/>
    </xf>
    <xf numFmtId="0" fontId="40" fillId="0" borderId="2" xfId="4" applyFont="1" applyFill="1" applyBorder="1" applyAlignment="1" applyProtection="1">
      <alignment horizontal="right" vertical="center"/>
      <protection locked="0"/>
    </xf>
    <xf numFmtId="0" fontId="34" fillId="0" borderId="6" xfId="4" applyNumberFormat="1" applyFont="1" applyFill="1" applyBorder="1" applyAlignment="1" applyProtection="1">
      <alignment horizontal="right" vertical="center"/>
      <protection locked="0"/>
    </xf>
    <xf numFmtId="0" fontId="40" fillId="0" borderId="2" xfId="4" applyFont="1" applyFill="1" applyBorder="1" applyAlignment="1" applyProtection="1">
      <alignment vertical="center"/>
      <protection locked="0"/>
    </xf>
    <xf numFmtId="0" fontId="5" fillId="0" borderId="6" xfId="4" applyNumberFormat="1" applyFont="1" applyFill="1" applyBorder="1" applyAlignment="1" applyProtection="1">
      <alignment horizontal="right" vertical="center"/>
      <protection locked="0"/>
    </xf>
    <xf numFmtId="0" fontId="24" fillId="4" borderId="6" xfId="4" applyFont="1" applyFill="1" applyBorder="1" applyAlignment="1" applyProtection="1">
      <alignment horizontal="center" vertical="center" wrapText="1"/>
      <protection locked="0"/>
    </xf>
    <xf numFmtId="0" fontId="25" fillId="0" borderId="6" xfId="5" applyFont="1" applyBorder="1" applyAlignment="1" applyProtection="1">
      <alignment horizontal="center" wrapText="1"/>
      <protection locked="0"/>
    </xf>
    <xf numFmtId="0" fontId="4" fillId="0" borderId="6" xfId="4" applyBorder="1" applyAlignment="1">
      <alignment horizontal="center" wrapText="1"/>
    </xf>
    <xf numFmtId="0" fontId="24" fillId="4" borderId="2" xfId="4" applyFont="1" applyFill="1" applyBorder="1" applyAlignment="1" applyProtection="1">
      <alignment horizontal="center" vertical="center" wrapText="1"/>
      <protection locked="0"/>
    </xf>
    <xf numFmtId="0" fontId="25" fillId="0" borderId="2" xfId="5" applyFont="1" applyBorder="1" applyAlignment="1" applyProtection="1">
      <alignment horizontal="center" wrapText="1"/>
      <protection locked="0"/>
    </xf>
    <xf numFmtId="0" fontId="4" fillId="0" borderId="2" xfId="4" applyBorder="1" applyAlignment="1">
      <alignment horizontal="center" wrapText="1"/>
    </xf>
    <xf numFmtId="0" fontId="5" fillId="0" borderId="6" xfId="4" applyNumberFormat="1" applyFont="1" applyFill="1" applyBorder="1" applyAlignment="1" applyProtection="1">
      <alignment horizontal="left" vertical="center"/>
      <protection locked="0"/>
    </xf>
    <xf numFmtId="0" fontId="4" fillId="0" borderId="2" xfId="4" applyFont="1" applyFill="1" applyBorder="1" applyAlignment="1" applyProtection="1">
      <alignment horizontal="left" vertical="center"/>
      <protection locked="0"/>
    </xf>
    <xf numFmtId="171" fontId="5" fillId="0" borderId="6" xfId="4" applyNumberFormat="1" applyFont="1" applyFill="1" applyBorder="1" applyAlignment="1" applyProtection="1">
      <alignment horizontal="right" vertical="center" wrapText="1"/>
      <protection locked="0"/>
    </xf>
    <xf numFmtId="171" fontId="4" fillId="0" borderId="2" xfId="4" applyNumberFormat="1" applyFont="1" applyFill="1" applyBorder="1" applyAlignment="1" applyProtection="1">
      <alignment vertical="center" wrapText="1"/>
      <protection locked="0"/>
    </xf>
    <xf numFmtId="0" fontId="4" fillId="0" borderId="2" xfId="4" applyFont="1" applyFill="1" applyBorder="1" applyAlignment="1" applyProtection="1">
      <alignment vertical="center" wrapText="1"/>
      <protection locked="0"/>
    </xf>
    <xf numFmtId="0" fontId="31" fillId="0" borderId="6" xfId="4" applyNumberFormat="1" applyFont="1" applyFill="1" applyBorder="1" applyAlignment="1" applyProtection="1">
      <alignment horizontal="right" vertical="center"/>
      <protection locked="0"/>
    </xf>
    <xf numFmtId="0" fontId="31" fillId="0" borderId="2" xfId="4" applyNumberFormat="1" applyFont="1" applyFill="1" applyBorder="1" applyAlignment="1" applyProtection="1">
      <alignment horizontal="right" vertical="center"/>
      <protection locked="0"/>
    </xf>
    <xf numFmtId="0" fontId="4" fillId="0" borderId="2" xfId="4" applyFont="1" applyFill="1" applyBorder="1" applyAlignment="1" applyProtection="1">
      <alignment horizontal="right" vertical="center"/>
      <protection locked="0"/>
    </xf>
    <xf numFmtId="0" fontId="18" fillId="5" borderId="3" xfId="4" applyFont="1" applyFill="1" applyBorder="1" applyAlignment="1" applyProtection="1">
      <alignment horizontal="left" vertical="center" wrapText="1" indent="1"/>
      <protection locked="0"/>
    </xf>
    <xf numFmtId="0" fontId="2" fillId="0" borderId="3" xfId="5" applyBorder="1" applyAlignment="1" applyProtection="1">
      <alignment horizontal="left" vertical="center" wrapText="1" indent="1"/>
      <protection locked="0"/>
    </xf>
    <xf numFmtId="0" fontId="18" fillId="5" borderId="5" xfId="5" applyFont="1" applyFill="1" applyBorder="1" applyAlignment="1" applyProtection="1">
      <alignment horizontal="left" vertical="center" wrapText="1" indent="1"/>
      <protection locked="0"/>
    </xf>
    <xf numFmtId="0" fontId="2" fillId="0" borderId="5" xfId="5" applyBorder="1" applyAlignment="1" applyProtection="1">
      <alignment horizontal="left" vertical="center" wrapText="1" indent="1"/>
      <protection locked="0"/>
    </xf>
    <xf numFmtId="0" fontId="18" fillId="5" borderId="3" xfId="4" applyFont="1" applyFill="1" applyBorder="1" applyAlignment="1" applyProtection="1">
      <alignment horizontal="left" vertical="center" wrapText="1"/>
      <protection locked="0"/>
    </xf>
    <xf numFmtId="0" fontId="2" fillId="0" borderId="3" xfId="5" applyBorder="1" applyAlignment="1" applyProtection="1">
      <alignment horizontal="left" vertical="center" wrapText="1"/>
      <protection locked="0"/>
    </xf>
    <xf numFmtId="0" fontId="4" fillId="0" borderId="3" xfId="4" applyBorder="1" applyAlignment="1">
      <alignment horizontal="left" vertical="center" wrapText="1"/>
    </xf>
    <xf numFmtId="0" fontId="18" fillId="5" borderId="5" xfId="5" applyFont="1" applyFill="1" applyBorder="1" applyAlignment="1" applyProtection="1">
      <alignment horizontal="left" vertical="center" wrapText="1"/>
      <protection locked="0"/>
    </xf>
    <xf numFmtId="0" fontId="2" fillId="0" borderId="5" xfId="5" applyBorder="1" applyAlignment="1" applyProtection="1">
      <alignment horizontal="left" vertical="center" wrapText="1"/>
      <protection locked="0"/>
    </xf>
    <xf numFmtId="0" fontId="4" fillId="0" borderId="5" xfId="4" applyBorder="1" applyAlignment="1">
      <alignment horizontal="left" vertical="center" wrapText="1"/>
    </xf>
    <xf numFmtId="0" fontId="18" fillId="5" borderId="3" xfId="4" applyFont="1" applyFill="1" applyBorder="1" applyAlignment="1" applyProtection="1">
      <alignment horizontal="right" vertical="center" wrapText="1" indent="1"/>
      <protection locked="0"/>
    </xf>
    <xf numFmtId="0" fontId="18" fillId="5" borderId="5" xfId="5" applyFont="1" applyFill="1" applyBorder="1" applyAlignment="1" applyProtection="1">
      <alignment horizontal="right" vertical="center" indent="1"/>
      <protection locked="0"/>
    </xf>
    <xf numFmtId="0" fontId="20" fillId="3" borderId="3" xfId="5" applyFont="1" applyFill="1" applyBorder="1" applyAlignment="1" applyProtection="1">
      <alignment horizontal="right" vertical="center" indent="1"/>
      <protection locked="0"/>
    </xf>
    <xf numFmtId="0" fontId="24" fillId="3" borderId="29" xfId="5" applyFont="1" applyFill="1" applyBorder="1" applyAlignment="1" applyProtection="1">
      <alignment horizontal="right" vertical="center" indent="1"/>
      <protection locked="0"/>
    </xf>
    <xf numFmtId="0" fontId="18" fillId="5" borderId="4" xfId="4" applyFont="1" applyFill="1" applyBorder="1" applyAlignment="1" applyProtection="1">
      <alignment horizontal="center" vertical="center"/>
      <protection locked="0"/>
    </xf>
    <xf numFmtId="0" fontId="4" fillId="0" borderId="4" xfId="4" applyBorder="1" applyAlignment="1">
      <alignment horizontal="center" vertical="center"/>
    </xf>
    <xf numFmtId="0" fontId="20" fillId="4" borderId="3" xfId="4" applyFont="1" applyFill="1" applyBorder="1" applyAlignment="1" applyProtection="1">
      <alignment horizontal="left" vertical="center" wrapText="1" indent="1"/>
      <protection locked="0"/>
    </xf>
    <xf numFmtId="0" fontId="2" fillId="0" borderId="3" xfId="5" applyBorder="1" applyAlignment="1" applyProtection="1">
      <alignment horizontal="left" wrapText="1" indent="1"/>
      <protection locked="0"/>
    </xf>
    <xf numFmtId="0" fontId="2" fillId="0" borderId="0" xfId="5" applyBorder="1" applyAlignment="1" applyProtection="1">
      <alignment horizontal="left" wrapText="1" indent="1"/>
      <protection locked="0"/>
    </xf>
    <xf numFmtId="0" fontId="2" fillId="0" borderId="5" xfId="5" applyBorder="1" applyAlignment="1" applyProtection="1">
      <alignment horizontal="left" wrapText="1" indent="1"/>
      <protection locked="0"/>
    </xf>
    <xf numFmtId="0" fontId="21" fillId="0" borderId="3" xfId="5" applyFont="1" applyBorder="1" applyAlignment="1" applyProtection="1">
      <alignment horizontal="left" vertical="center" indent="1"/>
      <protection locked="0"/>
    </xf>
    <xf numFmtId="0" fontId="20" fillId="0" borderId="3" xfId="4" applyFont="1" applyBorder="1" applyAlignment="1">
      <alignment horizontal="left" vertical="center" indent="1"/>
    </xf>
    <xf numFmtId="0" fontId="20" fillId="4" borderId="0" xfId="4" applyFont="1" applyFill="1" applyBorder="1" applyAlignment="1" applyProtection="1">
      <alignment horizontal="left" vertical="center" wrapText="1" indent="1"/>
      <protection locked="0"/>
    </xf>
    <xf numFmtId="0" fontId="21" fillId="0" borderId="0" xfId="5" applyFont="1" applyBorder="1" applyAlignment="1" applyProtection="1">
      <alignment horizontal="left" vertical="center" indent="1"/>
      <protection locked="0"/>
    </xf>
    <xf numFmtId="0" fontId="20" fillId="0" borderId="0" xfId="4" applyFont="1" applyBorder="1" applyAlignment="1">
      <alignment horizontal="left" vertical="center" indent="1"/>
    </xf>
    <xf numFmtId="0" fontId="20" fillId="4" borderId="2" xfId="4" applyFont="1" applyFill="1" applyBorder="1" applyAlignment="1" applyProtection="1">
      <alignment horizontal="left" vertical="center" wrapText="1" indent="1"/>
      <protection locked="0"/>
    </xf>
    <xf numFmtId="0" fontId="21" fillId="0" borderId="2" xfId="5" applyFont="1" applyBorder="1" applyAlignment="1" applyProtection="1">
      <alignment horizontal="left" vertical="center" indent="1"/>
      <protection locked="0"/>
    </xf>
    <xf numFmtId="0" fontId="20" fillId="0" borderId="2" xfId="4" applyFont="1" applyBorder="1" applyAlignment="1">
      <alignment horizontal="left" vertical="center" indent="1"/>
    </xf>
    <xf numFmtId="0" fontId="5" fillId="0" borderId="29" xfId="4" applyNumberFormat="1" applyFont="1" applyFill="1" applyBorder="1" applyAlignment="1" applyProtection="1">
      <alignment horizontal="right" vertical="center" wrapText="1"/>
      <protection locked="0"/>
    </xf>
    <xf numFmtId="0" fontId="34" fillId="0" borderId="29" xfId="4" applyNumberFormat="1" applyFont="1" applyFill="1" applyBorder="1" applyAlignment="1" applyProtection="1">
      <alignment horizontal="right" vertical="center" wrapText="1"/>
      <protection locked="0"/>
    </xf>
    <xf numFmtId="0" fontId="34" fillId="0" borderId="29" xfId="4" applyNumberFormat="1" applyFont="1" applyFill="1" applyBorder="1" applyAlignment="1" applyProtection="1">
      <alignment horizontal="right" vertical="center"/>
      <protection locked="0"/>
    </xf>
    <xf numFmtId="0" fontId="5" fillId="0" borderId="29" xfId="4" applyNumberFormat="1" applyFont="1" applyFill="1" applyBorder="1" applyAlignment="1" applyProtection="1">
      <alignment horizontal="right" vertical="center"/>
      <protection locked="0"/>
    </xf>
    <xf numFmtId="0" fontId="5" fillId="0" borderId="29" xfId="4" applyNumberFormat="1" applyFont="1" applyFill="1" applyBorder="1" applyAlignment="1" applyProtection="1">
      <alignment horizontal="left" vertical="center"/>
      <protection locked="0"/>
    </xf>
    <xf numFmtId="171" fontId="5" fillId="0" borderId="29" xfId="4" applyNumberFormat="1" applyFont="1" applyFill="1" applyBorder="1" applyAlignment="1" applyProtection="1">
      <alignment horizontal="right" vertical="center" wrapText="1"/>
      <protection locked="0"/>
    </xf>
    <xf numFmtId="0" fontId="31" fillId="0" borderId="29" xfId="4" applyNumberFormat="1" applyFont="1" applyFill="1" applyBorder="1" applyAlignment="1" applyProtection="1">
      <alignment horizontal="right" vertical="center"/>
      <protection locked="0"/>
    </xf>
    <xf numFmtId="0" fontId="130" fillId="3" borderId="0" xfId="93" applyFill="1" applyAlignment="1" applyProtection="1">
      <alignment vertical="center"/>
      <protection locked="0"/>
    </xf>
    <xf numFmtId="0" fontId="136" fillId="0" borderId="0" xfId="96" applyFont="1" applyAlignment="1" applyProtection="1">
      <alignment vertical="center"/>
      <protection locked="0"/>
    </xf>
  </cellXfs>
  <cellStyles count="99">
    <cellStyle name="20% - Énfasis1" xfId="6" xr:uid="{00000000-0005-0000-0000-000000000000}"/>
    <cellStyle name="20% - Énfasis2" xfId="7" xr:uid="{00000000-0005-0000-0000-000001000000}"/>
    <cellStyle name="20% - Énfasis3" xfId="8" xr:uid="{00000000-0005-0000-0000-000002000000}"/>
    <cellStyle name="20% - Énfasis4" xfId="9" xr:uid="{00000000-0005-0000-0000-000003000000}"/>
    <cellStyle name="20% - Énfasis5" xfId="10" xr:uid="{00000000-0005-0000-0000-000004000000}"/>
    <cellStyle name="20% - Énfasis6" xfId="11" xr:uid="{00000000-0005-0000-0000-000005000000}"/>
    <cellStyle name="40% - Énfasis1" xfId="12" xr:uid="{00000000-0005-0000-0000-000006000000}"/>
    <cellStyle name="40% - Énfasis2" xfId="13" xr:uid="{00000000-0005-0000-0000-000007000000}"/>
    <cellStyle name="40% - Énfasis3" xfId="14" xr:uid="{00000000-0005-0000-0000-000008000000}"/>
    <cellStyle name="40% - Énfasis4" xfId="15" xr:uid="{00000000-0005-0000-0000-000009000000}"/>
    <cellStyle name="40% - Énfasis5" xfId="16" xr:uid="{00000000-0005-0000-0000-00000A000000}"/>
    <cellStyle name="40% - Énfasis6" xfId="17" xr:uid="{00000000-0005-0000-0000-00000B000000}"/>
    <cellStyle name="60% - Énfasis1" xfId="18" xr:uid="{00000000-0005-0000-0000-00000C000000}"/>
    <cellStyle name="60% - Énfasis2" xfId="19" xr:uid="{00000000-0005-0000-0000-00000D000000}"/>
    <cellStyle name="60% - Énfasis3" xfId="20" xr:uid="{00000000-0005-0000-0000-00000E000000}"/>
    <cellStyle name="60% - Énfasis4" xfId="21" xr:uid="{00000000-0005-0000-0000-00000F000000}"/>
    <cellStyle name="60% - Énfasis5" xfId="22" xr:uid="{00000000-0005-0000-0000-000010000000}"/>
    <cellStyle name="60% - Énfasis6" xfId="23" xr:uid="{00000000-0005-0000-0000-000011000000}"/>
    <cellStyle name="Bold" xfId="24" xr:uid="{00000000-0005-0000-0000-000012000000}"/>
    <cellStyle name="Buena" xfId="25" xr:uid="{00000000-0005-0000-0000-000013000000}"/>
    <cellStyle name="Cálculo" xfId="26" xr:uid="{00000000-0005-0000-0000-000014000000}"/>
    <cellStyle name="Celda de comprobación" xfId="27" xr:uid="{00000000-0005-0000-0000-000015000000}"/>
    <cellStyle name="Celda vinculada" xfId="28" xr:uid="{00000000-0005-0000-0000-000016000000}"/>
    <cellStyle name="Comma 2" xfId="29" xr:uid="{00000000-0005-0000-0000-000017000000}"/>
    <cellStyle name="Encabezado 4" xfId="30" xr:uid="{00000000-0005-0000-0000-000018000000}"/>
    <cellStyle name="Énfasis1" xfId="31" xr:uid="{00000000-0005-0000-0000-000019000000}"/>
    <cellStyle name="Énfasis2" xfId="32" xr:uid="{00000000-0005-0000-0000-00001A000000}"/>
    <cellStyle name="Énfasis3" xfId="33" xr:uid="{00000000-0005-0000-0000-00001B000000}"/>
    <cellStyle name="Énfasis4" xfId="34" xr:uid="{00000000-0005-0000-0000-00001C000000}"/>
    <cellStyle name="Énfasis5" xfId="35" xr:uid="{00000000-0005-0000-0000-00001D000000}"/>
    <cellStyle name="Énfasis6" xfId="36" xr:uid="{00000000-0005-0000-0000-00001E000000}"/>
    <cellStyle name="Entrada" xfId="37" xr:uid="{00000000-0005-0000-0000-00001F000000}"/>
    <cellStyle name="Hyperlink" xfId="93" builtinId="8"/>
    <cellStyle name="Hyperlink 2" xfId="38" xr:uid="{00000000-0005-0000-0000-000021000000}"/>
    <cellStyle name="Hyperlink 3" xfId="97" xr:uid="{00000000-0005-0000-0000-000022000000}"/>
    <cellStyle name="Incorrecto" xfId="39" xr:uid="{00000000-0005-0000-0000-000023000000}"/>
    <cellStyle name="Millares 2" xfId="40" xr:uid="{00000000-0005-0000-0000-000024000000}"/>
    <cellStyle name="Normal" xfId="0" builtinId="0"/>
    <cellStyle name="Normal 10" xfId="4" xr:uid="{00000000-0005-0000-0000-000026000000}"/>
    <cellStyle name="Normal 10 2" xfId="41" xr:uid="{00000000-0005-0000-0000-000027000000}"/>
    <cellStyle name="Normal 11" xfId="42" xr:uid="{00000000-0005-0000-0000-000028000000}"/>
    <cellStyle name="Normal 12" xfId="43" xr:uid="{00000000-0005-0000-0000-000029000000}"/>
    <cellStyle name="Normal 13" xfId="44" xr:uid="{00000000-0005-0000-0000-00002A000000}"/>
    <cellStyle name="Normal 14" xfId="45" xr:uid="{00000000-0005-0000-0000-00002B000000}"/>
    <cellStyle name="Normal 15" xfId="46" xr:uid="{00000000-0005-0000-0000-00002C000000}"/>
    <cellStyle name="Normal 16" xfId="47" xr:uid="{00000000-0005-0000-0000-00002D000000}"/>
    <cellStyle name="Normal 17" xfId="48" xr:uid="{00000000-0005-0000-0000-00002E000000}"/>
    <cellStyle name="Normal 18" xfId="49" xr:uid="{00000000-0005-0000-0000-00002F000000}"/>
    <cellStyle name="Normal 19" xfId="50" xr:uid="{00000000-0005-0000-0000-000030000000}"/>
    <cellStyle name="Normal 2" xfId="2" xr:uid="{00000000-0005-0000-0000-000031000000}"/>
    <cellStyle name="Normal 2 2" xfId="51" xr:uid="{00000000-0005-0000-0000-000032000000}"/>
    <cellStyle name="Normal 2 3" xfId="52" xr:uid="{00000000-0005-0000-0000-000033000000}"/>
    <cellStyle name="Normal 2 4" xfId="53" xr:uid="{00000000-0005-0000-0000-000034000000}"/>
    <cellStyle name="Normal 2 5" xfId="54" xr:uid="{00000000-0005-0000-0000-000035000000}"/>
    <cellStyle name="Normal 2_HDI-trends-1980-2010" xfId="55" xr:uid="{00000000-0005-0000-0000-000036000000}"/>
    <cellStyle name="Normal 20" xfId="56" xr:uid="{00000000-0005-0000-0000-000037000000}"/>
    <cellStyle name="Normal 21" xfId="57" xr:uid="{00000000-0005-0000-0000-000038000000}"/>
    <cellStyle name="Normal 22" xfId="58" xr:uid="{00000000-0005-0000-0000-000039000000}"/>
    <cellStyle name="Normal 23" xfId="59" xr:uid="{00000000-0005-0000-0000-00003A000000}"/>
    <cellStyle name="Normal 23 2" xfId="95" xr:uid="{00000000-0005-0000-0000-00003B000000}"/>
    <cellStyle name="Normal 24" xfId="60" xr:uid="{00000000-0005-0000-0000-00003C000000}"/>
    <cellStyle name="Normal 25" xfId="94" xr:uid="{00000000-0005-0000-0000-00003D000000}"/>
    <cellStyle name="Normal 27" xfId="96" xr:uid="{00000000-0005-0000-0000-00003E000000}"/>
    <cellStyle name="Normal 3" xfId="3" xr:uid="{00000000-0005-0000-0000-00003F000000}"/>
    <cellStyle name="Normal 3 2" xfId="61" xr:uid="{00000000-0005-0000-0000-000040000000}"/>
    <cellStyle name="Normal 3 3" xfId="98" xr:uid="{00000000-0005-0000-0000-000041000000}"/>
    <cellStyle name="Normal 3_HDR_2011_Tables_Latin_America_Caribbean" xfId="62" xr:uid="{00000000-0005-0000-0000-000042000000}"/>
    <cellStyle name="Normal 4" xfId="1" xr:uid="{00000000-0005-0000-0000-000043000000}"/>
    <cellStyle name="Normal 5" xfId="63" xr:uid="{00000000-0005-0000-0000-000044000000}"/>
    <cellStyle name="Normal 5 2" xfId="64" xr:uid="{00000000-0005-0000-0000-000045000000}"/>
    <cellStyle name="Normal 5_HDI-trends-1980-2010" xfId="65" xr:uid="{00000000-0005-0000-0000-000046000000}"/>
    <cellStyle name="Normal 6" xfId="66" xr:uid="{00000000-0005-0000-0000-000047000000}"/>
    <cellStyle name="Normal 7" xfId="67" xr:uid="{00000000-0005-0000-0000-000048000000}"/>
    <cellStyle name="Normal 8" xfId="5" xr:uid="{00000000-0005-0000-0000-000049000000}"/>
    <cellStyle name="Normal 9" xfId="68" xr:uid="{00000000-0005-0000-0000-00004A000000}"/>
    <cellStyle name="Notas" xfId="69" xr:uid="{00000000-0005-0000-0000-00004B000000}"/>
    <cellStyle name="Note 10" xfId="70" xr:uid="{00000000-0005-0000-0000-00004C000000}"/>
    <cellStyle name="Note 11" xfId="71" xr:uid="{00000000-0005-0000-0000-00004D000000}"/>
    <cellStyle name="Note 12" xfId="72" xr:uid="{00000000-0005-0000-0000-00004E000000}"/>
    <cellStyle name="Note 13" xfId="73" xr:uid="{00000000-0005-0000-0000-00004F000000}"/>
    <cellStyle name="Note 14" xfId="74" xr:uid="{00000000-0005-0000-0000-000050000000}"/>
    <cellStyle name="Note 15" xfId="75" xr:uid="{00000000-0005-0000-0000-000051000000}"/>
    <cellStyle name="Note 2" xfId="76" xr:uid="{00000000-0005-0000-0000-000052000000}"/>
    <cellStyle name="Note 3" xfId="77" xr:uid="{00000000-0005-0000-0000-000053000000}"/>
    <cellStyle name="Note 4" xfId="78" xr:uid="{00000000-0005-0000-0000-000054000000}"/>
    <cellStyle name="Note 5" xfId="79" xr:uid="{00000000-0005-0000-0000-000055000000}"/>
    <cellStyle name="Note 6" xfId="80" xr:uid="{00000000-0005-0000-0000-000056000000}"/>
    <cellStyle name="Note 7" xfId="81" xr:uid="{00000000-0005-0000-0000-000057000000}"/>
    <cellStyle name="Note 8" xfId="82" xr:uid="{00000000-0005-0000-0000-000058000000}"/>
    <cellStyle name="Note 9" xfId="83" xr:uid="{00000000-0005-0000-0000-000059000000}"/>
    <cellStyle name="Percent 2" xfId="84" xr:uid="{00000000-0005-0000-0000-00005A000000}"/>
    <cellStyle name="Percent 3" xfId="85" xr:uid="{00000000-0005-0000-0000-00005B000000}"/>
    <cellStyle name="Salida" xfId="86" xr:uid="{00000000-0005-0000-0000-00005C000000}"/>
    <cellStyle name="Texto de advertencia" xfId="87" xr:uid="{00000000-0005-0000-0000-00005D000000}"/>
    <cellStyle name="Texto explicativo" xfId="88" xr:uid="{00000000-0005-0000-0000-00005E000000}"/>
    <cellStyle name="Título" xfId="89" xr:uid="{00000000-0005-0000-0000-00005F000000}"/>
    <cellStyle name="Título 1" xfId="90" xr:uid="{00000000-0005-0000-0000-000060000000}"/>
    <cellStyle name="Título 2" xfId="91" xr:uid="{00000000-0005-0000-0000-000061000000}"/>
    <cellStyle name="Título 3" xfId="92" xr:uid="{00000000-0005-0000-0000-000062000000}"/>
  </cellStyles>
  <dxfs count="0"/>
  <tableStyles count="0" defaultTableStyle="TableStyleMedium2" defaultPivotStyle="PivotStyleLight16"/>
  <colors>
    <mruColors>
      <color rgb="FF007033"/>
      <color rgb="FF76B531"/>
      <color rgb="FFA6D86E"/>
      <color rgb="FF0066FF"/>
      <color rgb="FFFFFF99"/>
      <color rgb="FFFFFFCC"/>
      <color rgb="FF002060"/>
      <color rgb="FF0000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03087956324"/>
          <c:y val="4.6341463414634097E-2"/>
          <c:w val="0.80928894526481998"/>
          <c:h val="0.78536585365853695"/>
        </c:manualLayout>
      </c:layout>
      <c:scatterChart>
        <c:scatterStyle val="lineMarker"/>
        <c:varyColors val="0"/>
        <c:ser>
          <c:idx val="1"/>
          <c:order val="0"/>
          <c:tx>
            <c:strRef>
              <c:f>ExEq.1!$B$53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E46418"/>
              </a:solidFill>
              <a:prstDash val="solid"/>
            </a:ln>
          </c:spPr>
          <c:marker>
            <c:symbol val="none"/>
          </c:marker>
          <c:xVal>
            <c:numRef>
              <c:f>ExEq.1!$I$58:$I$250</c:f>
              <c:numCache>
                <c:formatCode>0.0000</c:formatCode>
                <c:ptCount val="193"/>
                <c:pt idx="0">
                  <c:v>8.0439725347156744E-3</c:v>
                </c:pt>
                <c:pt idx="1">
                  <c:v>1.7127590402759092E-2</c:v>
                </c:pt>
                <c:pt idx="2">
                  <c:v>2.1811020550403785E-2</c:v>
                </c:pt>
                <c:pt idx="3">
                  <c:v>2.6250408005520719E-2</c:v>
                </c:pt>
                <c:pt idx="4">
                  <c:v>3.0047606243811874E-2</c:v>
                </c:pt>
                <c:pt idx="5">
                  <c:v>3.7339435983473661E-2</c:v>
                </c:pt>
                <c:pt idx="6">
                  <c:v>4.2057022617179217E-2</c:v>
                </c:pt>
                <c:pt idx="7">
                  <c:v>5.3385612545985971E-2</c:v>
                </c:pt>
                <c:pt idx="8">
                  <c:v>6.6478228556964183E-2</c:v>
                </c:pt>
                <c:pt idx="9">
                  <c:v>7.0304179555315385E-2</c:v>
                </c:pt>
                <c:pt idx="10">
                  <c:v>7.3485595133294584E-2</c:v>
                </c:pt>
                <c:pt idx="11">
                  <c:v>7.6906549134703739E-2</c:v>
                </c:pt>
                <c:pt idx="12">
                  <c:v>7.9919715306073613E-2</c:v>
                </c:pt>
                <c:pt idx="13">
                  <c:v>8.1618262338902792E-2</c:v>
                </c:pt>
                <c:pt idx="14">
                  <c:v>8.2631409370391651E-2</c:v>
                </c:pt>
                <c:pt idx="15">
                  <c:v>8.7427046965331018E-2</c:v>
                </c:pt>
                <c:pt idx="16">
                  <c:v>9.3728675070769166E-2</c:v>
                </c:pt>
                <c:pt idx="17">
                  <c:v>0.1009992289649006</c:v>
                </c:pt>
                <c:pt idx="18">
                  <c:v>0.10703267470215318</c:v>
                </c:pt>
                <c:pt idx="19">
                  <c:v>0.10930685469141807</c:v>
                </c:pt>
                <c:pt idx="20">
                  <c:v>0.11105272061790258</c:v>
                </c:pt>
                <c:pt idx="21">
                  <c:v>0.113684440270751</c:v>
                </c:pt>
                <c:pt idx="22">
                  <c:v>0.11810085122744141</c:v>
                </c:pt>
                <c:pt idx="23">
                  <c:v>0.12148843419827739</c:v>
                </c:pt>
                <c:pt idx="24">
                  <c:v>0.13690464670348856</c:v>
                </c:pt>
                <c:pt idx="25">
                  <c:v>0.15265280279869958</c:v>
                </c:pt>
                <c:pt idx="26">
                  <c:v>0.15733074275802975</c:v>
                </c:pt>
                <c:pt idx="27">
                  <c:v>0.16279793698864858</c:v>
                </c:pt>
                <c:pt idx="28">
                  <c:v>0.1660569707821791</c:v>
                </c:pt>
                <c:pt idx="29">
                  <c:v>0.16810344111114467</c:v>
                </c:pt>
                <c:pt idx="30">
                  <c:v>0.16949732221044961</c:v>
                </c:pt>
                <c:pt idx="31">
                  <c:v>0.16980245584745468</c:v>
                </c:pt>
                <c:pt idx="32">
                  <c:v>0.17005188169596044</c:v>
                </c:pt>
                <c:pt idx="33">
                  <c:v>0.17027936313637221</c:v>
                </c:pt>
                <c:pt idx="34">
                  <c:v>0.17209374561502525</c:v>
                </c:pt>
                <c:pt idx="35">
                  <c:v>0.17478605072157932</c:v>
                </c:pt>
                <c:pt idx="36">
                  <c:v>0.18052603424579478</c:v>
                </c:pt>
                <c:pt idx="37">
                  <c:v>0.1853330664279319</c:v>
                </c:pt>
                <c:pt idx="38">
                  <c:v>0.20498502689500359</c:v>
                </c:pt>
                <c:pt idx="39">
                  <c:v>0.22550581800113229</c:v>
                </c:pt>
                <c:pt idx="40">
                  <c:v>0.22718924569121934</c:v>
                </c:pt>
                <c:pt idx="41">
                  <c:v>0.22930469864403108</c:v>
                </c:pt>
                <c:pt idx="42">
                  <c:v>0.23114484093473464</c:v>
                </c:pt>
                <c:pt idx="43">
                  <c:v>0.23664087363190389</c:v>
                </c:pt>
                <c:pt idx="44">
                  <c:v>0.24216489287419449</c:v>
                </c:pt>
                <c:pt idx="45">
                  <c:v>0.24481255455829309</c:v>
                </c:pt>
                <c:pt idx="46">
                  <c:v>0.25265996956751846</c:v>
                </c:pt>
                <c:pt idx="47">
                  <c:v>0.25846871629425139</c:v>
                </c:pt>
                <c:pt idx="48">
                  <c:v>0.26119717856286706</c:v>
                </c:pt>
                <c:pt idx="49">
                  <c:v>0.37054084033914403</c:v>
                </c:pt>
                <c:pt idx="50">
                  <c:v>0.47969860153231192</c:v>
                </c:pt>
                <c:pt idx="51">
                  <c:v>0.48213427827070993</c:v>
                </c:pt>
                <c:pt idx="52">
                  <c:v>0.49921555313335542</c:v>
                </c:pt>
                <c:pt idx="53">
                  <c:v>0.51692340696864125</c:v>
                </c:pt>
                <c:pt idx="54">
                  <c:v>0.51769227501397119</c:v>
                </c:pt>
                <c:pt idx="55">
                  <c:v>0.51793149331327171</c:v>
                </c:pt>
                <c:pt idx="56">
                  <c:v>0.52080335299391822</c:v>
                </c:pt>
                <c:pt idx="57">
                  <c:v>0.52401752689718961</c:v>
                </c:pt>
                <c:pt idx="58">
                  <c:v>0.52459249928340901</c:v>
                </c:pt>
                <c:pt idx="59">
                  <c:v>0.5247986543156471</c:v>
                </c:pt>
                <c:pt idx="60">
                  <c:v>0.53375845011158274</c:v>
                </c:pt>
                <c:pt idx="61">
                  <c:v>0.54555196496349434</c:v>
                </c:pt>
                <c:pt idx="62">
                  <c:v>0.54876744567756308</c:v>
                </c:pt>
                <c:pt idx="63">
                  <c:v>0.54955175189517469</c:v>
                </c:pt>
                <c:pt idx="64">
                  <c:v>0.61397760791423983</c:v>
                </c:pt>
                <c:pt idx="65">
                  <c:v>0.67790722392375569</c:v>
                </c:pt>
                <c:pt idx="66">
                  <c:v>0.69553984615839082</c:v>
                </c:pt>
                <c:pt idx="67">
                  <c:v>0.7155924619250924</c:v>
                </c:pt>
                <c:pt idx="68">
                  <c:v>0.71849105095695776</c:v>
                </c:pt>
                <c:pt idx="69">
                  <c:v>0.71937383440101876</c:v>
                </c:pt>
                <c:pt idx="70">
                  <c:v>0.72118099604971664</c:v>
                </c:pt>
                <c:pt idx="71">
                  <c:v>0.72333800666962067</c:v>
                </c:pt>
                <c:pt idx="72">
                  <c:v>0.72416784199510187</c:v>
                </c:pt>
                <c:pt idx="73">
                  <c:v>0.72420588696742194</c:v>
                </c:pt>
                <c:pt idx="74">
                  <c:v>0.72430754888069537</c:v>
                </c:pt>
                <c:pt idx="75">
                  <c:v>0.72537011198303825</c:v>
                </c:pt>
                <c:pt idx="76">
                  <c:v>0.72636634486268115</c:v>
                </c:pt>
                <c:pt idx="77">
                  <c:v>0.72683932988972633</c:v>
                </c:pt>
                <c:pt idx="78">
                  <c:v>0.72791170438131747</c:v>
                </c:pt>
                <c:pt idx="79">
                  <c:v>0.7290783237599926</c:v>
                </c:pt>
                <c:pt idx="80">
                  <c:v>0.7315829866998006</c:v>
                </c:pt>
                <c:pt idx="81">
                  <c:v>0.73353136476833636</c:v>
                </c:pt>
                <c:pt idx="82">
                  <c:v>0.73513361257074772</c:v>
                </c:pt>
                <c:pt idx="83">
                  <c:v>0.73686868222753987</c:v>
                </c:pt>
                <c:pt idx="84">
                  <c:v>0.73708020540781782</c:v>
                </c:pt>
                <c:pt idx="85">
                  <c:v>0.74392778829116601</c:v>
                </c:pt>
                <c:pt idx="86">
                  <c:v>0.7509032557815537</c:v>
                </c:pt>
                <c:pt idx="87">
                  <c:v>0.75427864056219207</c:v>
                </c:pt>
                <c:pt idx="88">
                  <c:v>0.75746915484615296</c:v>
                </c:pt>
                <c:pt idx="89">
                  <c:v>0.75771868243623186</c:v>
                </c:pt>
                <c:pt idx="90">
                  <c:v>0.75797073162738338</c:v>
                </c:pt>
                <c:pt idx="91">
                  <c:v>0.7595713279131675</c:v>
                </c:pt>
                <c:pt idx="92">
                  <c:v>0.76236261872922784</c:v>
                </c:pt>
                <c:pt idx="93">
                  <c:v>0.76374332854098304</c:v>
                </c:pt>
                <c:pt idx="94">
                  <c:v>0.76484288275760148</c:v>
                </c:pt>
                <c:pt idx="95">
                  <c:v>0.76643322870295161</c:v>
                </c:pt>
                <c:pt idx="96">
                  <c:v>0.76948973902870876</c:v>
                </c:pt>
                <c:pt idx="97">
                  <c:v>0.77431415206616028</c:v>
                </c:pt>
                <c:pt idx="98">
                  <c:v>0.77675032515955766</c:v>
                </c:pt>
                <c:pt idx="99">
                  <c:v>0.77733753044570786</c:v>
                </c:pt>
                <c:pt idx="100">
                  <c:v>0.7779222333790865</c:v>
                </c:pt>
                <c:pt idx="101">
                  <c:v>0.78151985024426929</c:v>
                </c:pt>
                <c:pt idx="102">
                  <c:v>0.78515185533870024</c:v>
                </c:pt>
                <c:pt idx="103">
                  <c:v>0.78520291246481144</c:v>
                </c:pt>
                <c:pt idx="104">
                  <c:v>0.78556356374454439</c:v>
                </c:pt>
                <c:pt idx="105">
                  <c:v>0.78594872361536794</c:v>
                </c:pt>
                <c:pt idx="106">
                  <c:v>0.78681136772800819</c:v>
                </c:pt>
                <c:pt idx="107">
                  <c:v>0.7881040101285961</c:v>
                </c:pt>
                <c:pt idx="108">
                  <c:v>0.78914045953077416</c:v>
                </c:pt>
                <c:pt idx="109">
                  <c:v>0.79300311138785928</c:v>
                </c:pt>
                <c:pt idx="110">
                  <c:v>0.79638475121126895</c:v>
                </c:pt>
                <c:pt idx="111">
                  <c:v>0.79734525456206629</c:v>
                </c:pt>
                <c:pt idx="112">
                  <c:v>0.79824145156412651</c:v>
                </c:pt>
                <c:pt idx="113">
                  <c:v>0.79852674296642245</c:v>
                </c:pt>
                <c:pt idx="114">
                  <c:v>0.79888781472424375</c:v>
                </c:pt>
                <c:pt idx="115">
                  <c:v>0.79899627084202074</c:v>
                </c:pt>
                <c:pt idx="116">
                  <c:v>0.80326593096520349</c:v>
                </c:pt>
                <c:pt idx="117">
                  <c:v>0.80775269838450137</c:v>
                </c:pt>
                <c:pt idx="118">
                  <c:v>0.80824714806174658</c:v>
                </c:pt>
                <c:pt idx="119">
                  <c:v>0.81341956207459343</c:v>
                </c:pt>
                <c:pt idx="120">
                  <c:v>0.83207999928250664</c:v>
                </c:pt>
                <c:pt idx="121">
                  <c:v>0.8458415852536405</c:v>
                </c:pt>
                <c:pt idx="122">
                  <c:v>0.84614130016833455</c:v>
                </c:pt>
                <c:pt idx="123">
                  <c:v>0.84651614686848653</c:v>
                </c:pt>
                <c:pt idx="124">
                  <c:v>0.84667059737122741</c:v>
                </c:pt>
                <c:pt idx="125">
                  <c:v>0.85185871485422315</c:v>
                </c:pt>
                <c:pt idx="126">
                  <c:v>0.85721129069676338</c:v>
                </c:pt>
                <c:pt idx="127">
                  <c:v>0.86275378159085614</c:v>
                </c:pt>
                <c:pt idx="128">
                  <c:v>0.87029829962650296</c:v>
                </c:pt>
                <c:pt idx="129">
                  <c:v>0.87275448197218686</c:v>
                </c:pt>
                <c:pt idx="130">
                  <c:v>0.87297326418444454</c:v>
                </c:pt>
                <c:pt idx="131">
                  <c:v>0.87311639694202681</c:v>
                </c:pt>
                <c:pt idx="132">
                  <c:v>0.87326356943193195</c:v>
                </c:pt>
                <c:pt idx="133">
                  <c:v>0.87345929221837704</c:v>
                </c:pt>
                <c:pt idx="134">
                  <c:v>0.87641886991438012</c:v>
                </c:pt>
                <c:pt idx="135">
                  <c:v>0.88119094665092512</c:v>
                </c:pt>
                <c:pt idx="136">
                  <c:v>0.88419986268813511</c:v>
                </c:pt>
                <c:pt idx="137">
                  <c:v>0.88526158103968067</c:v>
                </c:pt>
                <c:pt idx="138">
                  <c:v>0.88531440407531226</c:v>
                </c:pt>
                <c:pt idx="139">
                  <c:v>0.89480907594572667</c:v>
                </c:pt>
                <c:pt idx="140">
                  <c:v>0.90580815159763861</c:v>
                </c:pt>
                <c:pt idx="141">
                  <c:v>0.90749397048020253</c:v>
                </c:pt>
                <c:pt idx="142">
                  <c:v>0.90782752996235638</c:v>
                </c:pt>
                <c:pt idx="143">
                  <c:v>0.90819713821762926</c:v>
                </c:pt>
                <c:pt idx="144">
                  <c:v>0.90841241183206489</c:v>
                </c:pt>
                <c:pt idx="145">
                  <c:v>0.90886426610840432</c:v>
                </c:pt>
                <c:pt idx="146">
                  <c:v>0.90969282634441229</c:v>
                </c:pt>
                <c:pt idx="147">
                  <c:v>0.910077337335087</c:v>
                </c:pt>
                <c:pt idx="148">
                  <c:v>0.91015642794876284</c:v>
                </c:pt>
                <c:pt idx="149">
                  <c:v>0.91023063018779693</c:v>
                </c:pt>
                <c:pt idx="150">
                  <c:v>0.91057897254339948</c:v>
                </c:pt>
                <c:pt idx="151">
                  <c:v>0.91114565218713139</c:v>
                </c:pt>
                <c:pt idx="152">
                  <c:v>0.91137150277008705</c:v>
                </c:pt>
                <c:pt idx="153">
                  <c:v>0.91366941917418942</c:v>
                </c:pt>
                <c:pt idx="154">
                  <c:v>0.91810306828674837</c:v>
                </c:pt>
                <c:pt idx="155">
                  <c:v>0.9203130581302692</c:v>
                </c:pt>
                <c:pt idx="156">
                  <c:v>0.92039582109573792</c:v>
                </c:pt>
                <c:pt idx="157">
                  <c:v>0.92084789214608642</c:v>
                </c:pt>
                <c:pt idx="158">
                  <c:v>0.92130317734098899</c:v>
                </c:pt>
                <c:pt idx="159">
                  <c:v>0.92174776311236273</c:v>
                </c:pt>
                <c:pt idx="160">
                  <c:v>0.92222390397316067</c:v>
                </c:pt>
                <c:pt idx="161">
                  <c:v>0.92232951213310033</c:v>
                </c:pt>
                <c:pt idx="162">
                  <c:v>0.92260279438630521</c:v>
                </c:pt>
                <c:pt idx="163">
                  <c:v>0.92330273961473297</c:v>
                </c:pt>
                <c:pt idx="164">
                  <c:v>0.92531471081384886</c:v>
                </c:pt>
                <c:pt idx="165">
                  <c:v>0.92686476991408528</c:v>
                </c:pt>
                <c:pt idx="166">
                  <c:v>0.9271113054321346</c:v>
                </c:pt>
                <c:pt idx="167">
                  <c:v>0.92939925008453284</c:v>
                </c:pt>
                <c:pt idx="168">
                  <c:v>0.93435665546297786</c:v>
                </c:pt>
                <c:pt idx="169">
                  <c:v>0.94181052348175165</c:v>
                </c:pt>
                <c:pt idx="170">
                  <c:v>0.94909948960834289</c:v>
                </c:pt>
                <c:pt idx="171">
                  <c:v>0.95218769351361554</c:v>
                </c:pt>
                <c:pt idx="172">
                  <c:v>0.95548386616744174</c:v>
                </c:pt>
                <c:pt idx="173">
                  <c:v>0.95886452926554733</c:v>
                </c:pt>
                <c:pt idx="174">
                  <c:v>0.95932338623735081</c:v>
                </c:pt>
                <c:pt idx="175">
                  <c:v>0.96030221016443118</c:v>
                </c:pt>
                <c:pt idx="176">
                  <c:v>0.96148298876540172</c:v>
                </c:pt>
                <c:pt idx="177">
                  <c:v>0.96195683185736314</c:v>
                </c:pt>
                <c:pt idx="178">
                  <c:v>0.96252836819704868</c:v>
                </c:pt>
                <c:pt idx="179">
                  <c:v>0.96415693191143781</c:v>
                </c:pt>
                <c:pt idx="180">
                  <c:v>0.96623185139204293</c:v>
                </c:pt>
                <c:pt idx="181">
                  <c:v>0.96729362555048282</c:v>
                </c:pt>
                <c:pt idx="182">
                  <c:v>0.96776332012970112</c:v>
                </c:pt>
                <c:pt idx="183">
                  <c:v>0.96813109178465373</c:v>
                </c:pt>
                <c:pt idx="184">
                  <c:v>0.96853062857427363</c:v>
                </c:pt>
                <c:pt idx="185">
                  <c:v>0.9840412724068679</c:v>
                </c:pt>
                <c:pt idx="186">
                  <c:v>0.99957638854328068</c:v>
                </c:pt>
                <c:pt idx="187">
                  <c:v>0.999805149216628</c:v>
                </c:pt>
                <c:pt idx="188">
                  <c:v>0.9998359259940639</c:v>
                </c:pt>
                <c:pt idx="189">
                  <c:v>0.99988524024582448</c:v>
                </c:pt>
                <c:pt idx="190">
                  <c:v>0.99995095727486549</c:v>
                </c:pt>
                <c:pt idx="191">
                  <c:v>0.99999631372167685</c:v>
                </c:pt>
                <c:pt idx="192">
                  <c:v>0.99999850922567779</c:v>
                </c:pt>
              </c:numCache>
            </c:numRef>
          </c:xVal>
          <c:yVal>
            <c:numRef>
              <c:f>ExEq.1!$U$58:$U$250</c:f>
              <c:numCache>
                <c:formatCode>0.00</c:formatCode>
                <c:ptCount val="193"/>
                <c:pt idx="0">
                  <c:v>212.53175951581088</c:v>
                </c:pt>
                <c:pt idx="1">
                  <c:v>207.31600648202877</c:v>
                </c:pt>
                <c:pt idx="2">
                  <c:v>204.67702321919452</c:v>
                </c:pt>
                <c:pt idx="3">
                  <c:v>202.20657046844397</c:v>
                </c:pt>
                <c:pt idx="4">
                  <c:v>200.1171604341782</c:v>
                </c:pt>
                <c:pt idx="5">
                  <c:v>196.16517355955122</c:v>
                </c:pt>
                <c:pt idx="6">
                  <c:v>193.6500385615935</c:v>
                </c:pt>
                <c:pt idx="7">
                  <c:v>187.74122206883985</c:v>
                </c:pt>
                <c:pt idx="8">
                  <c:v>181.13655145861506</c:v>
                </c:pt>
                <c:pt idx="9">
                  <c:v>179.25076031554627</c:v>
                </c:pt>
                <c:pt idx="10">
                  <c:v>177.69761627929674</c:v>
                </c:pt>
                <c:pt idx="11">
                  <c:v>176.0425435111411</c:v>
                </c:pt>
                <c:pt idx="12">
                  <c:v>174.59753356188517</c:v>
                </c:pt>
                <c:pt idx="13">
                  <c:v>173.78820322109004</c:v>
                </c:pt>
                <c:pt idx="14">
                  <c:v>173.30724231930253</c:v>
                </c:pt>
                <c:pt idx="15">
                  <c:v>171.04865795681474</c:v>
                </c:pt>
                <c:pt idx="16">
                  <c:v>168.12549234018644</c:v>
                </c:pt>
                <c:pt idx="17">
                  <c:v>164.81488018802983</c:v>
                </c:pt>
                <c:pt idx="18">
                  <c:v>162.11713045047915</c:v>
                </c:pt>
                <c:pt idx="19">
                  <c:v>161.11176888929907</c:v>
                </c:pt>
                <c:pt idx="20">
                  <c:v>160.344194967954</c:v>
                </c:pt>
                <c:pt idx="21">
                  <c:v>159.19405878762447</c:v>
                </c:pt>
                <c:pt idx="22">
                  <c:v>157.28247048696664</c:v>
                </c:pt>
                <c:pt idx="23">
                  <c:v>155.83176815028241</c:v>
                </c:pt>
                <c:pt idx="24">
                  <c:v>149.39707896489824</c:v>
                </c:pt>
                <c:pt idx="25">
                  <c:v>143.09810321143377</c:v>
                </c:pt>
                <c:pt idx="26">
                  <c:v>141.27868922554813</c:v>
                </c:pt>
                <c:pt idx="27">
                  <c:v>139.18160221623845</c:v>
                </c:pt>
                <c:pt idx="28">
                  <c:v>137.94635187372833</c:v>
                </c:pt>
                <c:pt idx="29">
                  <c:v>137.17630115802919</c:v>
                </c:pt>
                <c:pt idx="30">
                  <c:v>136.6542707558099</c:v>
                </c:pt>
                <c:pt idx="31">
                  <c:v>136.54025871519713</c:v>
                </c:pt>
                <c:pt idx="32">
                  <c:v>136.44713234209726</c:v>
                </c:pt>
                <c:pt idx="33">
                  <c:v>136.36225457910402</c:v>
                </c:pt>
                <c:pt idx="34">
                  <c:v>135.68716033082882</c:v>
                </c:pt>
                <c:pt idx="35">
                  <c:v>134.69156354505355</c:v>
                </c:pt>
                <c:pt idx="36">
                  <c:v>132.59327740371566</c:v>
                </c:pt>
                <c:pt idx="37">
                  <c:v>130.86120903422133</c:v>
                </c:pt>
                <c:pt idx="38">
                  <c:v>124.01240322296687</c:v>
                </c:pt>
                <c:pt idx="39">
                  <c:v>117.2430695525556</c:v>
                </c:pt>
                <c:pt idx="40">
                  <c:v>116.70442687435572</c:v>
                </c:pt>
                <c:pt idx="41">
                  <c:v>116.03105740324918</c:v>
                </c:pt>
                <c:pt idx="42">
                  <c:v>115.44848251584627</c:v>
                </c:pt>
                <c:pt idx="43">
                  <c:v>113.725837706833</c:v>
                </c:pt>
                <c:pt idx="44">
                  <c:v>112.02032111500691</c:v>
                </c:pt>
                <c:pt idx="45">
                  <c:v>111.21195845150463</c:v>
                </c:pt>
                <c:pt idx="46">
                  <c:v>108.85015429180427</c:v>
                </c:pt>
                <c:pt idx="47">
                  <c:v>107.13428411779248</c:v>
                </c:pt>
                <c:pt idx="48">
                  <c:v>106.33767470917557</c:v>
                </c:pt>
                <c:pt idx="49">
                  <c:v>78.848043100888503</c:v>
                </c:pt>
                <c:pt idx="50">
                  <c:v>58.494565871157114</c:v>
                </c:pt>
                <c:pt idx="51">
                  <c:v>58.10614023810097</c:v>
                </c:pt>
                <c:pt idx="52">
                  <c:v>55.453645651286173</c:v>
                </c:pt>
                <c:pt idx="53">
                  <c:v>52.831607517371687</c:v>
                </c:pt>
                <c:pt idx="54">
                  <c:v>52.720611427721209</c:v>
                </c:pt>
                <c:pt idx="55">
                  <c:v>52.686124746011153</c:v>
                </c:pt>
                <c:pt idx="56">
                  <c:v>52.273862644553851</c:v>
                </c:pt>
                <c:pt idx="57">
                  <c:v>51.816284938046117</c:v>
                </c:pt>
                <c:pt idx="58">
                  <c:v>51.734853812604229</c:v>
                </c:pt>
                <c:pt idx="59">
                  <c:v>51.705688047377876</c:v>
                </c:pt>
                <c:pt idx="60">
                  <c:v>50.453861940258193</c:v>
                </c:pt>
                <c:pt idx="61">
                  <c:v>48.852203046548183</c:v>
                </c:pt>
                <c:pt idx="62">
                  <c:v>48.424403636119777</c:v>
                </c:pt>
                <c:pt idx="63">
                  <c:v>48.320626229352342</c:v>
                </c:pt>
                <c:pt idx="64">
                  <c:v>40.513243251549376</c:v>
                </c:pt>
                <c:pt idx="65">
                  <c:v>34.01347343276327</c:v>
                </c:pt>
                <c:pt idx="66">
                  <c:v>32.411869282383506</c:v>
                </c:pt>
                <c:pt idx="67">
                  <c:v>30.681904248760869</c:v>
                </c:pt>
                <c:pt idx="68">
                  <c:v>30.439596646894795</c:v>
                </c:pt>
                <c:pt idx="69">
                  <c:v>30.366181194902957</c:v>
                </c:pt>
                <c:pt idx="70">
                  <c:v>30.216442908919024</c:v>
                </c:pt>
                <c:pt idx="71">
                  <c:v>30.038683056139959</c:v>
                </c:pt>
                <c:pt idx="72">
                  <c:v>29.970574974350004</c:v>
                </c:pt>
                <c:pt idx="73">
                  <c:v>29.967456168034907</c:v>
                </c:pt>
                <c:pt idx="74">
                  <c:v>29.959123838659309</c:v>
                </c:pt>
                <c:pt idx="75">
                  <c:v>29.872173454620583</c:v>
                </c:pt>
                <c:pt idx="76">
                  <c:v>29.790880157282455</c:v>
                </c:pt>
                <c:pt idx="77">
                  <c:v>29.75236173690466</c:v>
                </c:pt>
                <c:pt idx="78">
                  <c:v>29.665215274723014</c:v>
                </c:pt>
                <c:pt idx="79">
                  <c:v>29.5706998740343</c:v>
                </c:pt>
                <c:pt idx="80">
                  <c:v>29.36879691937223</c:v>
                </c:pt>
                <c:pt idx="81">
                  <c:v>29.212690322072188</c:v>
                </c:pt>
                <c:pt idx="82">
                  <c:v>29.084938078222219</c:v>
                </c:pt>
                <c:pt idx="83">
                  <c:v>28.947225527612563</c:v>
                </c:pt>
                <c:pt idx="84">
                  <c:v>28.930481577055438</c:v>
                </c:pt>
                <c:pt idx="85">
                  <c:v>28.393634458096905</c:v>
                </c:pt>
                <c:pt idx="86">
                  <c:v>27.85700284898207</c:v>
                </c:pt>
                <c:pt idx="87">
                  <c:v>27.600983400197062</c:v>
                </c:pt>
                <c:pt idx="88">
                  <c:v>27.361149717466102</c:v>
                </c:pt>
                <c:pt idx="89">
                  <c:v>27.342480618244991</c:v>
                </c:pt>
                <c:pt idx="90">
                  <c:v>27.323635790479059</c:v>
                </c:pt>
                <c:pt idx="91">
                  <c:v>27.204267611039388</c:v>
                </c:pt>
                <c:pt idx="92">
                  <c:v>26.997346948575707</c:v>
                </c:pt>
                <c:pt idx="93">
                  <c:v>26.895576357637701</c:v>
                </c:pt>
                <c:pt idx="94">
                  <c:v>26.814803916596514</c:v>
                </c:pt>
                <c:pt idx="95">
                  <c:v>26.698407236544895</c:v>
                </c:pt>
                <c:pt idx="96">
                  <c:v>26.476119435302092</c:v>
                </c:pt>
                <c:pt idx="97">
                  <c:v>26.129019119840802</c:v>
                </c:pt>
                <c:pt idx="98">
                  <c:v>25.955477492318394</c:v>
                </c:pt>
                <c:pt idx="99">
                  <c:v>25.913820405786797</c:v>
                </c:pt>
                <c:pt idx="100">
                  <c:v>25.872407270012193</c:v>
                </c:pt>
                <c:pt idx="101">
                  <c:v>25.619048909919837</c:v>
                </c:pt>
                <c:pt idx="102">
                  <c:v>25.365785442025398</c:v>
                </c:pt>
                <c:pt idx="103">
                  <c:v>25.362243079464502</c:v>
                </c:pt>
                <c:pt idx="104">
                  <c:v>25.337235043162927</c:v>
                </c:pt>
                <c:pt idx="105">
                  <c:v>25.310554777461039</c:v>
                </c:pt>
                <c:pt idx="106">
                  <c:v>25.250900761138343</c:v>
                </c:pt>
                <c:pt idx="107">
                  <c:v>25.161774364519182</c:v>
                </c:pt>
                <c:pt idx="108">
                  <c:v>25.09053951060519</c:v>
                </c:pt>
                <c:pt idx="109">
                  <c:v>24.826832364853288</c:v>
                </c:pt>
                <c:pt idx="110">
                  <c:v>24.598240782901911</c:v>
                </c:pt>
                <c:pt idx="111">
                  <c:v>24.533697479146696</c:v>
                </c:pt>
                <c:pt idx="112">
                  <c:v>24.473628129185379</c:v>
                </c:pt>
                <c:pt idx="113">
                  <c:v>24.454536796350244</c:v>
                </c:pt>
                <c:pt idx="114">
                  <c:v>24.430395690264817</c:v>
                </c:pt>
                <c:pt idx="115">
                  <c:v>24.423149015139852</c:v>
                </c:pt>
                <c:pt idx="116">
                  <c:v>24.139566148085734</c:v>
                </c:pt>
                <c:pt idx="117">
                  <c:v>23.845110870961843</c:v>
                </c:pt>
                <c:pt idx="118">
                  <c:v>23.812881900055412</c:v>
                </c:pt>
                <c:pt idx="119">
                  <c:v>23.478336396629022</c:v>
                </c:pt>
                <c:pt idx="120">
                  <c:v>22.309991727235246</c:v>
                </c:pt>
                <c:pt idx="121">
                  <c:v>21.485781374546974</c:v>
                </c:pt>
                <c:pt idx="122">
                  <c:v>21.468173775094883</c:v>
                </c:pt>
                <c:pt idx="123">
                  <c:v>21.44617265374022</c:v>
                </c:pt>
                <c:pt idx="124">
                  <c:v>21.43711395029862</c:v>
                </c:pt>
                <c:pt idx="125">
                  <c:v>21.135037567528315</c:v>
                </c:pt>
                <c:pt idx="126">
                  <c:v>20.827846164835904</c:v>
                </c:pt>
                <c:pt idx="127">
                  <c:v>20.514459850424739</c:v>
                </c:pt>
                <c:pt idx="128">
                  <c:v>20.095438024459657</c:v>
                </c:pt>
                <c:pt idx="129">
                  <c:v>19.960877203608145</c:v>
                </c:pt>
                <c:pt idx="130">
                  <c:v>19.948935113555791</c:v>
                </c:pt>
                <c:pt idx="131">
                  <c:v>19.941126167977021</c:v>
                </c:pt>
                <c:pt idx="132">
                  <c:v>19.933100012664724</c:v>
                </c:pt>
                <c:pt idx="133">
                  <c:v>19.92243113732172</c:v>
                </c:pt>
                <c:pt idx="134">
                  <c:v>19.761798427104363</c:v>
                </c:pt>
                <c:pt idx="135">
                  <c:v>19.505514661221209</c:v>
                </c:pt>
                <c:pt idx="136">
                  <c:v>19.345632458289494</c:v>
                </c:pt>
                <c:pt idx="137">
                  <c:v>19.289530189633151</c:v>
                </c:pt>
                <c:pt idx="138">
                  <c:v>19.286743219684887</c:v>
                </c:pt>
                <c:pt idx="139">
                  <c:v>18.792284477217311</c:v>
                </c:pt>
                <c:pt idx="140">
                  <c:v>18.235307101301213</c:v>
                </c:pt>
                <c:pt idx="141">
                  <c:v>18.151411017154551</c:v>
                </c:pt>
                <c:pt idx="142">
                  <c:v>18.134856968616216</c:v>
                </c:pt>
                <c:pt idx="143">
                  <c:v>18.116531506682634</c:v>
                </c:pt>
                <c:pt idx="144">
                  <c:v>18.10586661007488</c:v>
                </c:pt>
                <c:pt idx="145">
                  <c:v>18.083501656381536</c:v>
                </c:pt>
                <c:pt idx="146">
                  <c:v>18.042563034760246</c:v>
                </c:pt>
                <c:pt idx="147">
                  <c:v>18.02359609467598</c:v>
                </c:pt>
                <c:pt idx="148">
                  <c:v>18.019697230826576</c:v>
                </c:pt>
                <c:pt idx="149">
                  <c:v>18.016040111918311</c:v>
                </c:pt>
                <c:pt idx="150">
                  <c:v>17.998881688234277</c:v>
                </c:pt>
                <c:pt idx="151">
                  <c:v>17.971003455708566</c:v>
                </c:pt>
                <c:pt idx="152">
                  <c:v>17.959904603845565</c:v>
                </c:pt>
                <c:pt idx="153">
                  <c:v>17.847368285911127</c:v>
                </c:pt>
                <c:pt idx="154">
                  <c:v>17.632227220032675</c:v>
                </c:pt>
                <c:pt idx="155">
                  <c:v>17.525958836346781</c:v>
                </c:pt>
                <c:pt idx="156">
                  <c:v>17.521991606821242</c:v>
                </c:pt>
                <c:pt idx="157">
                  <c:v>17.500337497455298</c:v>
                </c:pt>
                <c:pt idx="158">
                  <c:v>17.478556477908203</c:v>
                </c:pt>
                <c:pt idx="159">
                  <c:v>17.457313483831975</c:v>
                </c:pt>
                <c:pt idx="160">
                  <c:v>17.434591370026119</c:v>
                </c:pt>
                <c:pt idx="161">
                  <c:v>17.429555608257616</c:v>
                </c:pt>
                <c:pt idx="162">
                  <c:v>17.416531317437968</c:v>
                </c:pt>
                <c:pt idx="163">
                  <c:v>17.383217171066637</c:v>
                </c:pt>
                <c:pt idx="164">
                  <c:v>17.287811092573339</c:v>
                </c:pt>
                <c:pt idx="165">
                  <c:v>17.21466577333857</c:v>
                </c:pt>
                <c:pt idx="166">
                  <c:v>17.203060635109672</c:v>
                </c:pt>
                <c:pt idx="167">
                  <c:v>17.095732989737886</c:v>
                </c:pt>
                <c:pt idx="168">
                  <c:v>16.86547244098638</c:v>
                </c:pt>
                <c:pt idx="169">
                  <c:v>16.525080767597572</c:v>
                </c:pt>
                <c:pt idx="170">
                  <c:v>16.19886431538405</c:v>
                </c:pt>
                <c:pt idx="171">
                  <c:v>16.062601880194759</c:v>
                </c:pt>
                <c:pt idx="172">
                  <c:v>15.918427495035207</c:v>
                </c:pt>
                <c:pt idx="173">
                  <c:v>15.771901658989545</c:v>
                </c:pt>
                <c:pt idx="174">
                  <c:v>15.752117958587323</c:v>
                </c:pt>
                <c:pt idx="175">
                  <c:v>15.709998680957789</c:v>
                </c:pt>
                <c:pt idx="176">
                  <c:v>15.659339040170034</c:v>
                </c:pt>
                <c:pt idx="177">
                  <c:v>15.639055431998797</c:v>
                </c:pt>
                <c:pt idx="178">
                  <c:v>15.614624862788514</c:v>
                </c:pt>
                <c:pt idx="179">
                  <c:v>15.545220305745451</c:v>
                </c:pt>
                <c:pt idx="180">
                  <c:v>15.457240114068618</c:v>
                </c:pt>
                <c:pt idx="181">
                  <c:v>15.41241181729338</c:v>
                </c:pt>
                <c:pt idx="182">
                  <c:v>15.392622726175809</c:v>
                </c:pt>
                <c:pt idx="183">
                  <c:v>15.377145572200883</c:v>
                </c:pt>
                <c:pt idx="184">
                  <c:v>15.36034926299698</c:v>
                </c:pt>
                <c:pt idx="185">
                  <c:v>14.722278113383796</c:v>
                </c:pt>
                <c:pt idx="186">
                  <c:v>14.10976797597316</c:v>
                </c:pt>
                <c:pt idx="187">
                  <c:v>14.100941567515415</c:v>
                </c:pt>
                <c:pt idx="188">
                  <c:v>14.09975451035619</c:v>
                </c:pt>
                <c:pt idx="189">
                  <c:v>14.097852673045141</c:v>
                </c:pt>
                <c:pt idx="190">
                  <c:v>14.095318650289395</c:v>
                </c:pt>
                <c:pt idx="191">
                  <c:v>14.093569989233222</c:v>
                </c:pt>
                <c:pt idx="192">
                  <c:v>14.093485349828393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2-4BBD-A616-7CC6C5755819}"/>
            </c:ext>
          </c:extLst>
        </c:ser>
        <c:ser>
          <c:idx val="0"/>
          <c:order val="1"/>
          <c:tx>
            <c:v>dot1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FF0000">
                    <a:alpha val="25000"/>
                  </a:srgbClr>
                </a:solidFill>
                <a:prstDash val="solid"/>
              </a:ln>
            </c:spPr>
          </c:marker>
          <c:xVal>
            <c:numRef>
              <c:f>ExEq.1!$I$58:$I$250</c:f>
              <c:numCache>
                <c:formatCode>0.0000</c:formatCode>
                <c:ptCount val="193"/>
                <c:pt idx="0">
                  <c:v>8.0439725347156744E-3</c:v>
                </c:pt>
                <c:pt idx="1">
                  <c:v>1.7127590402759092E-2</c:v>
                </c:pt>
                <c:pt idx="2">
                  <c:v>2.1811020550403785E-2</c:v>
                </c:pt>
                <c:pt idx="3">
                  <c:v>2.6250408005520719E-2</c:v>
                </c:pt>
                <c:pt idx="4">
                  <c:v>3.0047606243811874E-2</c:v>
                </c:pt>
                <c:pt idx="5">
                  <c:v>3.7339435983473661E-2</c:v>
                </c:pt>
                <c:pt idx="6">
                  <c:v>4.2057022617179217E-2</c:v>
                </c:pt>
                <c:pt idx="7">
                  <c:v>5.3385612545985971E-2</c:v>
                </c:pt>
                <c:pt idx="8">
                  <c:v>6.6478228556964183E-2</c:v>
                </c:pt>
                <c:pt idx="9">
                  <c:v>7.0304179555315385E-2</c:v>
                </c:pt>
                <c:pt idx="10">
                  <c:v>7.3485595133294584E-2</c:v>
                </c:pt>
                <c:pt idx="11">
                  <c:v>7.6906549134703739E-2</c:v>
                </c:pt>
                <c:pt idx="12">
                  <c:v>7.9919715306073613E-2</c:v>
                </c:pt>
                <c:pt idx="13">
                  <c:v>8.1618262338902792E-2</c:v>
                </c:pt>
                <c:pt idx="14">
                  <c:v>8.2631409370391651E-2</c:v>
                </c:pt>
                <c:pt idx="15">
                  <c:v>8.7427046965331018E-2</c:v>
                </c:pt>
                <c:pt idx="16">
                  <c:v>9.3728675070769166E-2</c:v>
                </c:pt>
                <c:pt idx="17">
                  <c:v>0.1009992289649006</c:v>
                </c:pt>
                <c:pt idx="18">
                  <c:v>0.10703267470215318</c:v>
                </c:pt>
                <c:pt idx="19">
                  <c:v>0.10930685469141807</c:v>
                </c:pt>
                <c:pt idx="20">
                  <c:v>0.11105272061790258</c:v>
                </c:pt>
                <c:pt idx="21">
                  <c:v>0.113684440270751</c:v>
                </c:pt>
                <c:pt idx="22">
                  <c:v>0.11810085122744141</c:v>
                </c:pt>
                <c:pt idx="23">
                  <c:v>0.12148843419827739</c:v>
                </c:pt>
                <c:pt idx="24">
                  <c:v>0.13690464670348856</c:v>
                </c:pt>
                <c:pt idx="25">
                  <c:v>0.15265280279869958</c:v>
                </c:pt>
                <c:pt idx="26">
                  <c:v>0.15733074275802975</c:v>
                </c:pt>
                <c:pt idx="27">
                  <c:v>0.16279793698864858</c:v>
                </c:pt>
                <c:pt idx="28">
                  <c:v>0.1660569707821791</c:v>
                </c:pt>
                <c:pt idx="29">
                  <c:v>0.16810344111114467</c:v>
                </c:pt>
                <c:pt idx="30">
                  <c:v>0.16949732221044961</c:v>
                </c:pt>
                <c:pt idx="31">
                  <c:v>0.16980245584745468</c:v>
                </c:pt>
                <c:pt idx="32">
                  <c:v>0.17005188169596044</c:v>
                </c:pt>
                <c:pt idx="33">
                  <c:v>0.17027936313637221</c:v>
                </c:pt>
                <c:pt idx="34">
                  <c:v>0.17209374561502525</c:v>
                </c:pt>
                <c:pt idx="35">
                  <c:v>0.17478605072157932</c:v>
                </c:pt>
                <c:pt idx="36">
                  <c:v>0.18052603424579478</c:v>
                </c:pt>
                <c:pt idx="37">
                  <c:v>0.1853330664279319</c:v>
                </c:pt>
                <c:pt idx="38">
                  <c:v>0.20498502689500359</c:v>
                </c:pt>
                <c:pt idx="39">
                  <c:v>0.22550581800113229</c:v>
                </c:pt>
                <c:pt idx="40">
                  <c:v>0.22718924569121934</c:v>
                </c:pt>
                <c:pt idx="41">
                  <c:v>0.22930469864403108</c:v>
                </c:pt>
                <c:pt idx="42">
                  <c:v>0.23114484093473464</c:v>
                </c:pt>
                <c:pt idx="43">
                  <c:v>0.23664087363190389</c:v>
                </c:pt>
                <c:pt idx="44">
                  <c:v>0.24216489287419449</c:v>
                </c:pt>
                <c:pt idx="45">
                  <c:v>0.24481255455829309</c:v>
                </c:pt>
                <c:pt idx="46">
                  <c:v>0.25265996956751846</c:v>
                </c:pt>
                <c:pt idx="47">
                  <c:v>0.25846871629425139</c:v>
                </c:pt>
                <c:pt idx="48">
                  <c:v>0.26119717856286706</c:v>
                </c:pt>
                <c:pt idx="49">
                  <c:v>0.37054084033914403</c:v>
                </c:pt>
                <c:pt idx="50">
                  <c:v>0.47969860153231192</c:v>
                </c:pt>
                <c:pt idx="51">
                  <c:v>0.48213427827070993</c:v>
                </c:pt>
                <c:pt idx="52">
                  <c:v>0.49921555313335542</c:v>
                </c:pt>
                <c:pt idx="53">
                  <c:v>0.51692340696864125</c:v>
                </c:pt>
                <c:pt idx="54">
                  <c:v>0.51769227501397119</c:v>
                </c:pt>
                <c:pt idx="55">
                  <c:v>0.51793149331327171</c:v>
                </c:pt>
                <c:pt idx="56">
                  <c:v>0.52080335299391822</c:v>
                </c:pt>
                <c:pt idx="57">
                  <c:v>0.52401752689718961</c:v>
                </c:pt>
                <c:pt idx="58">
                  <c:v>0.52459249928340901</c:v>
                </c:pt>
                <c:pt idx="59">
                  <c:v>0.5247986543156471</c:v>
                </c:pt>
                <c:pt idx="60">
                  <c:v>0.53375845011158274</c:v>
                </c:pt>
                <c:pt idx="61">
                  <c:v>0.54555196496349434</c:v>
                </c:pt>
                <c:pt idx="62">
                  <c:v>0.54876744567756308</c:v>
                </c:pt>
                <c:pt idx="63">
                  <c:v>0.54955175189517469</c:v>
                </c:pt>
                <c:pt idx="64">
                  <c:v>0.61397760791423983</c:v>
                </c:pt>
                <c:pt idx="65">
                  <c:v>0.67790722392375569</c:v>
                </c:pt>
                <c:pt idx="66">
                  <c:v>0.69553984615839082</c:v>
                </c:pt>
                <c:pt idx="67">
                  <c:v>0.7155924619250924</c:v>
                </c:pt>
                <c:pt idx="68">
                  <c:v>0.71849105095695776</c:v>
                </c:pt>
                <c:pt idx="69">
                  <c:v>0.71937383440101876</c:v>
                </c:pt>
                <c:pt idx="70">
                  <c:v>0.72118099604971664</c:v>
                </c:pt>
                <c:pt idx="71">
                  <c:v>0.72333800666962067</c:v>
                </c:pt>
                <c:pt idx="72">
                  <c:v>0.72416784199510187</c:v>
                </c:pt>
                <c:pt idx="73">
                  <c:v>0.72420588696742194</c:v>
                </c:pt>
                <c:pt idx="74">
                  <c:v>0.72430754888069537</c:v>
                </c:pt>
                <c:pt idx="75">
                  <c:v>0.72537011198303825</c:v>
                </c:pt>
                <c:pt idx="76">
                  <c:v>0.72636634486268115</c:v>
                </c:pt>
                <c:pt idx="77">
                  <c:v>0.72683932988972633</c:v>
                </c:pt>
                <c:pt idx="78">
                  <c:v>0.72791170438131747</c:v>
                </c:pt>
                <c:pt idx="79">
                  <c:v>0.7290783237599926</c:v>
                </c:pt>
                <c:pt idx="80">
                  <c:v>0.7315829866998006</c:v>
                </c:pt>
                <c:pt idx="81">
                  <c:v>0.73353136476833636</c:v>
                </c:pt>
                <c:pt idx="82">
                  <c:v>0.73513361257074772</c:v>
                </c:pt>
                <c:pt idx="83">
                  <c:v>0.73686868222753987</c:v>
                </c:pt>
                <c:pt idx="84">
                  <c:v>0.73708020540781782</c:v>
                </c:pt>
                <c:pt idx="85">
                  <c:v>0.74392778829116601</c:v>
                </c:pt>
                <c:pt idx="86">
                  <c:v>0.7509032557815537</c:v>
                </c:pt>
                <c:pt idx="87">
                  <c:v>0.75427864056219207</c:v>
                </c:pt>
                <c:pt idx="88">
                  <c:v>0.75746915484615296</c:v>
                </c:pt>
                <c:pt idx="89">
                  <c:v>0.75771868243623186</c:v>
                </c:pt>
                <c:pt idx="90">
                  <c:v>0.75797073162738338</c:v>
                </c:pt>
                <c:pt idx="91">
                  <c:v>0.7595713279131675</c:v>
                </c:pt>
                <c:pt idx="92">
                  <c:v>0.76236261872922784</c:v>
                </c:pt>
                <c:pt idx="93">
                  <c:v>0.76374332854098304</c:v>
                </c:pt>
                <c:pt idx="94">
                  <c:v>0.76484288275760148</c:v>
                </c:pt>
                <c:pt idx="95">
                  <c:v>0.76643322870295161</c:v>
                </c:pt>
                <c:pt idx="96">
                  <c:v>0.76948973902870876</c:v>
                </c:pt>
                <c:pt idx="97">
                  <c:v>0.77431415206616028</c:v>
                </c:pt>
                <c:pt idx="98">
                  <c:v>0.77675032515955766</c:v>
                </c:pt>
                <c:pt idx="99">
                  <c:v>0.77733753044570786</c:v>
                </c:pt>
                <c:pt idx="100">
                  <c:v>0.7779222333790865</c:v>
                </c:pt>
                <c:pt idx="101">
                  <c:v>0.78151985024426929</c:v>
                </c:pt>
                <c:pt idx="102">
                  <c:v>0.78515185533870024</c:v>
                </c:pt>
                <c:pt idx="103">
                  <c:v>0.78520291246481144</c:v>
                </c:pt>
                <c:pt idx="104">
                  <c:v>0.78556356374454439</c:v>
                </c:pt>
                <c:pt idx="105">
                  <c:v>0.78594872361536794</c:v>
                </c:pt>
                <c:pt idx="106">
                  <c:v>0.78681136772800819</c:v>
                </c:pt>
                <c:pt idx="107">
                  <c:v>0.7881040101285961</c:v>
                </c:pt>
                <c:pt idx="108">
                  <c:v>0.78914045953077416</c:v>
                </c:pt>
                <c:pt idx="109">
                  <c:v>0.79300311138785928</c:v>
                </c:pt>
                <c:pt idx="110">
                  <c:v>0.79638475121126895</c:v>
                </c:pt>
                <c:pt idx="111">
                  <c:v>0.79734525456206629</c:v>
                </c:pt>
                <c:pt idx="112">
                  <c:v>0.79824145156412651</c:v>
                </c:pt>
                <c:pt idx="113">
                  <c:v>0.79852674296642245</c:v>
                </c:pt>
                <c:pt idx="114">
                  <c:v>0.79888781472424375</c:v>
                </c:pt>
                <c:pt idx="115">
                  <c:v>0.79899627084202074</c:v>
                </c:pt>
                <c:pt idx="116">
                  <c:v>0.80326593096520349</c:v>
                </c:pt>
                <c:pt idx="117">
                  <c:v>0.80775269838450137</c:v>
                </c:pt>
                <c:pt idx="118">
                  <c:v>0.80824714806174658</c:v>
                </c:pt>
                <c:pt idx="119">
                  <c:v>0.81341956207459343</c:v>
                </c:pt>
                <c:pt idx="120">
                  <c:v>0.83207999928250664</c:v>
                </c:pt>
                <c:pt idx="121">
                  <c:v>0.8458415852536405</c:v>
                </c:pt>
                <c:pt idx="122">
                  <c:v>0.84614130016833455</c:v>
                </c:pt>
                <c:pt idx="123">
                  <c:v>0.84651614686848653</c:v>
                </c:pt>
                <c:pt idx="124">
                  <c:v>0.84667059737122741</c:v>
                </c:pt>
                <c:pt idx="125">
                  <c:v>0.85185871485422315</c:v>
                </c:pt>
                <c:pt idx="126">
                  <c:v>0.85721129069676338</c:v>
                </c:pt>
                <c:pt idx="127">
                  <c:v>0.86275378159085614</c:v>
                </c:pt>
                <c:pt idx="128">
                  <c:v>0.87029829962650296</c:v>
                </c:pt>
                <c:pt idx="129">
                  <c:v>0.87275448197218686</c:v>
                </c:pt>
                <c:pt idx="130">
                  <c:v>0.87297326418444454</c:v>
                </c:pt>
                <c:pt idx="131">
                  <c:v>0.87311639694202681</c:v>
                </c:pt>
                <c:pt idx="132">
                  <c:v>0.87326356943193195</c:v>
                </c:pt>
                <c:pt idx="133">
                  <c:v>0.87345929221837704</c:v>
                </c:pt>
                <c:pt idx="134">
                  <c:v>0.87641886991438012</c:v>
                </c:pt>
                <c:pt idx="135">
                  <c:v>0.88119094665092512</c:v>
                </c:pt>
                <c:pt idx="136">
                  <c:v>0.88419986268813511</c:v>
                </c:pt>
                <c:pt idx="137">
                  <c:v>0.88526158103968067</c:v>
                </c:pt>
                <c:pt idx="138">
                  <c:v>0.88531440407531226</c:v>
                </c:pt>
                <c:pt idx="139">
                  <c:v>0.89480907594572667</c:v>
                </c:pt>
                <c:pt idx="140">
                  <c:v>0.90580815159763861</c:v>
                </c:pt>
                <c:pt idx="141">
                  <c:v>0.90749397048020253</c:v>
                </c:pt>
                <c:pt idx="142">
                  <c:v>0.90782752996235638</c:v>
                </c:pt>
                <c:pt idx="143">
                  <c:v>0.90819713821762926</c:v>
                </c:pt>
                <c:pt idx="144">
                  <c:v>0.90841241183206489</c:v>
                </c:pt>
                <c:pt idx="145">
                  <c:v>0.90886426610840432</c:v>
                </c:pt>
                <c:pt idx="146">
                  <c:v>0.90969282634441229</c:v>
                </c:pt>
                <c:pt idx="147">
                  <c:v>0.910077337335087</c:v>
                </c:pt>
                <c:pt idx="148">
                  <c:v>0.91015642794876284</c:v>
                </c:pt>
                <c:pt idx="149">
                  <c:v>0.91023063018779693</c:v>
                </c:pt>
                <c:pt idx="150">
                  <c:v>0.91057897254339948</c:v>
                </c:pt>
                <c:pt idx="151">
                  <c:v>0.91114565218713139</c:v>
                </c:pt>
                <c:pt idx="152">
                  <c:v>0.91137150277008705</c:v>
                </c:pt>
                <c:pt idx="153">
                  <c:v>0.91366941917418942</c:v>
                </c:pt>
                <c:pt idx="154">
                  <c:v>0.91810306828674837</c:v>
                </c:pt>
                <c:pt idx="155">
                  <c:v>0.9203130581302692</c:v>
                </c:pt>
                <c:pt idx="156">
                  <c:v>0.92039582109573792</c:v>
                </c:pt>
                <c:pt idx="157">
                  <c:v>0.92084789214608642</c:v>
                </c:pt>
                <c:pt idx="158">
                  <c:v>0.92130317734098899</c:v>
                </c:pt>
                <c:pt idx="159">
                  <c:v>0.92174776311236273</c:v>
                </c:pt>
                <c:pt idx="160">
                  <c:v>0.92222390397316067</c:v>
                </c:pt>
                <c:pt idx="161">
                  <c:v>0.92232951213310033</c:v>
                </c:pt>
                <c:pt idx="162">
                  <c:v>0.92260279438630521</c:v>
                </c:pt>
                <c:pt idx="163">
                  <c:v>0.92330273961473297</c:v>
                </c:pt>
                <c:pt idx="164">
                  <c:v>0.92531471081384886</c:v>
                </c:pt>
                <c:pt idx="165">
                  <c:v>0.92686476991408528</c:v>
                </c:pt>
                <c:pt idx="166">
                  <c:v>0.9271113054321346</c:v>
                </c:pt>
                <c:pt idx="167">
                  <c:v>0.92939925008453284</c:v>
                </c:pt>
                <c:pt idx="168">
                  <c:v>0.93435665546297786</c:v>
                </c:pt>
                <c:pt idx="169">
                  <c:v>0.94181052348175165</c:v>
                </c:pt>
                <c:pt idx="170">
                  <c:v>0.94909948960834289</c:v>
                </c:pt>
                <c:pt idx="171">
                  <c:v>0.95218769351361554</c:v>
                </c:pt>
                <c:pt idx="172">
                  <c:v>0.95548386616744174</c:v>
                </c:pt>
                <c:pt idx="173">
                  <c:v>0.95886452926554733</c:v>
                </c:pt>
                <c:pt idx="174">
                  <c:v>0.95932338623735081</c:v>
                </c:pt>
                <c:pt idx="175">
                  <c:v>0.96030221016443118</c:v>
                </c:pt>
                <c:pt idx="176">
                  <c:v>0.96148298876540172</c:v>
                </c:pt>
                <c:pt idx="177">
                  <c:v>0.96195683185736314</c:v>
                </c:pt>
                <c:pt idx="178">
                  <c:v>0.96252836819704868</c:v>
                </c:pt>
                <c:pt idx="179">
                  <c:v>0.96415693191143781</c:v>
                </c:pt>
                <c:pt idx="180">
                  <c:v>0.96623185139204293</c:v>
                </c:pt>
                <c:pt idx="181">
                  <c:v>0.96729362555048282</c:v>
                </c:pt>
                <c:pt idx="182">
                  <c:v>0.96776332012970112</c:v>
                </c:pt>
                <c:pt idx="183">
                  <c:v>0.96813109178465373</c:v>
                </c:pt>
                <c:pt idx="184">
                  <c:v>0.96853062857427363</c:v>
                </c:pt>
                <c:pt idx="185">
                  <c:v>0.9840412724068679</c:v>
                </c:pt>
                <c:pt idx="186">
                  <c:v>0.99957638854328068</c:v>
                </c:pt>
                <c:pt idx="187">
                  <c:v>0.999805149216628</c:v>
                </c:pt>
                <c:pt idx="188">
                  <c:v>0.9998359259940639</c:v>
                </c:pt>
                <c:pt idx="189">
                  <c:v>0.99988524024582448</c:v>
                </c:pt>
                <c:pt idx="190">
                  <c:v>0.99995095727486549</c:v>
                </c:pt>
                <c:pt idx="191">
                  <c:v>0.99999631372167685</c:v>
                </c:pt>
                <c:pt idx="192">
                  <c:v>0.99999850922567779</c:v>
                </c:pt>
              </c:numCache>
            </c:numRef>
          </c:xVal>
          <c:yVal>
            <c:numRef>
              <c:f>ExEq.1!$E$58:$E$250</c:f>
              <c:numCache>
                <c:formatCode>0.0</c:formatCode>
                <c:ptCount val="193"/>
                <c:pt idx="0">
                  <c:v>159.80000000000001</c:v>
                </c:pt>
                <c:pt idx="1">
                  <c:v>151</c:v>
                </c:pt>
                <c:pt idx="2">
                  <c:v>129.69999999999999</c:v>
                </c:pt>
                <c:pt idx="3">
                  <c:v>233.9</c:v>
                </c:pt>
                <c:pt idx="4">
                  <c:v>175.6</c:v>
                </c:pt>
                <c:pt idx="5">
                  <c:v>90</c:v>
                </c:pt>
                <c:pt idx="6">
                  <c:v>183.9</c:v>
                </c:pt>
                <c:pt idx="7">
                  <c:v>143.69999999999999</c:v>
                </c:pt>
                <c:pt idx="8">
                  <c:v>226.5</c:v>
                </c:pt>
                <c:pt idx="9">
                  <c:v>174.4</c:v>
                </c:pt>
                <c:pt idx="10">
                  <c:v>96.8</c:v>
                </c:pt>
                <c:pt idx="11">
                  <c:v>174.7</c:v>
                </c:pt>
                <c:pt idx="12">
                  <c:v>194.7</c:v>
                </c:pt>
                <c:pt idx="13">
                  <c:v>172.3</c:v>
                </c:pt>
                <c:pt idx="14">
                  <c:v>88.9</c:v>
                </c:pt>
                <c:pt idx="15">
                  <c:v>170.1</c:v>
                </c:pt>
                <c:pt idx="16">
                  <c:v>219.8</c:v>
                </c:pt>
                <c:pt idx="17">
                  <c:v>131.80000000000001</c:v>
                </c:pt>
                <c:pt idx="18">
                  <c:v>119.3</c:v>
                </c:pt>
                <c:pt idx="19">
                  <c:v>185.1</c:v>
                </c:pt>
                <c:pt idx="20">
                  <c:v>174.2</c:v>
                </c:pt>
                <c:pt idx="21">
                  <c:v>107.6</c:v>
                </c:pt>
                <c:pt idx="22">
                  <c:v>180.6</c:v>
                </c:pt>
                <c:pt idx="23">
                  <c:v>165.8</c:v>
                </c:pt>
                <c:pt idx="24">
                  <c:v>87.4</c:v>
                </c:pt>
                <c:pt idx="25">
                  <c:v>160.6</c:v>
                </c:pt>
                <c:pt idx="26">
                  <c:v>81.7</c:v>
                </c:pt>
                <c:pt idx="27">
                  <c:v>100.1</c:v>
                </c:pt>
                <c:pt idx="28">
                  <c:v>92.7</c:v>
                </c:pt>
                <c:pt idx="29">
                  <c:v>107</c:v>
                </c:pt>
                <c:pt idx="30">
                  <c:v>102.9</c:v>
                </c:pt>
                <c:pt idx="31">
                  <c:v>110.3</c:v>
                </c:pt>
                <c:pt idx="32">
                  <c:v>83.2</c:v>
                </c:pt>
                <c:pt idx="33">
                  <c:v>117.1</c:v>
                </c:pt>
                <c:pt idx="34">
                  <c:v>60</c:v>
                </c:pt>
                <c:pt idx="35">
                  <c:v>144.4</c:v>
                </c:pt>
                <c:pt idx="36">
                  <c:v>100.8</c:v>
                </c:pt>
                <c:pt idx="37">
                  <c:v>108.7</c:v>
                </c:pt>
                <c:pt idx="38">
                  <c:v>187.4</c:v>
                </c:pt>
                <c:pt idx="39">
                  <c:v>104.5</c:v>
                </c:pt>
                <c:pt idx="40">
                  <c:v>116.5</c:v>
                </c:pt>
                <c:pt idx="41">
                  <c:v>134.19999999999999</c:v>
                </c:pt>
                <c:pt idx="42">
                  <c:v>113.1</c:v>
                </c:pt>
                <c:pt idx="43">
                  <c:v>121.18755966083165</c:v>
                </c:pt>
                <c:pt idx="44">
                  <c:v>49.4</c:v>
                </c:pt>
                <c:pt idx="45">
                  <c:v>63</c:v>
                </c:pt>
                <c:pt idx="46">
                  <c:v>30</c:v>
                </c:pt>
                <c:pt idx="47">
                  <c:v>31.1</c:v>
                </c:pt>
                <c:pt idx="48">
                  <c:v>145.69999999999999</c:v>
                </c:pt>
                <c:pt idx="49">
                  <c:v>91.5</c:v>
                </c:pt>
                <c:pt idx="50">
                  <c:v>165.7</c:v>
                </c:pt>
                <c:pt idx="51">
                  <c:v>100.2</c:v>
                </c:pt>
                <c:pt idx="52">
                  <c:v>112.8</c:v>
                </c:pt>
                <c:pt idx="53">
                  <c:v>77.2</c:v>
                </c:pt>
                <c:pt idx="54">
                  <c:v>29.9</c:v>
                </c:pt>
                <c:pt idx="55">
                  <c:v>63.4</c:v>
                </c:pt>
                <c:pt idx="56">
                  <c:v>95.1</c:v>
                </c:pt>
                <c:pt idx="57">
                  <c:v>40.4</c:v>
                </c:pt>
                <c:pt idx="58">
                  <c:v>36</c:v>
                </c:pt>
                <c:pt idx="59">
                  <c:v>30.1</c:v>
                </c:pt>
                <c:pt idx="60">
                  <c:v>39.700000000000003</c:v>
                </c:pt>
                <c:pt idx="61">
                  <c:v>207</c:v>
                </c:pt>
                <c:pt idx="62">
                  <c:v>35.5</c:v>
                </c:pt>
                <c:pt idx="63">
                  <c:v>74.3</c:v>
                </c:pt>
                <c:pt idx="64">
                  <c:v>36.9</c:v>
                </c:pt>
                <c:pt idx="65">
                  <c:v>77.400000000000006</c:v>
                </c:pt>
                <c:pt idx="66">
                  <c:v>52.3</c:v>
                </c:pt>
                <c:pt idx="67">
                  <c:v>49.8</c:v>
                </c:pt>
                <c:pt idx="68">
                  <c:v>83.1</c:v>
                </c:pt>
                <c:pt idx="69">
                  <c:v>117.3</c:v>
                </c:pt>
                <c:pt idx="70">
                  <c:v>16.399999999999999</c:v>
                </c:pt>
                <c:pt idx="71">
                  <c:v>37.299999999999997</c:v>
                </c:pt>
                <c:pt idx="72">
                  <c:v>52.7</c:v>
                </c:pt>
                <c:pt idx="73">
                  <c:v>43.5</c:v>
                </c:pt>
                <c:pt idx="74">
                  <c:v>46.4</c:v>
                </c:pt>
                <c:pt idx="75">
                  <c:v>79.8</c:v>
                </c:pt>
                <c:pt idx="76">
                  <c:v>70.599999999999994</c:v>
                </c:pt>
                <c:pt idx="77">
                  <c:v>29.9</c:v>
                </c:pt>
                <c:pt idx="78">
                  <c:v>27.9</c:v>
                </c:pt>
                <c:pt idx="79">
                  <c:v>33.6</c:v>
                </c:pt>
                <c:pt idx="80">
                  <c:v>23.6</c:v>
                </c:pt>
                <c:pt idx="81">
                  <c:v>42.3</c:v>
                </c:pt>
                <c:pt idx="82">
                  <c:v>18.3</c:v>
                </c:pt>
                <c:pt idx="83">
                  <c:v>117.5</c:v>
                </c:pt>
                <c:pt idx="84">
                  <c:v>22.4</c:v>
                </c:pt>
                <c:pt idx="85">
                  <c:v>46.9</c:v>
                </c:pt>
                <c:pt idx="86">
                  <c:v>26</c:v>
                </c:pt>
                <c:pt idx="87">
                  <c:v>45</c:v>
                </c:pt>
                <c:pt idx="88">
                  <c:v>21.9</c:v>
                </c:pt>
                <c:pt idx="89">
                  <c:v>74.599999999999994</c:v>
                </c:pt>
                <c:pt idx="90">
                  <c:v>28.7</c:v>
                </c:pt>
                <c:pt idx="91">
                  <c:v>51.9</c:v>
                </c:pt>
                <c:pt idx="92">
                  <c:v>34.5</c:v>
                </c:pt>
                <c:pt idx="93">
                  <c:v>9.9</c:v>
                </c:pt>
                <c:pt idx="94">
                  <c:v>43</c:v>
                </c:pt>
                <c:pt idx="95">
                  <c:v>31.7</c:v>
                </c:pt>
                <c:pt idx="96">
                  <c:v>39.700000000000003</c:v>
                </c:pt>
                <c:pt idx="97">
                  <c:v>38.5</c:v>
                </c:pt>
                <c:pt idx="98">
                  <c:v>17.399999999999999</c:v>
                </c:pt>
                <c:pt idx="99">
                  <c:v>32.5</c:v>
                </c:pt>
                <c:pt idx="100">
                  <c:v>40.700000000000003</c:v>
                </c:pt>
                <c:pt idx="101">
                  <c:v>23.1</c:v>
                </c:pt>
                <c:pt idx="102">
                  <c:v>33.5</c:v>
                </c:pt>
                <c:pt idx="103">
                  <c:v>22.4</c:v>
                </c:pt>
                <c:pt idx="104">
                  <c:v>12.8</c:v>
                </c:pt>
                <c:pt idx="105">
                  <c:v>14.1</c:v>
                </c:pt>
                <c:pt idx="106">
                  <c:v>41</c:v>
                </c:pt>
                <c:pt idx="107">
                  <c:v>12.7</c:v>
                </c:pt>
                <c:pt idx="108">
                  <c:v>8.3000000000000007</c:v>
                </c:pt>
                <c:pt idx="109">
                  <c:v>25</c:v>
                </c:pt>
                <c:pt idx="110">
                  <c:v>151.6</c:v>
                </c:pt>
                <c:pt idx="111">
                  <c:v>22</c:v>
                </c:pt>
                <c:pt idx="112">
                  <c:v>24.1</c:v>
                </c:pt>
                <c:pt idx="113">
                  <c:v>17.5</c:v>
                </c:pt>
                <c:pt idx="114">
                  <c:v>16</c:v>
                </c:pt>
                <c:pt idx="115">
                  <c:v>15.4</c:v>
                </c:pt>
                <c:pt idx="116">
                  <c:v>66.7</c:v>
                </c:pt>
                <c:pt idx="117">
                  <c:v>22</c:v>
                </c:pt>
                <c:pt idx="118">
                  <c:v>26</c:v>
                </c:pt>
                <c:pt idx="119">
                  <c:v>34.299999999999997</c:v>
                </c:pt>
                <c:pt idx="120">
                  <c:v>35.799999999999997</c:v>
                </c:pt>
                <c:pt idx="121">
                  <c:v>41.3</c:v>
                </c:pt>
                <c:pt idx="122">
                  <c:v>12.9</c:v>
                </c:pt>
                <c:pt idx="123">
                  <c:v>14.2</c:v>
                </c:pt>
                <c:pt idx="124">
                  <c:v>18.5</c:v>
                </c:pt>
                <c:pt idx="125">
                  <c:v>19.399999999999999</c:v>
                </c:pt>
                <c:pt idx="126">
                  <c:v>20</c:v>
                </c:pt>
                <c:pt idx="127">
                  <c:v>39.200000000000003</c:v>
                </c:pt>
                <c:pt idx="128">
                  <c:v>21.7</c:v>
                </c:pt>
                <c:pt idx="129">
                  <c:v>17</c:v>
                </c:pt>
                <c:pt idx="130">
                  <c:v>15.7</c:v>
                </c:pt>
                <c:pt idx="131">
                  <c:v>10.7</c:v>
                </c:pt>
                <c:pt idx="132">
                  <c:v>17.899999999999999</c:v>
                </c:pt>
                <c:pt idx="133">
                  <c:v>83.7</c:v>
                </c:pt>
                <c:pt idx="134">
                  <c:v>19.399999999999999</c:v>
                </c:pt>
                <c:pt idx="135">
                  <c:v>10.199999999999999</c:v>
                </c:pt>
                <c:pt idx="136">
                  <c:v>10.9</c:v>
                </c:pt>
                <c:pt idx="137">
                  <c:v>11</c:v>
                </c:pt>
                <c:pt idx="138">
                  <c:v>22.2</c:v>
                </c:pt>
                <c:pt idx="139">
                  <c:v>26.8</c:v>
                </c:pt>
                <c:pt idx="140">
                  <c:v>9.3000000000000007</c:v>
                </c:pt>
                <c:pt idx="141">
                  <c:v>8.3000000000000007</c:v>
                </c:pt>
                <c:pt idx="142">
                  <c:v>84.6</c:v>
                </c:pt>
                <c:pt idx="143">
                  <c:v>9.8000000000000007</c:v>
                </c:pt>
                <c:pt idx="144">
                  <c:v>26.8</c:v>
                </c:pt>
                <c:pt idx="145">
                  <c:v>28.2</c:v>
                </c:pt>
                <c:pt idx="146">
                  <c:v>10.1</c:v>
                </c:pt>
                <c:pt idx="147">
                  <c:v>14.9</c:v>
                </c:pt>
                <c:pt idx="148">
                  <c:v>27.5</c:v>
                </c:pt>
                <c:pt idx="149">
                  <c:v>16.8</c:v>
                </c:pt>
                <c:pt idx="150">
                  <c:v>5.5</c:v>
                </c:pt>
                <c:pt idx="151">
                  <c:v>16.600000000000001</c:v>
                </c:pt>
                <c:pt idx="152">
                  <c:v>13.8</c:v>
                </c:pt>
                <c:pt idx="153">
                  <c:v>7.5</c:v>
                </c:pt>
                <c:pt idx="154">
                  <c:v>22.1</c:v>
                </c:pt>
                <c:pt idx="155">
                  <c:v>5.5</c:v>
                </c:pt>
                <c:pt idx="156">
                  <c:v>14.8</c:v>
                </c:pt>
                <c:pt idx="157">
                  <c:v>7.2</c:v>
                </c:pt>
                <c:pt idx="158">
                  <c:v>7.7</c:v>
                </c:pt>
                <c:pt idx="159">
                  <c:v>6.4</c:v>
                </c:pt>
                <c:pt idx="160">
                  <c:v>6.7</c:v>
                </c:pt>
                <c:pt idx="161">
                  <c:v>12.5</c:v>
                </c:pt>
                <c:pt idx="162">
                  <c:v>7.4</c:v>
                </c:pt>
                <c:pt idx="163">
                  <c:v>6.9</c:v>
                </c:pt>
                <c:pt idx="164">
                  <c:v>5.4</c:v>
                </c:pt>
                <c:pt idx="165">
                  <c:v>16.100000000000001</c:v>
                </c:pt>
                <c:pt idx="166">
                  <c:v>4.3</c:v>
                </c:pt>
                <c:pt idx="167">
                  <c:v>5.6</c:v>
                </c:pt>
                <c:pt idx="168">
                  <c:v>5.4</c:v>
                </c:pt>
                <c:pt idx="169">
                  <c:v>4.5</c:v>
                </c:pt>
                <c:pt idx="170">
                  <c:v>6.5</c:v>
                </c:pt>
                <c:pt idx="171">
                  <c:v>4.0999999999999996</c:v>
                </c:pt>
                <c:pt idx="172">
                  <c:v>5.4</c:v>
                </c:pt>
                <c:pt idx="173">
                  <c:v>5.9</c:v>
                </c:pt>
                <c:pt idx="174">
                  <c:v>4.0999999999999996</c:v>
                </c:pt>
                <c:pt idx="175">
                  <c:v>6.2</c:v>
                </c:pt>
                <c:pt idx="176">
                  <c:v>7.2</c:v>
                </c:pt>
                <c:pt idx="177">
                  <c:v>5.5</c:v>
                </c:pt>
                <c:pt idx="178">
                  <c:v>5.5</c:v>
                </c:pt>
                <c:pt idx="179">
                  <c:v>6.2</c:v>
                </c:pt>
                <c:pt idx="180">
                  <c:v>6.2</c:v>
                </c:pt>
                <c:pt idx="181">
                  <c:v>5.6</c:v>
                </c:pt>
                <c:pt idx="182">
                  <c:v>12.7</c:v>
                </c:pt>
                <c:pt idx="183">
                  <c:v>3.9</c:v>
                </c:pt>
                <c:pt idx="184">
                  <c:v>11.2</c:v>
                </c:pt>
                <c:pt idx="185">
                  <c:v>8.4</c:v>
                </c:pt>
                <c:pt idx="186">
                  <c:v>4.9000000000000004</c:v>
                </c:pt>
                <c:pt idx="187">
                  <c:v>4.5999999999999996</c:v>
                </c:pt>
                <c:pt idx="188">
                  <c:v>11.8</c:v>
                </c:pt>
                <c:pt idx="189">
                  <c:v>4.5999999999999996</c:v>
                </c:pt>
                <c:pt idx="190">
                  <c:v>12.5</c:v>
                </c:pt>
                <c:pt idx="191">
                  <c:v>5.5</c:v>
                </c:pt>
                <c:pt idx="192">
                  <c:v>5.2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E82-4BBD-A616-7CC6C575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13600"/>
        <c:axId val="926208704"/>
        <c:extLst/>
      </c:scatterChart>
      <c:valAx>
        <c:axId val="9262136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posición provincial</a:t>
                </a:r>
                <a:r>
                  <a:rPr lang="en-US" sz="800" baseline="0"/>
                  <a:t> relativa según desarrollo sostenible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22872960006161"/>
              <c:y val="0.91995886010431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08704"/>
        <c:crosses val="autoZero"/>
        <c:crossBetween val="midCat"/>
        <c:majorUnit val="0.1"/>
      </c:valAx>
      <c:valAx>
        <c:axId val="926208704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_tradnl" sz="800" b="0" i="0" kern="1200" baseline="0">
                    <a:solidFill>
                      <a:srgbClr val="000000"/>
                    </a:solidFill>
                    <a:effectLst/>
                  </a:rPr>
                  <a:t>mortalidad  (1000 nv)</a:t>
                </a:r>
                <a:endParaRPr lang="es-ES_tradnl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87849574970001E-3"/>
              <c:y val="0.256920579207600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3600"/>
        <c:crosses val="autoZero"/>
        <c:crossBetween val="midCat"/>
        <c:majorUnit val="50"/>
        <c:minorUnit val="25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992625413599"/>
          <c:y val="4.3902439024390297E-2"/>
          <c:w val="0.77937832400873996"/>
          <c:h val="0.79024390243902398"/>
        </c:manualLayout>
      </c:layout>
      <c:scatterChart>
        <c:scatterStyle val="lineMarker"/>
        <c:varyColors val="0"/>
        <c:ser>
          <c:idx val="0"/>
          <c:order val="0"/>
          <c:tx>
            <c:v>equidad perfecta</c:v>
          </c:tx>
          <c:spPr>
            <a:ln w="635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ExEq.1!$AD$83:$AD$183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ExEq.1!$AD$83:$AD$183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A-41C8-974A-A040FFDF5542}"/>
            </c:ext>
          </c:extLst>
        </c:ser>
        <c:ser>
          <c:idx val="2"/>
          <c:order val="1"/>
          <c:tx>
            <c:strRef>
              <c:f>ExEq.1!$B$53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E46418"/>
              </a:solidFill>
              <a:prstDash val="solid"/>
            </a:ln>
          </c:spPr>
          <c:marker>
            <c:symbol val="none"/>
          </c:marker>
          <c:xVal>
            <c:numRef>
              <c:f>ExEq.1!$AD$83:$AD$183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ExEq.1!$AE$83:$AE$183</c:f>
              <c:numCache>
                <c:formatCode>0.00000</c:formatCode>
                <c:ptCount val="101"/>
                <c:pt idx="0">
                  <c:v>0</c:v>
                </c:pt>
                <c:pt idx="1">
                  <c:v>2.6459106530655585E-2</c:v>
                </c:pt>
                <c:pt idx="2">
                  <c:v>5.2075495631135074E-2</c:v>
                </c:pt>
                <c:pt idx="3">
                  <c:v>7.6887425486523747E-2</c:v>
                </c:pt>
                <c:pt idx="4">
                  <c:v>0.10093093185824902</c:v>
                </c:pt>
                <c:pt idx="5">
                  <c:v>0.1242399839522413</c:v>
                </c:pt>
                <c:pt idx="6">
                  <c:v>0.14684662755974751</c:v>
                </c:pt>
                <c:pt idx="7">
                  <c:v>0.16878111665101031</c:v>
                </c:pt>
                <c:pt idx="8">
                  <c:v>0.19007203447997986</c:v>
                </c:pt>
                <c:pt idx="9">
                  <c:v>0.21074640515004867</c:v>
                </c:pt>
                <c:pt idx="10">
                  <c:v>0.23082979649479052</c:v>
                </c:pt>
                <c:pt idx="11">
                  <c:v>0.25034641504236449</c:v>
                </c:pt>
                <c:pt idx="12">
                  <c:v>0.26931919375629187</c:v>
                </c:pt>
                <c:pt idx="13">
                  <c:v>0.28776987317763852</c:v>
                </c:pt>
                <c:pt idx="14">
                  <c:v>0.30571907653322722</c:v>
                </c:pt>
                <c:pt idx="15">
                  <c:v>0.32318637932054184</c:v>
                </c:pt>
                <c:pt idx="16">
                  <c:v>0.34019037383168343</c:v>
                </c:pt>
                <c:pt idx="17">
                  <c:v>0.35674872903549593</c:v>
                </c:pt>
                <c:pt idx="18">
                  <c:v>0.37287824619816956</c:v>
                </c:pt>
                <c:pt idx="19">
                  <c:v>0.3885949105877996</c:v>
                </c:pt>
                <c:pt idx="20">
                  <c:v>0.40391393957705307</c:v>
                </c:pt>
                <c:pt idx="21">
                  <c:v>0.4188498274299095</c:v>
                </c:pt>
                <c:pt idx="22">
                  <c:v>0.43341638703304264</c:v>
                </c:pt>
                <c:pt idx="23">
                  <c:v>0.44762678880949591</c:v>
                </c:pt>
                <c:pt idx="24">
                  <c:v>0.46149359703162091</c:v>
                </c:pt>
                <c:pt idx="25">
                  <c:v>0.47502880373154083</c:v>
                </c:pt>
                <c:pt idx="26">
                  <c:v>0.48824386039048617</c:v>
                </c:pt>
                <c:pt idx="27">
                  <c:v>0.50114970757301314</c:v>
                </c:pt>
                <c:pt idx="28">
                  <c:v>0.51375680265822832</c:v>
                </c:pt>
                <c:pt idx="29">
                  <c:v>0.52607514580751835</c:v>
                </c:pt>
                <c:pt idx="30">
                  <c:v>0.5381143042968366</c:v>
                </c:pt>
                <c:pt idx="31">
                  <c:v>0.54988343533117123</c:v>
                </c:pt>
                <c:pt idx="32">
                  <c:v>0.56139130744934385</c:v>
                </c:pt>
                <c:pt idx="33">
                  <c:v>0.57264632061864573</c:v>
                </c:pt>
                <c:pt idx="34">
                  <c:v>0.58365652511094512</c:v>
                </c:pt>
                <c:pt idx="35">
                  <c:v>0.5944296392447127</c:v>
                </c:pt>
                <c:pt idx="36">
                  <c:v>0.60497306607085033</c:v>
                </c:pt>
                <c:pt idx="37">
                  <c:v>0.61529390907420456</c:v>
                </c:pt>
                <c:pt idx="38">
                  <c:v>0.62539898695716245</c:v>
                </c:pt>
                <c:pt idx="39">
                  <c:v>0.63529484756669963</c:v>
                </c:pt>
                <c:pt idx="40">
                  <c:v>0.644987781021646</c:v>
                </c:pt>
                <c:pt idx="41">
                  <c:v>0.65448383209271621</c:v>
                </c:pt>
                <c:pt idx="42">
                  <c:v>0.66378881188396688</c:v>
                </c:pt>
                <c:pt idx="43">
                  <c:v>0.672908308860798</c:v>
                </c:pt>
                <c:pt idx="44">
                  <c:v>0.68184769926633393</c:v>
                </c:pt>
                <c:pt idx="45">
                  <c:v>0.69061215696501477</c:v>
                </c:pt>
                <c:pt idx="46">
                  <c:v>0.69920666274946219</c:v>
                </c:pt>
                <c:pt idx="47">
                  <c:v>0.70763601314413072</c:v>
                </c:pt>
                <c:pt idx="48">
                  <c:v>0.71590482873690264</c:v>
                </c:pt>
                <c:pt idx="49">
                  <c:v>0.72401756206762524</c:v>
                </c:pt>
                <c:pt idx="50">
                  <c:v>0.73197850510057705</c:v>
                </c:pt>
                <c:pt idx="51">
                  <c:v>0.73979179630600989</c:v>
                </c:pt>
                <c:pt idx="52">
                  <c:v>0.7474614273742014</c:v>
                </c:pt>
                <c:pt idx="53">
                  <c:v>0.75499124958387342</c:v>
                </c:pt>
                <c:pt idx="54">
                  <c:v>0.76238497984537512</c:v>
                </c:pt>
                <c:pt idx="55">
                  <c:v>0.7696462064376679</c:v>
                </c:pt>
                <c:pt idx="56">
                  <c:v>0.77677839445690322</c:v>
                </c:pt>
                <c:pt idx="57">
                  <c:v>0.78378489099321724</c:v>
                </c:pt>
                <c:pt idx="58">
                  <c:v>0.79066893005129291</c:v>
                </c:pt>
                <c:pt idx="59">
                  <c:v>0.79743363722923066</c:v>
                </c:pt>
                <c:pt idx="60">
                  <c:v>0.80408203416935586</c:v>
                </c:pt>
                <c:pt idx="61">
                  <c:v>0.81061704279370439</c:v>
                </c:pt>
                <c:pt idx="62">
                  <c:v>0.81704148933615028</c:v>
                </c:pt>
                <c:pt idx="63">
                  <c:v>0.82335810818237376</c:v>
                </c:pt>
                <c:pt idx="64">
                  <c:v>0.82956954552818174</c:v>
                </c:pt>
                <c:pt idx="65">
                  <c:v>0.83567836286604269</c:v>
                </c:pt>
                <c:pt idx="66">
                  <c:v>0.84168704030910013</c:v>
                </c:pt>
                <c:pt idx="67">
                  <c:v>0.84759797976135709</c:v>
                </c:pt>
                <c:pt idx="68">
                  <c:v>0.85341350794220994</c:v>
                </c:pt>
                <c:pt idx="69">
                  <c:v>0.85913587927301494</c:v>
                </c:pt>
                <c:pt idx="70">
                  <c:v>0.86476727863291292</c:v>
                </c:pt>
                <c:pt idx="71">
                  <c:v>0.87030982399072176</c:v>
                </c:pt>
                <c:pt idx="72">
                  <c:v>0.87576556891928636</c:v>
                </c:pt>
                <c:pt idx="73">
                  <c:v>0.88113650499833263</c:v>
                </c:pt>
                <c:pt idx="74">
                  <c:v>0.88642456411149084</c:v>
                </c:pt>
                <c:pt idx="75">
                  <c:v>0.89163162064285784</c:v>
                </c:pt>
                <c:pt idx="76">
                  <c:v>0.89675949357813789</c:v>
                </c:pt>
                <c:pt idx="77">
                  <c:v>0.90180994851513252</c:v>
                </c:pt>
                <c:pt idx="78">
                  <c:v>0.90678469958807129</c:v>
                </c:pt>
                <c:pt idx="79">
                  <c:v>0.91168541131003078</c:v>
                </c:pt>
                <c:pt idx="80">
                  <c:v>0.91651370033744761</c:v>
                </c:pt>
                <c:pt idx="81">
                  <c:v>0.92127113716051678</c:v>
                </c:pt>
                <c:pt idx="82">
                  <c:v>0.92595924772305216</c:v>
                </c:pt>
                <c:pt idx="83">
                  <c:v>0.93057951497519553</c:v>
                </c:pt>
                <c:pt idx="84">
                  <c:v>0.93513338036217386</c:v>
                </c:pt>
                <c:pt idx="85">
                  <c:v>0.93962224525213911</c:v>
                </c:pt>
                <c:pt idx="86">
                  <c:v>0.94404747230595432</c:v>
                </c:pt>
                <c:pt idx="87">
                  <c:v>0.9484103867916398</c:v>
                </c:pt>
                <c:pt idx="88">
                  <c:v>0.95271227784605772</c:v>
                </c:pt>
                <c:pt idx="89">
                  <c:v>0.9569543996862675</c:v>
                </c:pt>
                <c:pt idx="90">
                  <c:v>0.9611379727728615</c:v>
                </c:pt>
                <c:pt idx="91">
                  <c:v>0.96526418492747845</c:v>
                </c:pt>
                <c:pt idx="92">
                  <c:v>0.96933419240656093</c:v>
                </c:pt>
                <c:pt idx="93">
                  <c:v>0.97334912093334147</c:v>
                </c:pt>
                <c:pt idx="94">
                  <c:v>0.97731006668991738</c:v>
                </c:pt>
                <c:pt idx="95">
                  <c:v>0.98121809727119891</c:v>
                </c:pt>
                <c:pt idx="96">
                  <c:v>0.98507425260241122</c:v>
                </c:pt>
                <c:pt idx="97">
                  <c:v>0.9888795458217603</c:v>
                </c:pt>
                <c:pt idx="98">
                  <c:v>0.99263496412978058</c:v>
                </c:pt>
                <c:pt idx="99">
                  <c:v>0.9963414696068138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A-41C8-974A-A040FFDF5542}"/>
            </c:ext>
          </c:extLst>
        </c:ser>
        <c:ser>
          <c:idx val="3"/>
          <c:order val="2"/>
          <c:tx>
            <c:v>dots1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FF0000">
                    <a:alpha val="25000"/>
                  </a:srgbClr>
                </a:solidFill>
                <a:prstDash val="solid"/>
              </a:ln>
            </c:spPr>
          </c:marker>
          <c:xVal>
            <c:numRef>
              <c:f>ExEq.1!$H$57:$H$250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1.6087945069431349E-2</c:v>
                </c:pt>
                <c:pt idx="2">
                  <c:v>1.8167235736086834E-2</c:v>
                </c:pt>
                <c:pt idx="3">
                  <c:v>2.5454805364720733E-2</c:v>
                </c:pt>
                <c:pt idx="4">
                  <c:v>2.7046010646320708E-2</c:v>
                </c:pt>
                <c:pt idx="5">
                  <c:v>3.3049201841303041E-2</c:v>
                </c:pt>
                <c:pt idx="6">
                  <c:v>4.162967012564428E-2</c:v>
                </c:pt>
                <c:pt idx="7">
                  <c:v>4.2484375108714154E-2</c:v>
                </c:pt>
                <c:pt idx="8">
                  <c:v>6.4286849983257788E-2</c:v>
                </c:pt>
                <c:pt idx="9">
                  <c:v>6.8669607130670579E-2</c:v>
                </c:pt>
                <c:pt idx="10">
                  <c:v>7.1938751979960192E-2</c:v>
                </c:pt>
                <c:pt idx="11">
                  <c:v>7.5032438286628991E-2</c:v>
                </c:pt>
                <c:pt idx="12">
                  <c:v>7.8780659982778473E-2</c:v>
                </c:pt>
                <c:pt idx="13">
                  <c:v>8.1058770629368768E-2</c:v>
                </c:pt>
                <c:pt idx="14">
                  <c:v>8.2177754048436816E-2</c:v>
                </c:pt>
                <c:pt idx="15">
                  <c:v>8.3085064692346486E-2</c:v>
                </c:pt>
                <c:pt idx="16">
                  <c:v>9.1769029238315536E-2</c:v>
                </c:pt>
                <c:pt idx="17">
                  <c:v>9.5688320903222795E-2</c:v>
                </c:pt>
                <c:pt idx="18">
                  <c:v>0.10631013702657841</c:v>
                </c:pt>
                <c:pt idx="19">
                  <c:v>0.10775521237772795</c:v>
                </c:pt>
                <c:pt idx="20">
                  <c:v>0.11085849700510821</c:v>
                </c:pt>
                <c:pt idx="21">
                  <c:v>0.11124694423069698</c:v>
                </c:pt>
                <c:pt idx="22">
                  <c:v>0.11612193631080504</c:v>
                </c:pt>
                <c:pt idx="23">
                  <c:v>0.12007976614407778</c:v>
                </c:pt>
                <c:pt idx="24">
                  <c:v>0.12289710225247699</c:v>
                </c:pt>
                <c:pt idx="25">
                  <c:v>0.15091219115450011</c:v>
                </c:pt>
                <c:pt idx="26">
                  <c:v>0.15439341444289906</c:v>
                </c:pt>
                <c:pt idx="27">
                  <c:v>0.16026807107316043</c:v>
                </c:pt>
                <c:pt idx="28">
                  <c:v>0.16532780290413676</c:v>
                </c:pt>
                <c:pt idx="29">
                  <c:v>0.16678613866022143</c:v>
                </c:pt>
                <c:pt idx="30">
                  <c:v>0.16942074356206788</c:v>
                </c:pt>
                <c:pt idx="31">
                  <c:v>0.16957390085883131</c:v>
                </c:pt>
                <c:pt idx="32">
                  <c:v>0.17003101083607805</c:v>
                </c:pt>
                <c:pt idx="33">
                  <c:v>0.17007275255584284</c:v>
                </c:pt>
                <c:pt idx="34">
                  <c:v>0.17048597371690161</c:v>
                </c:pt>
                <c:pt idx="35">
                  <c:v>0.17370151751314888</c:v>
                </c:pt>
                <c:pt idx="36">
                  <c:v>0.17587058393000973</c:v>
                </c:pt>
                <c:pt idx="37">
                  <c:v>0.18518148456157979</c:v>
                </c:pt>
                <c:pt idx="38">
                  <c:v>0.18548464829428399</c:v>
                </c:pt>
                <c:pt idx="39">
                  <c:v>0.22448540549572321</c:v>
                </c:pt>
                <c:pt idx="40">
                  <c:v>0.22652623050654136</c:v>
                </c:pt>
                <c:pt idx="41">
                  <c:v>0.22785226087589733</c:v>
                </c:pt>
                <c:pt idx="42">
                  <c:v>0.2307571364121648</c:v>
                </c:pt>
                <c:pt idx="43">
                  <c:v>0.23153254545730445</c:v>
                </c:pt>
                <c:pt idx="44">
                  <c:v>0.24174920180650336</c:v>
                </c:pt>
                <c:pt idx="45">
                  <c:v>0.24258058394188561</c:v>
                </c:pt>
                <c:pt idx="46">
                  <c:v>0.2470445251747006</c:v>
                </c:pt>
                <c:pt idx="47">
                  <c:v>0.25827541396033632</c:v>
                </c:pt>
                <c:pt idx="48">
                  <c:v>0.2586620186281664</c:v>
                </c:pt>
                <c:pt idx="49">
                  <c:v>0.26373233849756766</c:v>
                </c:pt>
                <c:pt idx="50">
                  <c:v>0.47734934218072045</c:v>
                </c:pt>
                <c:pt idx="51">
                  <c:v>0.48204786088390333</c:v>
                </c:pt>
                <c:pt idx="52">
                  <c:v>0.48222069565751652</c:v>
                </c:pt>
                <c:pt idx="53">
                  <c:v>0.51621041060919426</c:v>
                </c:pt>
                <c:pt idx="54">
                  <c:v>0.51763640332808825</c:v>
                </c:pt>
                <c:pt idx="55">
                  <c:v>0.51774814669985403</c:v>
                </c:pt>
                <c:pt idx="56">
                  <c:v>0.5181148399266895</c:v>
                </c:pt>
                <c:pt idx="57">
                  <c:v>0.52349186606114684</c:v>
                </c:pt>
                <c:pt idx="58">
                  <c:v>0.52454318773323227</c:v>
                </c:pt>
                <c:pt idx="59">
                  <c:v>0.52464181083358563</c:v>
                </c:pt>
                <c:pt idx="60">
                  <c:v>0.52495549779770867</c:v>
                </c:pt>
                <c:pt idx="61">
                  <c:v>0.54256140242545681</c:v>
                </c:pt>
                <c:pt idx="62">
                  <c:v>0.54854252750153187</c:v>
                </c:pt>
                <c:pt idx="63">
                  <c:v>0.5489923638535944</c:v>
                </c:pt>
                <c:pt idx="64">
                  <c:v>0.55011113993675509</c:v>
                </c:pt>
                <c:pt idx="65">
                  <c:v>0.67784407589172457</c:v>
                </c:pt>
                <c:pt idx="66">
                  <c:v>0.6779703719557868</c:v>
                </c:pt>
                <c:pt idx="67">
                  <c:v>0.71310932036099484</c:v>
                </c:pt>
                <c:pt idx="68">
                  <c:v>0.71807560348919008</c:v>
                </c:pt>
                <c:pt idx="69">
                  <c:v>0.71890649842472543</c:v>
                </c:pt>
                <c:pt idx="70">
                  <c:v>0.7198411703773121</c:v>
                </c:pt>
                <c:pt idx="71">
                  <c:v>0.72252082172212129</c:v>
                </c:pt>
                <c:pt idx="72">
                  <c:v>0.72415519161711994</c:v>
                </c:pt>
                <c:pt idx="73">
                  <c:v>0.7241804923730838</c:v>
                </c:pt>
                <c:pt idx="74">
                  <c:v>0.72423128156176009</c:v>
                </c:pt>
                <c:pt idx="75">
                  <c:v>0.72438381619963055</c:v>
                </c:pt>
                <c:pt idx="76">
                  <c:v>0.72635640776644605</c:v>
                </c:pt>
                <c:pt idx="77">
                  <c:v>0.72637628195891624</c:v>
                </c:pt>
                <c:pt idx="78">
                  <c:v>0.72730237782053642</c:v>
                </c:pt>
                <c:pt idx="79">
                  <c:v>0.72852103094209841</c:v>
                </c:pt>
                <c:pt idx="80">
                  <c:v>0.72963561657788678</c:v>
                </c:pt>
                <c:pt idx="81">
                  <c:v>0.73353035682171441</c:v>
                </c:pt>
                <c:pt idx="82">
                  <c:v>0.7335323727149583</c:v>
                </c:pt>
                <c:pt idx="83">
                  <c:v>0.73673485242653713</c:v>
                </c:pt>
                <c:pt idx="84">
                  <c:v>0.73700251202854272</c:v>
                </c:pt>
                <c:pt idx="85">
                  <c:v>0.73715789878709292</c:v>
                </c:pt>
                <c:pt idx="86">
                  <c:v>0.7506976777952391</c:v>
                </c:pt>
                <c:pt idx="87">
                  <c:v>0.7511088337678683</c:v>
                </c:pt>
                <c:pt idx="88">
                  <c:v>0.75744844735651584</c:v>
                </c:pt>
                <c:pt idx="89">
                  <c:v>0.75748986233579008</c:v>
                </c:pt>
                <c:pt idx="90">
                  <c:v>0.75794750253667365</c:v>
                </c:pt>
                <c:pt idx="91">
                  <c:v>0.757993960718093</c:v>
                </c:pt>
                <c:pt idx="92">
                  <c:v>0.7611486951082419</c:v>
                </c:pt>
                <c:pt idx="93">
                  <c:v>0.76357654235021366</c:v>
                </c:pt>
                <c:pt idx="94">
                  <c:v>0.76391011473175241</c:v>
                </c:pt>
                <c:pt idx="95">
                  <c:v>0.76577565078345045</c:v>
                </c:pt>
                <c:pt idx="96">
                  <c:v>0.76709080662245266</c:v>
                </c:pt>
                <c:pt idx="97">
                  <c:v>0.77188867143496487</c:v>
                </c:pt>
                <c:pt idx="98">
                  <c:v>0.77673963269735569</c:v>
                </c:pt>
                <c:pt idx="99">
                  <c:v>0.77676101762175964</c:v>
                </c:pt>
                <c:pt idx="100">
                  <c:v>0.77791404326965607</c:v>
                </c:pt>
                <c:pt idx="101">
                  <c:v>0.77793042348851682</c:v>
                </c:pt>
                <c:pt idx="102">
                  <c:v>0.78510927700002187</c:v>
                </c:pt>
                <c:pt idx="103">
                  <c:v>0.78519443367737862</c:v>
                </c:pt>
                <c:pt idx="104">
                  <c:v>0.78521139125224437</c:v>
                </c:pt>
                <c:pt idx="105">
                  <c:v>0.78591573623684452</c:v>
                </c:pt>
                <c:pt idx="106">
                  <c:v>0.78598171099389136</c:v>
                </c:pt>
                <c:pt idx="107">
                  <c:v>0.78764102446212492</c:v>
                </c:pt>
                <c:pt idx="108">
                  <c:v>0.78856699579506728</c:v>
                </c:pt>
                <c:pt idx="109">
                  <c:v>0.78971392326648104</c:v>
                </c:pt>
                <c:pt idx="110">
                  <c:v>0.79629229950923763</c:v>
                </c:pt>
                <c:pt idx="111">
                  <c:v>0.79647720291330038</c:v>
                </c:pt>
                <c:pt idx="112">
                  <c:v>0.79821330621083209</c:v>
                </c:pt>
                <c:pt idx="113">
                  <c:v>0.79826959691742094</c:v>
                </c:pt>
                <c:pt idx="114">
                  <c:v>0.79878388901542396</c:v>
                </c:pt>
                <c:pt idx="115">
                  <c:v>0.79899174043306354</c:v>
                </c:pt>
                <c:pt idx="116">
                  <c:v>0.79900080125097794</c:v>
                </c:pt>
                <c:pt idx="117">
                  <c:v>0.80753106067942904</c:v>
                </c:pt>
                <c:pt idx="118">
                  <c:v>0.80797433608957381</c:v>
                </c:pt>
                <c:pt idx="119">
                  <c:v>0.80851996003391924</c:v>
                </c:pt>
                <c:pt idx="120">
                  <c:v>0.81831916411526751</c:v>
                </c:pt>
                <c:pt idx="121">
                  <c:v>0.84584083444974578</c:v>
                </c:pt>
                <c:pt idx="122">
                  <c:v>0.84584233605753523</c:v>
                </c:pt>
                <c:pt idx="123">
                  <c:v>0.84644026427913388</c:v>
                </c:pt>
                <c:pt idx="124">
                  <c:v>0.84659202945783929</c:v>
                </c:pt>
                <c:pt idx="125">
                  <c:v>0.84674916528461541</c:v>
                </c:pt>
                <c:pt idx="126">
                  <c:v>0.85696826442383101</c:v>
                </c:pt>
                <c:pt idx="127">
                  <c:v>0.85745431696969576</c:v>
                </c:pt>
                <c:pt idx="128">
                  <c:v>0.86805324621201652</c:v>
                </c:pt>
                <c:pt idx="129">
                  <c:v>0.87254335304098951</c:v>
                </c:pt>
                <c:pt idx="130">
                  <c:v>0.8729656109033842</c:v>
                </c:pt>
                <c:pt idx="131">
                  <c:v>0.87298091746550488</c:v>
                </c:pt>
                <c:pt idx="132">
                  <c:v>0.87325187641854873</c:v>
                </c:pt>
                <c:pt idx="133">
                  <c:v>0.87327526244531528</c:v>
                </c:pt>
                <c:pt idx="134">
                  <c:v>0.87364332199143879</c:v>
                </c:pt>
                <c:pt idx="135">
                  <c:v>0.87919441783732144</c:v>
                </c:pt>
                <c:pt idx="136">
                  <c:v>0.88318747546452869</c:v>
                </c:pt>
                <c:pt idx="137">
                  <c:v>0.88521224991174152</c:v>
                </c:pt>
                <c:pt idx="138">
                  <c:v>0.88531091216761981</c:v>
                </c:pt>
                <c:pt idx="139">
                  <c:v>0.88531789598300459</c:v>
                </c:pt>
                <c:pt idx="140">
                  <c:v>0.90430025590844876</c:v>
                </c:pt>
                <c:pt idx="141">
                  <c:v>0.90731604728682858</c:v>
                </c:pt>
                <c:pt idx="142">
                  <c:v>0.90767189367357648</c:v>
                </c:pt>
                <c:pt idx="143">
                  <c:v>0.90798316625113629</c:v>
                </c:pt>
                <c:pt idx="144">
                  <c:v>0.90841111018412235</c:v>
                </c:pt>
                <c:pt idx="145">
                  <c:v>0.90841371348000755</c:v>
                </c:pt>
                <c:pt idx="146">
                  <c:v>0.9093148187368012</c:v>
                </c:pt>
                <c:pt idx="147">
                  <c:v>0.91007083395202337</c:v>
                </c:pt>
                <c:pt idx="148">
                  <c:v>0.91008384071815074</c:v>
                </c:pt>
                <c:pt idx="149">
                  <c:v>0.91022901517937493</c:v>
                </c:pt>
                <c:pt idx="150">
                  <c:v>0.91023224519621904</c:v>
                </c:pt>
                <c:pt idx="151">
                  <c:v>0.91092569989057992</c:v>
                </c:pt>
                <c:pt idx="152">
                  <c:v>0.91136560448368287</c:v>
                </c:pt>
                <c:pt idx="153">
                  <c:v>0.91137740105649134</c:v>
                </c:pt>
                <c:pt idx="154">
                  <c:v>0.91596143729188761</c:v>
                </c:pt>
                <c:pt idx="155">
                  <c:v>0.92024469928160901</c:v>
                </c:pt>
                <c:pt idx="156">
                  <c:v>0.9203814169789295</c:v>
                </c:pt>
                <c:pt idx="157">
                  <c:v>0.92041022521254645</c:v>
                </c:pt>
                <c:pt idx="158">
                  <c:v>0.92128555907962639</c:v>
                </c:pt>
                <c:pt idx="159">
                  <c:v>0.92132079560235147</c:v>
                </c:pt>
                <c:pt idx="160">
                  <c:v>0.92217473062237409</c:v>
                </c:pt>
                <c:pt idx="161">
                  <c:v>0.92227307732394725</c:v>
                </c:pt>
                <c:pt idx="162">
                  <c:v>0.92238594694225329</c:v>
                </c:pt>
                <c:pt idx="163">
                  <c:v>0.92281964183035714</c:v>
                </c:pt>
                <c:pt idx="164">
                  <c:v>0.9237858373991088</c:v>
                </c:pt>
                <c:pt idx="165">
                  <c:v>0.92684358422858903</c:v>
                </c:pt>
                <c:pt idx="166">
                  <c:v>0.92688595559958165</c:v>
                </c:pt>
                <c:pt idx="167">
                  <c:v>0.92733665526468756</c:v>
                </c:pt>
                <c:pt idx="168">
                  <c:v>0.93146184490437811</c:v>
                </c:pt>
                <c:pt idx="169">
                  <c:v>0.93725146602157772</c:v>
                </c:pt>
                <c:pt idx="170">
                  <c:v>0.94636958094192558</c:v>
                </c:pt>
                <c:pt idx="171">
                  <c:v>0.95182939827476032</c:v>
                </c:pt>
                <c:pt idx="172">
                  <c:v>0.95254598875247087</c:v>
                </c:pt>
                <c:pt idx="173">
                  <c:v>0.95842174358241261</c:v>
                </c:pt>
                <c:pt idx="174">
                  <c:v>0.95930731494868193</c:v>
                </c:pt>
                <c:pt idx="175">
                  <c:v>0.95933945752601968</c:v>
                </c:pt>
                <c:pt idx="176">
                  <c:v>0.96126496280284279</c:v>
                </c:pt>
                <c:pt idx="177">
                  <c:v>0.96170101472796066</c:v>
                </c:pt>
                <c:pt idx="178">
                  <c:v>0.96221264898676562</c:v>
                </c:pt>
                <c:pt idx="179">
                  <c:v>0.96284408740733185</c:v>
                </c:pt>
                <c:pt idx="180">
                  <c:v>0.96546977641554366</c:v>
                </c:pt>
                <c:pt idx="181">
                  <c:v>0.9669939263685422</c:v>
                </c:pt>
                <c:pt idx="182">
                  <c:v>0.96759332473242343</c:v>
                </c:pt>
                <c:pt idx="183">
                  <c:v>0.96793331552697881</c:v>
                </c:pt>
                <c:pt idx="184">
                  <c:v>0.96832886804232865</c:v>
                </c:pt>
                <c:pt idx="185">
                  <c:v>0.96873238910621862</c:v>
                </c:pt>
                <c:pt idx="186">
                  <c:v>0.99935015570751728</c:v>
                </c:pt>
                <c:pt idx="187">
                  <c:v>0.99980262137904397</c:v>
                </c:pt>
                <c:pt idx="188">
                  <c:v>0.99980767705421214</c:v>
                </c:pt>
                <c:pt idx="189">
                  <c:v>0.99986417493391566</c:v>
                </c:pt>
                <c:pt idx="190">
                  <c:v>0.99990630555773341</c:v>
                </c:pt>
                <c:pt idx="191">
                  <c:v>0.99999560899199758</c:v>
                </c:pt>
                <c:pt idx="192">
                  <c:v>0.99999701845135613</c:v>
                </c:pt>
                <c:pt idx="193">
                  <c:v>0.99999999999999933</c:v>
                </c:pt>
              </c:numCache>
            </c:numRef>
          </c:xVal>
          <c:yVal>
            <c:numRef>
              <c:f>ExEq.1!$L$57:$L$250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3.3606752074244212E-2</c:v>
                </c:pt>
                <c:pt idx="2">
                  <c:v>3.7711073301997591E-2</c:v>
                </c:pt>
                <c:pt idx="3">
                  <c:v>5.0066902202019065E-2</c:v>
                </c:pt>
                <c:pt idx="4">
                  <c:v>5.493215740577085E-2</c:v>
                </c:pt>
                <c:pt idx="5">
                  <c:v>6.8712368782109387E-2</c:v>
                </c:pt>
                <c:pt idx="6">
                  <c:v>7.8807284379442885E-2</c:v>
                </c:pt>
                <c:pt idx="7">
                  <c:v>8.0861978402425233E-2</c:v>
                </c:pt>
                <c:pt idx="8">
                  <c:v>0.12181743340598764</c:v>
                </c:pt>
                <c:pt idx="9">
                  <c:v>0.13479414956550473</c:v>
                </c:pt>
                <c:pt idx="10">
                  <c:v>0.14224712752150756</c:v>
                </c:pt>
                <c:pt idx="11">
                  <c:v>0.14616184860403914</c:v>
                </c:pt>
                <c:pt idx="12">
                  <c:v>0.15472172251693123</c:v>
                </c:pt>
                <c:pt idx="13">
                  <c:v>0.16051987934041687</c:v>
                </c:pt>
                <c:pt idx="14">
                  <c:v>0.16304021347311978</c:v>
                </c:pt>
                <c:pt idx="15">
                  <c:v>0.16409461726500812</c:v>
                </c:pt>
                <c:pt idx="16">
                  <c:v>0.18340414035716313</c:v>
                </c:pt>
                <c:pt idx="17">
                  <c:v>0.19466533498222713</c:v>
                </c:pt>
                <c:pt idx="18">
                  <c:v>0.21296585293632961</c:v>
                </c:pt>
                <c:pt idx="19">
                  <c:v>0.21521947003628031</c:v>
                </c:pt>
                <c:pt idx="20">
                  <c:v>0.22272838560701214</c:v>
                </c:pt>
                <c:pt idx="21">
                  <c:v>0.22361294982394098</c:v>
                </c:pt>
                <c:pt idx="22">
                  <c:v>0.23046996922404356</c:v>
                </c:pt>
                <c:pt idx="23">
                  <c:v>0.23981378045845789</c:v>
                </c:pt>
                <c:pt idx="24">
                  <c:v>0.24591999951163782</c:v>
                </c:pt>
                <c:pt idx="25">
                  <c:v>0.2779275640600623</c:v>
                </c:pt>
                <c:pt idx="26">
                  <c:v>0.28523603649825513</c:v>
                </c:pt>
                <c:pt idx="27">
                  <c:v>0.29151016972468763</c:v>
                </c:pt>
                <c:pt idx="28">
                  <c:v>0.29813097430477392</c:v>
                </c:pt>
                <c:pt idx="29">
                  <c:v>0.29989817734764607</c:v>
                </c:pt>
                <c:pt idx="30">
                  <c:v>0.30358327045828498</c:v>
                </c:pt>
                <c:pt idx="31">
                  <c:v>0.30378928707918051</c:v>
                </c:pt>
                <c:pt idx="32">
                  <c:v>0.30444837811583053</c:v>
                </c:pt>
                <c:pt idx="33">
                  <c:v>0.3044937767572729</c:v>
                </c:pt>
                <c:pt idx="34">
                  <c:v>0.30512631769938819</c:v>
                </c:pt>
                <c:pt idx="35">
                  <c:v>0.30764837454966398</c:v>
                </c:pt>
                <c:pt idx="36">
                  <c:v>0.31174276481452901</c:v>
                </c:pt>
                <c:pt idx="37">
                  <c:v>0.32401154586978631</c:v>
                </c:pt>
                <c:pt idx="38">
                  <c:v>0.32444232631635711</c:v>
                </c:pt>
                <c:pt idx="39">
                  <c:v>0.41998377406033105</c:v>
                </c:pt>
                <c:pt idx="40">
                  <c:v>0.42277163592290257</c:v>
                </c:pt>
                <c:pt idx="41">
                  <c:v>0.42479106492140861</c:v>
                </c:pt>
                <c:pt idx="42">
                  <c:v>0.42988706278593647</c:v>
                </c:pt>
                <c:pt idx="43">
                  <c:v>0.43103347989821644</c:v>
                </c:pt>
                <c:pt idx="44">
                  <c:v>0.44721860341822978</c:v>
                </c:pt>
                <c:pt idx="45">
                  <c:v>0.44775548292832451</c:v>
                </c:pt>
                <c:pt idx="46">
                  <c:v>0.45143175978622896</c:v>
                </c:pt>
                <c:pt idx="47">
                  <c:v>0.45583613767552328</c:v>
                </c:pt>
                <c:pt idx="48">
                  <c:v>0.45599331021663858</c:v>
                </c:pt>
                <c:pt idx="49">
                  <c:v>0.46565035182291675</c:v>
                </c:pt>
                <c:pt idx="50">
                  <c:v>0.72115929493152753</c:v>
                </c:pt>
                <c:pt idx="51">
                  <c:v>0.73133659690472197</c:v>
                </c:pt>
                <c:pt idx="52">
                  <c:v>0.7315629821087406</c:v>
                </c:pt>
                <c:pt idx="53">
                  <c:v>0.78168237648357364</c:v>
                </c:pt>
                <c:pt idx="54">
                  <c:v>0.78312145271675515</c:v>
                </c:pt>
                <c:pt idx="55">
                  <c:v>0.78316512864586374</c:v>
                </c:pt>
                <c:pt idx="56">
                  <c:v>0.783469036090227</c:v>
                </c:pt>
                <c:pt idx="57">
                  <c:v>0.79015358117263879</c:v>
                </c:pt>
                <c:pt idx="58">
                  <c:v>0.79070880254417397</c:v>
                </c:pt>
                <c:pt idx="59">
                  <c:v>0.79075521455065301</c:v>
                </c:pt>
                <c:pt idx="60">
                  <c:v>0.79087864211503944</c:v>
                </c:pt>
                <c:pt idx="61">
                  <c:v>0.80001552470192028</c:v>
                </c:pt>
                <c:pt idx="62">
                  <c:v>0.81620014154149267</c:v>
                </c:pt>
                <c:pt idx="63">
                  <c:v>0.81640889423798524</c:v>
                </c:pt>
                <c:pt idx="64">
                  <c:v>0.8174955229587636</c:v>
                </c:pt>
                <c:pt idx="65">
                  <c:v>0.87910938802315131</c:v>
                </c:pt>
                <c:pt idx="66">
                  <c:v>0.87923717305022342</c:v>
                </c:pt>
                <c:pt idx="67">
                  <c:v>0.90326085898159503</c:v>
                </c:pt>
                <c:pt idx="68">
                  <c:v>0.90649389103382461</c:v>
                </c:pt>
                <c:pt idx="69">
                  <c:v>0.90739649310973591</c:v>
                </c:pt>
                <c:pt idx="70">
                  <c:v>0.90882969184144247</c:v>
                </c:pt>
                <c:pt idx="71">
                  <c:v>0.90940416710246463</c:v>
                </c:pt>
                <c:pt idx="72">
                  <c:v>0.91020107545396567</c:v>
                </c:pt>
                <c:pt idx="73">
                  <c:v>0.91021850529014625</c:v>
                </c:pt>
                <c:pt idx="74">
                  <c:v>0.91024738612376876</c:v>
                </c:pt>
                <c:pt idx="75">
                  <c:v>0.91033990612891824</c:v>
                </c:pt>
                <c:pt idx="76">
                  <c:v>0.91239764023472858</c:v>
                </c:pt>
                <c:pt idx="77">
                  <c:v>0.91241598209517594</c:v>
                </c:pt>
                <c:pt idx="78">
                  <c:v>0.91277795521770377</c:v>
                </c:pt>
                <c:pt idx="79">
                  <c:v>0.9132224160558593</c:v>
                </c:pt>
                <c:pt idx="80">
                  <c:v>0.91371197153045558</c:v>
                </c:pt>
                <c:pt idx="81">
                  <c:v>0.91491351557013723</c:v>
                </c:pt>
                <c:pt idx="82">
                  <c:v>0.9149146302677964</c:v>
                </c:pt>
                <c:pt idx="83">
                  <c:v>0.91568073239667558</c:v>
                </c:pt>
                <c:pt idx="84">
                  <c:v>0.91609185361042</c:v>
                </c:pt>
                <c:pt idx="85">
                  <c:v>0.91613735359168991</c:v>
                </c:pt>
                <c:pt idx="86">
                  <c:v>0.92443841470287147</c:v>
                </c:pt>
                <c:pt idx="87">
                  <c:v>0.9245781574072589</c:v>
                </c:pt>
                <c:pt idx="88">
                  <c:v>0.9283074331283695</c:v>
                </c:pt>
                <c:pt idx="89">
                  <c:v>0.92831928947139031</c:v>
                </c:pt>
                <c:pt idx="90">
                  <c:v>0.92876557436587204</c:v>
                </c:pt>
                <c:pt idx="91">
                  <c:v>0.92878300420162707</c:v>
                </c:pt>
                <c:pt idx="92">
                  <c:v>0.93092332735871752</c:v>
                </c:pt>
                <c:pt idx="93">
                  <c:v>0.93201826565367429</c:v>
                </c:pt>
                <c:pt idx="94">
                  <c:v>0.93206143490059901</c:v>
                </c:pt>
                <c:pt idx="95">
                  <c:v>0.93311006252472917</c:v>
                </c:pt>
                <c:pt idx="96">
                  <c:v>0.93365504893396822</c:v>
                </c:pt>
                <c:pt idx="97">
                  <c:v>0.93614498219139142</c:v>
                </c:pt>
                <c:pt idx="98">
                  <c:v>0.93858637537925482</c:v>
                </c:pt>
                <c:pt idx="99">
                  <c:v>0.93859123952030399</c:v>
                </c:pt>
                <c:pt idx="100">
                  <c:v>0.93908109900487746</c:v>
                </c:pt>
                <c:pt idx="101">
                  <c:v>0.93908981392281066</c:v>
                </c:pt>
                <c:pt idx="102">
                  <c:v>0.94125759920638385</c:v>
                </c:pt>
                <c:pt idx="103">
                  <c:v>0.9412948909514991</c:v>
                </c:pt>
                <c:pt idx="104">
                  <c:v>0.94129985642826153</c:v>
                </c:pt>
                <c:pt idx="105">
                  <c:v>0.941417710499174</c:v>
                </c:pt>
                <c:pt idx="106">
                  <c:v>0.94142987085000329</c:v>
                </c:pt>
                <c:pt idx="107">
                  <c:v>0.94231919786975493</c:v>
                </c:pt>
                <c:pt idx="108">
                  <c:v>0.9424729249770013</c:v>
                </c:pt>
                <c:pt idx="109">
                  <c:v>0.94259736590465104</c:v>
                </c:pt>
                <c:pt idx="110">
                  <c:v>0.94474721467026501</c:v>
                </c:pt>
                <c:pt idx="111">
                  <c:v>0.94511364659201258</c:v>
                </c:pt>
                <c:pt idx="112">
                  <c:v>0.94561293034627525</c:v>
                </c:pt>
                <c:pt idx="113">
                  <c:v>0.94563066419237218</c:v>
                </c:pt>
                <c:pt idx="114">
                  <c:v>0.94574831559051042</c:v>
                </c:pt>
                <c:pt idx="115">
                  <c:v>0.94579178884624682</c:v>
                </c:pt>
                <c:pt idx="116">
                  <c:v>0.94579361289867159</c:v>
                </c:pt>
                <c:pt idx="117">
                  <c:v>0.95323128907057975</c:v>
                </c:pt>
                <c:pt idx="118">
                  <c:v>0.95335877008583036</c:v>
                </c:pt>
                <c:pt idx="119">
                  <c:v>0.95354421544145496</c:v>
                </c:pt>
                <c:pt idx="120">
                  <c:v>0.95793795302359375</c:v>
                </c:pt>
                <c:pt idx="121">
                  <c:v>0.97081769039280708</c:v>
                </c:pt>
                <c:pt idx="122">
                  <c:v>0.9708185010845628</c:v>
                </c:pt>
                <c:pt idx="123">
                  <c:v>0.97091933066378933</c:v>
                </c:pt>
                <c:pt idx="124">
                  <c:v>0.97094750214450065</c:v>
                </c:pt>
                <c:pt idx="125">
                  <c:v>0.97098550324166566</c:v>
                </c:pt>
                <c:pt idx="126">
                  <c:v>0.97357707676724381</c:v>
                </c:pt>
                <c:pt idx="127">
                  <c:v>0.97370415243785802</c:v>
                </c:pt>
                <c:pt idx="128">
                  <c:v>0.97913537065352085</c:v>
                </c:pt>
                <c:pt idx="129">
                  <c:v>0.98040906611152001</c:v>
                </c:pt>
                <c:pt idx="130">
                  <c:v>0.98050290348829872</c:v>
                </c:pt>
                <c:pt idx="131">
                  <c:v>0.98050604491190674</c:v>
                </c:pt>
                <c:pt idx="132">
                  <c:v>0.98054394467328754</c:v>
                </c:pt>
                <c:pt idx="133">
                  <c:v>0.98054941683175756</c:v>
                </c:pt>
                <c:pt idx="134">
                  <c:v>0.98095212713085778</c:v>
                </c:pt>
                <c:pt idx="135">
                  <c:v>0.98235989046069283</c:v>
                </c:pt>
                <c:pt idx="136">
                  <c:v>0.98289231117291564</c:v>
                </c:pt>
                <c:pt idx="137">
                  <c:v>0.98318081550693581</c:v>
                </c:pt>
                <c:pt idx="138">
                  <c:v>0.98319500258370396</c:v>
                </c:pt>
                <c:pt idx="139">
                  <c:v>0.98319702930913611</c:v>
                </c:pt>
                <c:pt idx="140">
                  <c:v>0.98984722140209003</c:v>
                </c:pt>
                <c:pt idx="141">
                  <c:v>0.99021385599236589</c:v>
                </c:pt>
                <c:pt idx="142">
                  <c:v>0.99025246510721532</c:v>
                </c:pt>
                <c:pt idx="143">
                  <c:v>0.99059670438139658</c:v>
                </c:pt>
                <c:pt idx="144">
                  <c:v>0.99065152729866912</c:v>
                </c:pt>
                <c:pt idx="145">
                  <c:v>0.99065243932529701</c:v>
                </c:pt>
                <c:pt idx="146">
                  <c:v>0.99098461958778727</c:v>
                </c:pt>
                <c:pt idx="147">
                  <c:v>0.99108443580385186</c:v>
                </c:pt>
                <c:pt idx="148">
                  <c:v>0.99108696920983641</c:v>
                </c:pt>
                <c:pt idx="149">
                  <c:v>0.99113915738473224</c:v>
                </c:pt>
                <c:pt idx="150">
                  <c:v>0.99113986673912291</c:v>
                </c:pt>
                <c:pt idx="151">
                  <c:v>0.99118972417901485</c:v>
                </c:pt>
                <c:pt idx="152">
                  <c:v>0.9912851829364473</c:v>
                </c:pt>
                <c:pt idx="153">
                  <c:v>0.99128731099773448</c:v>
                </c:pt>
                <c:pt idx="154">
                  <c:v>0.9917367373126118</c:v>
                </c:pt>
                <c:pt idx="155">
                  <c:v>0.99297415438984327</c:v>
                </c:pt>
                <c:pt idx="156">
                  <c:v>0.99298398400731036</c:v>
                </c:pt>
                <c:pt idx="157">
                  <c:v>0.99298955750131124</c:v>
                </c:pt>
                <c:pt idx="158">
                  <c:v>0.99307194388130671</c:v>
                </c:pt>
                <c:pt idx="159">
                  <c:v>0.99307549065077738</c:v>
                </c:pt>
                <c:pt idx="160">
                  <c:v>0.99314693271440024</c:v>
                </c:pt>
                <c:pt idx="161">
                  <c:v>0.99315554629642766</c:v>
                </c:pt>
                <c:pt idx="162">
                  <c:v>0.99317398949583102</c:v>
                </c:pt>
                <c:pt idx="163">
                  <c:v>0.99321594270770108</c:v>
                </c:pt>
                <c:pt idx="164">
                  <c:v>0.99330309189158339</c:v>
                </c:pt>
                <c:pt idx="165">
                  <c:v>0.99351893812611547</c:v>
                </c:pt>
                <c:pt idx="166">
                  <c:v>0.99352785571783631</c:v>
                </c:pt>
                <c:pt idx="167">
                  <c:v>0.99355318978300144</c:v>
                </c:pt>
                <c:pt idx="168">
                  <c:v>0.99385517183908489</c:v>
                </c:pt>
                <c:pt idx="169">
                  <c:v>0.99426386097759256</c:v>
                </c:pt>
                <c:pt idx="170">
                  <c:v>0.99480023380409477</c:v>
                </c:pt>
                <c:pt idx="171">
                  <c:v>0.99526415120426825</c:v>
                </c:pt>
                <c:pt idx="172">
                  <c:v>0.99530255764681963</c:v>
                </c:pt>
                <c:pt idx="173">
                  <c:v>0.99571732696089399</c:v>
                </c:pt>
                <c:pt idx="174">
                  <c:v>0.99578562760036149</c:v>
                </c:pt>
                <c:pt idx="175">
                  <c:v>0.99578735031659671</c:v>
                </c:pt>
                <c:pt idx="176">
                  <c:v>0.99594340815784377</c:v>
                </c:pt>
                <c:pt idx="177">
                  <c:v>0.99598444934332919</c:v>
                </c:pt>
                <c:pt idx="178">
                  <c:v>0.99602123440587542</c:v>
                </c:pt>
                <c:pt idx="179">
                  <c:v>0.99606663305030718</c:v>
                </c:pt>
                <c:pt idx="180">
                  <c:v>0.99627943919700523</c:v>
                </c:pt>
                <c:pt idx="181">
                  <c:v>0.99640296809836149</c:v>
                </c:pt>
                <c:pt idx="182">
                  <c:v>0.99644684669938299</c:v>
                </c:pt>
                <c:pt idx="183">
                  <c:v>0.99650329099682289</c:v>
                </c:pt>
                <c:pt idx="184">
                  <c:v>0.99652345691264388</c:v>
                </c:pt>
                <c:pt idx="185">
                  <c:v>0.99658253595200441</c:v>
                </c:pt>
                <c:pt idx="186">
                  <c:v>0.99994456906509399</c:v>
                </c:pt>
                <c:pt idx="187">
                  <c:v>0.99997355123561538</c:v>
                </c:pt>
                <c:pt idx="188">
                  <c:v>0.99997385524443727</c:v>
                </c:pt>
                <c:pt idx="189">
                  <c:v>0.99998257016332304</c:v>
                </c:pt>
                <c:pt idx="190">
                  <c:v>0.99998510357001691</c:v>
                </c:pt>
                <c:pt idx="191">
                  <c:v>0.99999969599152283</c:v>
                </c:pt>
                <c:pt idx="192">
                  <c:v>0.99999979732768196</c:v>
                </c:pt>
                <c:pt idx="193">
                  <c:v>1.0000000000000002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03A-41C8-974A-A040FFDF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14144"/>
        <c:axId val="926214688"/>
        <c:extLst/>
      </c:scatterChart>
      <c:valAx>
        <c:axId val="9262141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cuota poblacional según desarrollo sostenible (acum)</a:t>
                </a:r>
              </a:p>
            </c:rich>
          </c:tx>
          <c:layout>
            <c:manualLayout>
              <c:xMode val="edge"/>
              <c:yMode val="edge"/>
              <c:x val="0.16976650470643068"/>
              <c:y val="0.92836524000101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4688"/>
        <c:crosses val="autoZero"/>
        <c:crossBetween val="midCat"/>
        <c:majorUnit val="0.1"/>
        <c:minorUnit val="0.05"/>
      </c:valAx>
      <c:valAx>
        <c:axId val="92621468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cuota de mortalidad (acum)</a:t>
                </a:r>
              </a:p>
            </c:rich>
          </c:tx>
          <c:layout>
            <c:manualLayout>
              <c:xMode val="edge"/>
              <c:yMode val="edge"/>
              <c:x val="1.49980065782916E-3"/>
              <c:y val="0.196804400303933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4144"/>
        <c:crosses val="autoZero"/>
        <c:crossBetween val="midCat"/>
        <c:majorUnit val="0.1"/>
        <c:minorUnit val="0.05"/>
      </c:valAx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7762398055962"/>
          <c:y val="5.45633043623448E-2"/>
          <c:w val="0.80115979053685527"/>
          <c:h val="0.767006322632992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AA6E3C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90-4D5E-8D20-1724AB2F14FD}"/>
              </c:ext>
            </c:extLst>
          </c:dPt>
          <c:dPt>
            <c:idx val="1"/>
            <c:invertIfNegative val="0"/>
            <c:bubble3D val="0"/>
            <c:spPr>
              <a:solidFill>
                <a:srgbClr val="D5782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190-4D5E-8D20-1724AB2F14FD}"/>
              </c:ext>
            </c:extLst>
          </c:dPt>
          <c:dPt>
            <c:idx val="2"/>
            <c:invertIfNegative val="0"/>
            <c:bubble3D val="0"/>
            <c:spPr>
              <a:solidFill>
                <a:srgbClr val="EBA86B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190-4D5E-8D20-1724AB2F14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190-4D5E-8D20-1724AB2F14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90-4D5E-8D20-1724AB2F1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ExEq.1!$B$259:$B$263</c:f>
              <c:strCache>
                <c:ptCount val="5"/>
                <c:pt idx="0">
                  <c:v>más bajo</c:v>
                </c:pt>
                <c:pt idx="1">
                  <c:v>segundo</c:v>
                </c:pt>
                <c:pt idx="2">
                  <c:v>mediano</c:v>
                </c:pt>
                <c:pt idx="3">
                  <c:v>cuarto</c:v>
                </c:pt>
                <c:pt idx="4">
                  <c:v>más alto</c:v>
                </c:pt>
              </c:strCache>
            </c:strRef>
          </c:cat>
          <c:val>
            <c:numRef>
              <c:f>ExEq.1!$E$259:$E$263</c:f>
              <c:numCache>
                <c:formatCode>#,##0.0</c:formatCode>
                <c:ptCount val="5"/>
                <c:pt idx="0">
                  <c:v>143.11831291764418</c:v>
                </c:pt>
                <c:pt idx="1">
                  <c:v>75.056439261804556</c:v>
                </c:pt>
                <c:pt idx="2">
                  <c:v>35.157909459308549</c:v>
                </c:pt>
                <c:pt idx="3">
                  <c:v>30.049109952319874</c:v>
                </c:pt>
                <c:pt idx="4">
                  <c:v>7.5218341015159504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90-4D5E-8D20-1724AB2F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926216320"/>
        <c:axId val="839799408"/>
      </c:barChart>
      <c:catAx>
        <c:axId val="9262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+mn-lt"/>
                  </a:defRPr>
                </a:pPr>
                <a:r>
                  <a:rPr lang="en-US" sz="800" b="0">
                    <a:latin typeface="+mn-lt"/>
                  </a:rPr>
                  <a:t>cuartiles provinciales </a:t>
                </a:r>
                <a:r>
                  <a:rPr lang="en-US" sz="800" b="0" i="0" u="none" strike="noStrike" baseline="0">
                    <a:effectLst/>
                  </a:rPr>
                  <a:t>de desarrollo sostenible</a:t>
                </a:r>
                <a:endParaRPr lang="en-US" sz="8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25587643219341899"/>
              <c:y val="0.908219998343973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39799408"/>
        <c:crosses val="autoZero"/>
        <c:auto val="1"/>
        <c:lblAlgn val="ctr"/>
        <c:lblOffset val="100"/>
        <c:noMultiLvlLbl val="0"/>
      </c:catAx>
      <c:valAx>
        <c:axId val="839799408"/>
        <c:scaling>
          <c:orientation val="minMax"/>
          <c:max val="1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+mn-lt"/>
                  </a:defRPr>
                </a:pPr>
                <a:r>
                  <a:rPr lang="en-US" sz="800" b="0">
                    <a:latin typeface="+mn-lt"/>
                  </a:rPr>
                  <a:t>mortalidad  (1,000 </a:t>
                </a:r>
                <a:r>
                  <a:rPr lang="en-US" sz="800" b="0" baseline="0">
                    <a:latin typeface="+mn-lt"/>
                  </a:rPr>
                  <a:t>nv</a:t>
                </a:r>
                <a:r>
                  <a:rPr lang="en-US" sz="800" b="0">
                    <a:latin typeface="+mn-l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9667441419027998E-4"/>
              <c:y val="0.292316178563506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26216320"/>
        <c:crosses val="autoZero"/>
        <c:crossBetween val="between"/>
        <c:majorUnit val="25"/>
        <c:minorUnit val="5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0"/>
          <c:tx>
            <c:strRef>
              <c:f>ExEq2!#REF!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1"/>
            <c:spPr>
              <a:solidFill>
                <a:srgbClr val="C0000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F14-46CE-94FC-BCD3153191A0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F14-46CE-94FC-BCD3153191A0}"/>
              </c:ext>
            </c:extLst>
          </c:dPt>
          <c:dPt>
            <c:idx val="2"/>
            <c:invertIfNegative val="0"/>
            <c:bubble3D val="1"/>
            <c:spPr>
              <a:solidFill>
                <a:srgbClr val="FFFF0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F14-46CE-94FC-BCD3153191A0}"/>
              </c:ext>
            </c:extLst>
          </c:dPt>
          <c:dPt>
            <c:idx val="3"/>
            <c:invertIfNegative val="0"/>
            <c:bubble3D val="1"/>
            <c:spPr>
              <a:solidFill>
                <a:srgbClr val="00B05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F14-46CE-94FC-BCD3153191A0}"/>
              </c:ext>
            </c:extLst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ExEq2!#REF!</c:f>
            </c:numRef>
          </c:xVal>
          <c:yVal>
            <c:numRef>
              <c:f>ExEq2!#REF!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ExEq2!#REF!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C-0F14-46CE-94FC-BCD3153191A0}"/>
            </c:ext>
          </c:extLst>
        </c:ser>
        <c:ser>
          <c:idx val="2"/>
          <c:order val="1"/>
          <c:tx>
            <c:strRef>
              <c:f>ExEq.1!$B$53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Pt>
            <c:idx val="0"/>
            <c:invertIfNegative val="0"/>
            <c:bubble3D val="1"/>
            <c:spPr>
              <a:solidFill>
                <a:srgbClr val="C00000">
                  <a:alpha val="55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F14-46CE-94FC-BCD3153191A0}"/>
              </c:ext>
            </c:extLst>
          </c:dPt>
          <c:dPt>
            <c:idx val="1"/>
            <c:invertIfNegative val="0"/>
            <c:bubble3D val="1"/>
            <c:spPr>
              <a:solidFill>
                <a:srgbClr val="FFC000">
                  <a:alpha val="60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0F14-46CE-94FC-BCD3153191A0}"/>
              </c:ext>
            </c:extLst>
          </c:dPt>
          <c:dPt>
            <c:idx val="2"/>
            <c:invertIfNegative val="0"/>
            <c:bubble3D val="1"/>
            <c:spPr>
              <a:solidFill>
                <a:srgbClr val="FFFF00">
                  <a:alpha val="70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0F14-46CE-94FC-BCD3153191A0}"/>
              </c:ext>
            </c:extLst>
          </c:dPt>
          <c:dPt>
            <c:idx val="3"/>
            <c:invertIfNegative val="0"/>
            <c:bubble3D val="1"/>
            <c:spPr>
              <a:solidFill>
                <a:srgbClr val="92D050">
                  <a:alpha val="75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0F14-46CE-94FC-BCD3153191A0}"/>
              </c:ext>
            </c:extLst>
          </c:dPt>
          <c:dPt>
            <c:idx val="4"/>
            <c:invertIfNegative val="0"/>
            <c:bubble3D val="1"/>
            <c:spPr>
              <a:solidFill>
                <a:srgbClr val="00B050">
                  <a:alpha val="68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A-2963-44A4-B8FD-73443B8C4350}"/>
              </c:ext>
            </c:extLst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ExEq.1!$E$259:$E$263</c:f>
              <c:numCache>
                <c:formatCode>#,##0.0</c:formatCode>
                <c:ptCount val="5"/>
                <c:pt idx="0">
                  <c:v>143.11831291764418</c:v>
                </c:pt>
                <c:pt idx="1">
                  <c:v>75.056439261804556</c:v>
                </c:pt>
                <c:pt idx="2">
                  <c:v>35.157909459308549</c:v>
                </c:pt>
                <c:pt idx="3">
                  <c:v>30.049109952319874</c:v>
                </c:pt>
                <c:pt idx="4">
                  <c:v>7.5218341015159504</c:v>
                </c:pt>
              </c:numCache>
            </c:numRef>
          </c:xVal>
          <c:yVal>
            <c:numRef>
              <c:f>ExEq.1!$G$259:$G$263</c:f>
              <c:numCache>
                <c:formatCode>#,##0.0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bubbleSize>
            <c:numRef>
              <c:f>ExEq.1!$C$259:$C$263</c:f>
              <c:numCache>
                <c:formatCode>#,##0</c:formatCode>
                <c:ptCount val="5"/>
                <c:pt idx="0">
                  <c:v>28958257.793999996</c:v>
                </c:pt>
                <c:pt idx="1">
                  <c:v>64743119.282000005</c:v>
                </c:pt>
                <c:pt idx="2">
                  <c:v>9368446.6800000034</c:v>
                </c:pt>
                <c:pt idx="3">
                  <c:v>15087734.736</c:v>
                </c:pt>
                <c:pt idx="4">
                  <c:v>10840840.000999998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E-0F14-46CE-94FC-BCD31531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839803760"/>
        <c:axId val="839795600"/>
      </c:bubbleChart>
      <c:valAx>
        <c:axId val="839803760"/>
        <c:scaling>
          <c:orientation val="minMax"/>
          <c:max val="1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mortalidad (1,000 nv)</a:t>
                </a:r>
              </a:p>
            </c:rich>
          </c:tx>
          <c:layout>
            <c:manualLayout>
              <c:xMode val="edge"/>
              <c:yMode val="edge"/>
              <c:x val="0.25384433270952178"/>
              <c:y val="0.94444136623390307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/>
        </c:spPr>
        <c:crossAx val="839795600"/>
        <c:crosses val="autoZero"/>
        <c:crossBetween val="midCat"/>
        <c:majorUnit val="50"/>
      </c:valAx>
      <c:valAx>
        <c:axId val="839795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803760"/>
        <c:crossesAt val="0"/>
        <c:crossBetween val="midCat"/>
        <c:majorUnit val="1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  <a:prstDash val="dash"/>
    </a:ln>
  </c:spPr>
  <c:txPr>
    <a:bodyPr/>
    <a:lstStyle/>
    <a:p>
      <a:pPr>
        <a:defRPr sz="8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03087956324"/>
          <c:y val="4.6341463414634097E-2"/>
          <c:w val="0.80928894526481998"/>
          <c:h val="0.78536585365853695"/>
        </c:manualLayout>
      </c:layout>
      <c:scatterChart>
        <c:scatterStyle val="lineMarker"/>
        <c:varyColors val="0"/>
        <c:ser>
          <c:idx val="1"/>
          <c:order val="0"/>
          <c:tx>
            <c:strRef>
              <c:f>ExEq.2!$B$53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E46418"/>
              </a:solidFill>
              <a:prstDash val="solid"/>
            </a:ln>
          </c:spPr>
          <c:marker>
            <c:symbol val="none"/>
          </c:marker>
          <c:xVal>
            <c:numRef>
              <c:f>ExEq.2!$I$58:$I$250</c:f>
              <c:numCache>
                <c:formatCode>0.0000</c:formatCode>
                <c:ptCount val="193"/>
                <c:pt idx="0">
                  <c:v>8.0439725347156744E-3</c:v>
                </c:pt>
                <c:pt idx="1">
                  <c:v>1.7127590402759092E-2</c:v>
                </c:pt>
                <c:pt idx="2">
                  <c:v>2.1811020550403785E-2</c:v>
                </c:pt>
                <c:pt idx="3">
                  <c:v>2.6250408005520719E-2</c:v>
                </c:pt>
                <c:pt idx="4">
                  <c:v>3.0047606243811874E-2</c:v>
                </c:pt>
                <c:pt idx="5">
                  <c:v>3.7339435983473661E-2</c:v>
                </c:pt>
                <c:pt idx="6">
                  <c:v>4.2057022617179217E-2</c:v>
                </c:pt>
                <c:pt idx="7">
                  <c:v>5.3385612545985971E-2</c:v>
                </c:pt>
                <c:pt idx="8">
                  <c:v>6.6478228556964183E-2</c:v>
                </c:pt>
                <c:pt idx="9">
                  <c:v>7.0304179555315385E-2</c:v>
                </c:pt>
                <c:pt idx="10">
                  <c:v>7.3485595133294584E-2</c:v>
                </c:pt>
                <c:pt idx="11">
                  <c:v>7.6906549134703739E-2</c:v>
                </c:pt>
                <c:pt idx="12">
                  <c:v>7.9919715306073613E-2</c:v>
                </c:pt>
                <c:pt idx="13">
                  <c:v>8.1618262338902792E-2</c:v>
                </c:pt>
                <c:pt idx="14">
                  <c:v>8.2631409370391651E-2</c:v>
                </c:pt>
                <c:pt idx="15">
                  <c:v>8.7427046965331018E-2</c:v>
                </c:pt>
                <c:pt idx="16">
                  <c:v>9.3728675070769166E-2</c:v>
                </c:pt>
                <c:pt idx="17">
                  <c:v>0.1009992289649006</c:v>
                </c:pt>
                <c:pt idx="18">
                  <c:v>0.10703267470215318</c:v>
                </c:pt>
                <c:pt idx="19">
                  <c:v>0.10930685469141807</c:v>
                </c:pt>
                <c:pt idx="20">
                  <c:v>0.11105272061790258</c:v>
                </c:pt>
                <c:pt idx="21">
                  <c:v>0.113684440270751</c:v>
                </c:pt>
                <c:pt idx="22">
                  <c:v>0.11810085122744141</c:v>
                </c:pt>
                <c:pt idx="23">
                  <c:v>0.12148843419827739</c:v>
                </c:pt>
                <c:pt idx="24">
                  <c:v>0.13690464670348856</c:v>
                </c:pt>
                <c:pt idx="25">
                  <c:v>0.15265280279869958</c:v>
                </c:pt>
                <c:pt idx="26">
                  <c:v>0.15733074275802975</c:v>
                </c:pt>
                <c:pt idx="27">
                  <c:v>0.16279793698864858</c:v>
                </c:pt>
                <c:pt idx="28">
                  <c:v>0.1660569707821791</c:v>
                </c:pt>
                <c:pt idx="29">
                  <c:v>0.16810344111114467</c:v>
                </c:pt>
                <c:pt idx="30">
                  <c:v>0.16949732221044961</c:v>
                </c:pt>
                <c:pt idx="31">
                  <c:v>0.16980245584745468</c:v>
                </c:pt>
                <c:pt idx="32">
                  <c:v>0.17005188169596044</c:v>
                </c:pt>
                <c:pt idx="33">
                  <c:v>0.17027936313637221</c:v>
                </c:pt>
                <c:pt idx="34">
                  <c:v>0.17209374561502525</c:v>
                </c:pt>
                <c:pt idx="35">
                  <c:v>0.17478605072157932</c:v>
                </c:pt>
                <c:pt idx="36">
                  <c:v>0.18052603424579478</c:v>
                </c:pt>
                <c:pt idx="37">
                  <c:v>0.1853330664279319</c:v>
                </c:pt>
                <c:pt idx="38">
                  <c:v>0.20498502689500359</c:v>
                </c:pt>
                <c:pt idx="39">
                  <c:v>0.22550581800113229</c:v>
                </c:pt>
                <c:pt idx="40">
                  <c:v>0.22718924569121934</c:v>
                </c:pt>
                <c:pt idx="41">
                  <c:v>0.22930469864403108</c:v>
                </c:pt>
                <c:pt idx="42">
                  <c:v>0.23114484093473464</c:v>
                </c:pt>
                <c:pt idx="43">
                  <c:v>0.23664087363190389</c:v>
                </c:pt>
                <c:pt idx="44">
                  <c:v>0.24216489287419449</c:v>
                </c:pt>
                <c:pt idx="45">
                  <c:v>0.24481255455829309</c:v>
                </c:pt>
                <c:pt idx="46">
                  <c:v>0.25265996956751846</c:v>
                </c:pt>
                <c:pt idx="47">
                  <c:v>0.25846871629425139</c:v>
                </c:pt>
                <c:pt idx="48">
                  <c:v>0.26119717856286706</c:v>
                </c:pt>
                <c:pt idx="49">
                  <c:v>0.37054084033914403</c:v>
                </c:pt>
                <c:pt idx="50">
                  <c:v>0.47969860153231192</c:v>
                </c:pt>
                <c:pt idx="51">
                  <c:v>0.48213427827070993</c:v>
                </c:pt>
                <c:pt idx="52">
                  <c:v>0.49921555313335542</c:v>
                </c:pt>
                <c:pt idx="53">
                  <c:v>0.51692340696864125</c:v>
                </c:pt>
                <c:pt idx="54">
                  <c:v>0.51769227501397119</c:v>
                </c:pt>
                <c:pt idx="55">
                  <c:v>0.51793149331327171</c:v>
                </c:pt>
                <c:pt idx="56">
                  <c:v>0.52080335299391822</c:v>
                </c:pt>
                <c:pt idx="57">
                  <c:v>0.52401752689718961</c:v>
                </c:pt>
                <c:pt idx="58">
                  <c:v>0.52459249928340901</c:v>
                </c:pt>
                <c:pt idx="59">
                  <c:v>0.5247986543156471</c:v>
                </c:pt>
                <c:pt idx="60">
                  <c:v>0.53375845011158274</c:v>
                </c:pt>
                <c:pt idx="61">
                  <c:v>0.54555196496349434</c:v>
                </c:pt>
                <c:pt idx="62">
                  <c:v>0.54876744567756308</c:v>
                </c:pt>
                <c:pt idx="63">
                  <c:v>0.54955175189517469</c:v>
                </c:pt>
                <c:pt idx="64">
                  <c:v>0.61397760791423983</c:v>
                </c:pt>
                <c:pt idx="65">
                  <c:v>0.67790722392375569</c:v>
                </c:pt>
                <c:pt idx="66">
                  <c:v>0.69553984615839082</c:v>
                </c:pt>
                <c:pt idx="67">
                  <c:v>0.7155924619250924</c:v>
                </c:pt>
                <c:pt idx="68">
                  <c:v>0.71849105095695776</c:v>
                </c:pt>
                <c:pt idx="69">
                  <c:v>0.71937383440101876</c:v>
                </c:pt>
                <c:pt idx="70">
                  <c:v>0.72118099604971664</c:v>
                </c:pt>
                <c:pt idx="71">
                  <c:v>0.72333800666962067</c:v>
                </c:pt>
                <c:pt idx="72">
                  <c:v>0.72416784199510187</c:v>
                </c:pt>
                <c:pt idx="73">
                  <c:v>0.72420588696742194</c:v>
                </c:pt>
                <c:pt idx="74">
                  <c:v>0.72430754888069537</c:v>
                </c:pt>
                <c:pt idx="75">
                  <c:v>0.72537011198303825</c:v>
                </c:pt>
                <c:pt idx="76">
                  <c:v>0.72636634486268115</c:v>
                </c:pt>
                <c:pt idx="77">
                  <c:v>0.72683932988972633</c:v>
                </c:pt>
                <c:pt idx="78">
                  <c:v>0.72791170438131747</c:v>
                </c:pt>
                <c:pt idx="79">
                  <c:v>0.7290783237599926</c:v>
                </c:pt>
                <c:pt idx="80">
                  <c:v>0.7315829866998006</c:v>
                </c:pt>
                <c:pt idx="81">
                  <c:v>0.73353136476833636</c:v>
                </c:pt>
                <c:pt idx="82">
                  <c:v>0.73513361257074772</c:v>
                </c:pt>
                <c:pt idx="83">
                  <c:v>0.73686868222753987</c:v>
                </c:pt>
                <c:pt idx="84">
                  <c:v>0.73708020540781782</c:v>
                </c:pt>
                <c:pt idx="85">
                  <c:v>0.74392778829116601</c:v>
                </c:pt>
                <c:pt idx="86">
                  <c:v>0.7509032557815537</c:v>
                </c:pt>
                <c:pt idx="87">
                  <c:v>0.75427864056219207</c:v>
                </c:pt>
                <c:pt idx="88">
                  <c:v>0.75746915484615296</c:v>
                </c:pt>
                <c:pt idx="89">
                  <c:v>0.75771868243623186</c:v>
                </c:pt>
                <c:pt idx="90">
                  <c:v>0.75797073162738338</c:v>
                </c:pt>
                <c:pt idx="91">
                  <c:v>0.7595713279131675</c:v>
                </c:pt>
                <c:pt idx="92">
                  <c:v>0.76236261872922784</c:v>
                </c:pt>
                <c:pt idx="93">
                  <c:v>0.76374332854098304</c:v>
                </c:pt>
                <c:pt idx="94">
                  <c:v>0.76484288275760148</c:v>
                </c:pt>
                <c:pt idx="95">
                  <c:v>0.76643322870295161</c:v>
                </c:pt>
                <c:pt idx="96">
                  <c:v>0.76948973902870876</c:v>
                </c:pt>
                <c:pt idx="97">
                  <c:v>0.77431415206616028</c:v>
                </c:pt>
                <c:pt idx="98">
                  <c:v>0.77675032515955766</c:v>
                </c:pt>
                <c:pt idx="99">
                  <c:v>0.77733753044570786</c:v>
                </c:pt>
                <c:pt idx="100">
                  <c:v>0.7779222333790865</c:v>
                </c:pt>
                <c:pt idx="101">
                  <c:v>0.78151985024426929</c:v>
                </c:pt>
                <c:pt idx="102">
                  <c:v>0.78515185533870024</c:v>
                </c:pt>
                <c:pt idx="103">
                  <c:v>0.78520291246481144</c:v>
                </c:pt>
                <c:pt idx="104">
                  <c:v>0.78556356374454439</c:v>
                </c:pt>
                <c:pt idx="105">
                  <c:v>0.78594872361536794</c:v>
                </c:pt>
                <c:pt idx="106">
                  <c:v>0.78681136772800819</c:v>
                </c:pt>
                <c:pt idx="107">
                  <c:v>0.7881040101285961</c:v>
                </c:pt>
                <c:pt idx="108">
                  <c:v>0.78914045953077416</c:v>
                </c:pt>
                <c:pt idx="109">
                  <c:v>0.79300311138785928</c:v>
                </c:pt>
                <c:pt idx="110">
                  <c:v>0.79638475121126895</c:v>
                </c:pt>
                <c:pt idx="111">
                  <c:v>0.79734525456206629</c:v>
                </c:pt>
                <c:pt idx="112">
                  <c:v>0.79824145156412651</c:v>
                </c:pt>
                <c:pt idx="113">
                  <c:v>0.79852674296642245</c:v>
                </c:pt>
                <c:pt idx="114">
                  <c:v>0.79888781472424375</c:v>
                </c:pt>
                <c:pt idx="115">
                  <c:v>0.79899627084202074</c:v>
                </c:pt>
                <c:pt idx="116">
                  <c:v>0.80326593096520349</c:v>
                </c:pt>
                <c:pt idx="117">
                  <c:v>0.80775269838450137</c:v>
                </c:pt>
                <c:pt idx="118">
                  <c:v>0.80824714806174658</c:v>
                </c:pt>
                <c:pt idx="119">
                  <c:v>0.81341956207459343</c:v>
                </c:pt>
                <c:pt idx="120">
                  <c:v>0.83207999928250664</c:v>
                </c:pt>
                <c:pt idx="121">
                  <c:v>0.8458415852536405</c:v>
                </c:pt>
                <c:pt idx="122">
                  <c:v>0.84614130016833455</c:v>
                </c:pt>
                <c:pt idx="123">
                  <c:v>0.84651614686848653</c:v>
                </c:pt>
                <c:pt idx="124">
                  <c:v>0.84667059737122741</c:v>
                </c:pt>
                <c:pt idx="125">
                  <c:v>0.85185871485422315</c:v>
                </c:pt>
                <c:pt idx="126">
                  <c:v>0.85721129069676338</c:v>
                </c:pt>
                <c:pt idx="127">
                  <c:v>0.86275378159085614</c:v>
                </c:pt>
                <c:pt idx="128">
                  <c:v>0.87029829962650296</c:v>
                </c:pt>
                <c:pt idx="129">
                  <c:v>0.87275448197218686</c:v>
                </c:pt>
                <c:pt idx="130">
                  <c:v>0.87297326418444454</c:v>
                </c:pt>
                <c:pt idx="131">
                  <c:v>0.87311639694202681</c:v>
                </c:pt>
                <c:pt idx="132">
                  <c:v>0.87326356943193195</c:v>
                </c:pt>
                <c:pt idx="133">
                  <c:v>0.87345929221837704</c:v>
                </c:pt>
                <c:pt idx="134">
                  <c:v>0.87641886991438012</c:v>
                </c:pt>
                <c:pt idx="135">
                  <c:v>0.88119094665092512</c:v>
                </c:pt>
                <c:pt idx="136">
                  <c:v>0.88419986268813511</c:v>
                </c:pt>
                <c:pt idx="137">
                  <c:v>0.88526158103968067</c:v>
                </c:pt>
                <c:pt idx="138">
                  <c:v>0.88531440407531226</c:v>
                </c:pt>
                <c:pt idx="139">
                  <c:v>0.89480907594572667</c:v>
                </c:pt>
                <c:pt idx="140">
                  <c:v>0.90580815159763861</c:v>
                </c:pt>
                <c:pt idx="141">
                  <c:v>0.90749397048020253</c:v>
                </c:pt>
                <c:pt idx="142">
                  <c:v>0.90782752996235638</c:v>
                </c:pt>
                <c:pt idx="143">
                  <c:v>0.90819713821762926</c:v>
                </c:pt>
                <c:pt idx="144">
                  <c:v>0.90841241183206489</c:v>
                </c:pt>
                <c:pt idx="145">
                  <c:v>0.90886426610840432</c:v>
                </c:pt>
                <c:pt idx="146">
                  <c:v>0.90969282634441229</c:v>
                </c:pt>
                <c:pt idx="147">
                  <c:v>0.910077337335087</c:v>
                </c:pt>
                <c:pt idx="148">
                  <c:v>0.91015642794876284</c:v>
                </c:pt>
                <c:pt idx="149">
                  <c:v>0.91023063018779693</c:v>
                </c:pt>
                <c:pt idx="150">
                  <c:v>0.91057897254339948</c:v>
                </c:pt>
                <c:pt idx="151">
                  <c:v>0.91114565218713139</c:v>
                </c:pt>
                <c:pt idx="152">
                  <c:v>0.91137150277008705</c:v>
                </c:pt>
                <c:pt idx="153">
                  <c:v>0.91366941917418942</c:v>
                </c:pt>
                <c:pt idx="154">
                  <c:v>0.91810306828674837</c:v>
                </c:pt>
                <c:pt idx="155">
                  <c:v>0.9203130581302692</c:v>
                </c:pt>
                <c:pt idx="156">
                  <c:v>0.92039582109573792</c:v>
                </c:pt>
                <c:pt idx="157">
                  <c:v>0.92084789214608642</c:v>
                </c:pt>
                <c:pt idx="158">
                  <c:v>0.92130317734098899</c:v>
                </c:pt>
                <c:pt idx="159">
                  <c:v>0.92174776311236273</c:v>
                </c:pt>
                <c:pt idx="160">
                  <c:v>0.92222390397316067</c:v>
                </c:pt>
                <c:pt idx="161">
                  <c:v>0.92232951213310033</c:v>
                </c:pt>
                <c:pt idx="162">
                  <c:v>0.92260279438630521</c:v>
                </c:pt>
                <c:pt idx="163">
                  <c:v>0.92330273961473297</c:v>
                </c:pt>
                <c:pt idx="164">
                  <c:v>0.92531471081384886</c:v>
                </c:pt>
                <c:pt idx="165">
                  <c:v>0.92686476991408528</c:v>
                </c:pt>
                <c:pt idx="166">
                  <c:v>0.9271113054321346</c:v>
                </c:pt>
                <c:pt idx="167">
                  <c:v>0.92939925008453284</c:v>
                </c:pt>
                <c:pt idx="168">
                  <c:v>0.93435665546297786</c:v>
                </c:pt>
                <c:pt idx="169">
                  <c:v>0.94181052348175165</c:v>
                </c:pt>
                <c:pt idx="170">
                  <c:v>0.94909948960834289</c:v>
                </c:pt>
                <c:pt idx="171">
                  <c:v>0.95218769351361554</c:v>
                </c:pt>
                <c:pt idx="172">
                  <c:v>0.95548386616744174</c:v>
                </c:pt>
                <c:pt idx="173">
                  <c:v>0.95886452926554733</c:v>
                </c:pt>
                <c:pt idx="174">
                  <c:v>0.95932338623735081</c:v>
                </c:pt>
                <c:pt idx="175">
                  <c:v>0.96030221016443118</c:v>
                </c:pt>
                <c:pt idx="176">
                  <c:v>0.96148298876540172</c:v>
                </c:pt>
                <c:pt idx="177">
                  <c:v>0.96195683185736314</c:v>
                </c:pt>
                <c:pt idx="178">
                  <c:v>0.96252836819704868</c:v>
                </c:pt>
                <c:pt idx="179">
                  <c:v>0.96415693191143781</c:v>
                </c:pt>
                <c:pt idx="180">
                  <c:v>0.96623185139204293</c:v>
                </c:pt>
                <c:pt idx="181">
                  <c:v>0.96729362555048282</c:v>
                </c:pt>
                <c:pt idx="182">
                  <c:v>0.96776332012970112</c:v>
                </c:pt>
                <c:pt idx="183">
                  <c:v>0.96813109178465373</c:v>
                </c:pt>
                <c:pt idx="184">
                  <c:v>0.96853062857427363</c:v>
                </c:pt>
                <c:pt idx="185">
                  <c:v>0.9840412724068679</c:v>
                </c:pt>
                <c:pt idx="186">
                  <c:v>0.99957638854328068</c:v>
                </c:pt>
                <c:pt idx="187">
                  <c:v>0.999805149216628</c:v>
                </c:pt>
                <c:pt idx="188">
                  <c:v>0.9998359259940639</c:v>
                </c:pt>
                <c:pt idx="189">
                  <c:v>0.99988524024582448</c:v>
                </c:pt>
                <c:pt idx="190">
                  <c:v>0.99995095727486549</c:v>
                </c:pt>
                <c:pt idx="191">
                  <c:v>0.99999631372167685</c:v>
                </c:pt>
                <c:pt idx="192">
                  <c:v>0.99999850922567779</c:v>
                </c:pt>
              </c:numCache>
            </c:numRef>
          </c:xVal>
          <c:yVal>
            <c:numRef>
              <c:f>ExEq.2!$U$58:$U$250</c:f>
              <c:numCache>
                <c:formatCode>0.00</c:formatCode>
                <c:ptCount val="193"/>
                <c:pt idx="0">
                  <c:v>212.53175951581088</c:v>
                </c:pt>
                <c:pt idx="1">
                  <c:v>207.31600648202877</c:v>
                </c:pt>
                <c:pt idx="2">
                  <c:v>204.67702321919452</c:v>
                </c:pt>
                <c:pt idx="3">
                  <c:v>202.20657046844397</c:v>
                </c:pt>
                <c:pt idx="4">
                  <c:v>200.1171604341782</c:v>
                </c:pt>
                <c:pt idx="5">
                  <c:v>196.16517355955122</c:v>
                </c:pt>
                <c:pt idx="6">
                  <c:v>193.6500385615935</c:v>
                </c:pt>
                <c:pt idx="7">
                  <c:v>187.74122206883985</c:v>
                </c:pt>
                <c:pt idx="8">
                  <c:v>181.13655145861506</c:v>
                </c:pt>
                <c:pt idx="9">
                  <c:v>179.25076031554627</c:v>
                </c:pt>
                <c:pt idx="10">
                  <c:v>177.69761627929674</c:v>
                </c:pt>
                <c:pt idx="11">
                  <c:v>176.0425435111411</c:v>
                </c:pt>
                <c:pt idx="12">
                  <c:v>174.59753356188517</c:v>
                </c:pt>
                <c:pt idx="13">
                  <c:v>173.78820322109004</c:v>
                </c:pt>
                <c:pt idx="14">
                  <c:v>173.30724231930253</c:v>
                </c:pt>
                <c:pt idx="15">
                  <c:v>171.04865795681474</c:v>
                </c:pt>
                <c:pt idx="16">
                  <c:v>168.12549234018644</c:v>
                </c:pt>
                <c:pt idx="17">
                  <c:v>164.81488018802983</c:v>
                </c:pt>
                <c:pt idx="18">
                  <c:v>162.11713045047915</c:v>
                </c:pt>
                <c:pt idx="19">
                  <c:v>161.11176888929907</c:v>
                </c:pt>
                <c:pt idx="20">
                  <c:v>160.344194967954</c:v>
                </c:pt>
                <c:pt idx="21">
                  <c:v>159.19405878762447</c:v>
                </c:pt>
                <c:pt idx="22">
                  <c:v>157.28247048696664</c:v>
                </c:pt>
                <c:pt idx="23">
                  <c:v>155.83176815028241</c:v>
                </c:pt>
                <c:pt idx="24">
                  <c:v>149.39707896489824</c:v>
                </c:pt>
                <c:pt idx="25">
                  <c:v>143.09810321143377</c:v>
                </c:pt>
                <c:pt idx="26">
                  <c:v>141.27868922554813</c:v>
                </c:pt>
                <c:pt idx="27">
                  <c:v>139.18160221623845</c:v>
                </c:pt>
                <c:pt idx="28">
                  <c:v>137.94635187372833</c:v>
                </c:pt>
                <c:pt idx="29">
                  <c:v>137.17630115802919</c:v>
                </c:pt>
                <c:pt idx="30">
                  <c:v>136.6542707558099</c:v>
                </c:pt>
                <c:pt idx="31">
                  <c:v>136.54025871519713</c:v>
                </c:pt>
                <c:pt idx="32">
                  <c:v>136.44713234209726</c:v>
                </c:pt>
                <c:pt idx="33">
                  <c:v>136.36225457910402</c:v>
                </c:pt>
                <c:pt idx="34">
                  <c:v>135.68716033082882</c:v>
                </c:pt>
                <c:pt idx="35">
                  <c:v>134.69156354505355</c:v>
                </c:pt>
                <c:pt idx="36">
                  <c:v>132.59327740371566</c:v>
                </c:pt>
                <c:pt idx="37">
                  <c:v>130.86120903422133</c:v>
                </c:pt>
                <c:pt idx="38">
                  <c:v>124.01240322296687</c:v>
                </c:pt>
                <c:pt idx="39">
                  <c:v>117.2430695525556</c:v>
                </c:pt>
                <c:pt idx="40">
                  <c:v>116.70442687435572</c:v>
                </c:pt>
                <c:pt idx="41">
                  <c:v>116.03105740324918</c:v>
                </c:pt>
                <c:pt idx="42">
                  <c:v>115.44848251584627</c:v>
                </c:pt>
                <c:pt idx="43">
                  <c:v>113.725837706833</c:v>
                </c:pt>
                <c:pt idx="44">
                  <c:v>112.02032111500691</c:v>
                </c:pt>
                <c:pt idx="45">
                  <c:v>111.21195845150463</c:v>
                </c:pt>
                <c:pt idx="46">
                  <c:v>108.85015429180427</c:v>
                </c:pt>
                <c:pt idx="47">
                  <c:v>107.13428411779248</c:v>
                </c:pt>
                <c:pt idx="48">
                  <c:v>106.33767470917557</c:v>
                </c:pt>
                <c:pt idx="49">
                  <c:v>78.848043100888503</c:v>
                </c:pt>
                <c:pt idx="50">
                  <c:v>58.494565871157114</c:v>
                </c:pt>
                <c:pt idx="51">
                  <c:v>58.10614023810097</c:v>
                </c:pt>
                <c:pt idx="52">
                  <c:v>55.453645651286173</c:v>
                </c:pt>
                <c:pt idx="53">
                  <c:v>52.831607517371687</c:v>
                </c:pt>
                <c:pt idx="54">
                  <c:v>52.720611427721209</c:v>
                </c:pt>
                <c:pt idx="55">
                  <c:v>52.686124746011153</c:v>
                </c:pt>
                <c:pt idx="56">
                  <c:v>52.273862644553851</c:v>
                </c:pt>
                <c:pt idx="57">
                  <c:v>51.816284938046117</c:v>
                </c:pt>
                <c:pt idx="58">
                  <c:v>51.734853812604229</c:v>
                </c:pt>
                <c:pt idx="59">
                  <c:v>51.705688047377876</c:v>
                </c:pt>
                <c:pt idx="60">
                  <c:v>50.453861940258193</c:v>
                </c:pt>
                <c:pt idx="61">
                  <c:v>48.852203046548183</c:v>
                </c:pt>
                <c:pt idx="62">
                  <c:v>48.424403636119777</c:v>
                </c:pt>
                <c:pt idx="63">
                  <c:v>48.320626229352342</c:v>
                </c:pt>
                <c:pt idx="64">
                  <c:v>40.513243251549376</c:v>
                </c:pt>
                <c:pt idx="65">
                  <c:v>34.01347343276327</c:v>
                </c:pt>
                <c:pt idx="66">
                  <c:v>32.411869282383506</c:v>
                </c:pt>
                <c:pt idx="67">
                  <c:v>30.681904248760869</c:v>
                </c:pt>
                <c:pt idx="68">
                  <c:v>30.439596646894795</c:v>
                </c:pt>
                <c:pt idx="69">
                  <c:v>30.366181194902957</c:v>
                </c:pt>
                <c:pt idx="70">
                  <c:v>30.216442908919024</c:v>
                </c:pt>
                <c:pt idx="71">
                  <c:v>30.038683056139959</c:v>
                </c:pt>
                <c:pt idx="72">
                  <c:v>29.970574974350004</c:v>
                </c:pt>
                <c:pt idx="73">
                  <c:v>29.967456168034907</c:v>
                </c:pt>
                <c:pt idx="74">
                  <c:v>29.959123838659309</c:v>
                </c:pt>
                <c:pt idx="75">
                  <c:v>29.872173454620583</c:v>
                </c:pt>
                <c:pt idx="76">
                  <c:v>29.790880157282455</c:v>
                </c:pt>
                <c:pt idx="77">
                  <c:v>29.75236173690466</c:v>
                </c:pt>
                <c:pt idx="78">
                  <c:v>29.665215274723014</c:v>
                </c:pt>
                <c:pt idx="79">
                  <c:v>29.5706998740343</c:v>
                </c:pt>
                <c:pt idx="80">
                  <c:v>29.36879691937223</c:v>
                </c:pt>
                <c:pt idx="81">
                  <c:v>29.212690322072188</c:v>
                </c:pt>
                <c:pt idx="82">
                  <c:v>29.084938078222219</c:v>
                </c:pt>
                <c:pt idx="83">
                  <c:v>28.947225527612563</c:v>
                </c:pt>
                <c:pt idx="84">
                  <c:v>28.930481577055438</c:v>
                </c:pt>
                <c:pt idx="85">
                  <c:v>28.393634458096905</c:v>
                </c:pt>
                <c:pt idx="86">
                  <c:v>27.85700284898207</c:v>
                </c:pt>
                <c:pt idx="87">
                  <c:v>27.600983400197062</c:v>
                </c:pt>
                <c:pt idx="88">
                  <c:v>27.361149717466102</c:v>
                </c:pt>
                <c:pt idx="89">
                  <c:v>27.342480618244991</c:v>
                </c:pt>
                <c:pt idx="90">
                  <c:v>27.323635790479059</c:v>
                </c:pt>
                <c:pt idx="91">
                  <c:v>27.204267611039388</c:v>
                </c:pt>
                <c:pt idx="92">
                  <c:v>26.997346948575707</c:v>
                </c:pt>
                <c:pt idx="93">
                  <c:v>26.895576357637701</c:v>
                </c:pt>
                <c:pt idx="94">
                  <c:v>26.814803916596514</c:v>
                </c:pt>
                <c:pt idx="95">
                  <c:v>26.698407236544895</c:v>
                </c:pt>
                <c:pt idx="96">
                  <c:v>26.476119435302092</c:v>
                </c:pt>
                <c:pt idx="97">
                  <c:v>26.129019119840802</c:v>
                </c:pt>
                <c:pt idx="98">
                  <c:v>25.955477492318394</c:v>
                </c:pt>
                <c:pt idx="99">
                  <c:v>25.913820405786797</c:v>
                </c:pt>
                <c:pt idx="100">
                  <c:v>25.872407270012193</c:v>
                </c:pt>
                <c:pt idx="101">
                  <c:v>25.619048909919837</c:v>
                </c:pt>
                <c:pt idx="102">
                  <c:v>25.365785442025398</c:v>
                </c:pt>
                <c:pt idx="103">
                  <c:v>25.362243079464502</c:v>
                </c:pt>
                <c:pt idx="104">
                  <c:v>25.337235043162927</c:v>
                </c:pt>
                <c:pt idx="105">
                  <c:v>25.310554777461039</c:v>
                </c:pt>
                <c:pt idx="106">
                  <c:v>25.250900761138343</c:v>
                </c:pt>
                <c:pt idx="107">
                  <c:v>25.161774364519182</c:v>
                </c:pt>
                <c:pt idx="108">
                  <c:v>25.09053951060519</c:v>
                </c:pt>
                <c:pt idx="109">
                  <c:v>24.826832364853288</c:v>
                </c:pt>
                <c:pt idx="110">
                  <c:v>24.598240782901911</c:v>
                </c:pt>
                <c:pt idx="111">
                  <c:v>24.533697479146696</c:v>
                </c:pt>
                <c:pt idx="112">
                  <c:v>24.473628129185379</c:v>
                </c:pt>
                <c:pt idx="113">
                  <c:v>24.454536796350244</c:v>
                </c:pt>
                <c:pt idx="114">
                  <c:v>24.430395690264817</c:v>
                </c:pt>
                <c:pt idx="115">
                  <c:v>24.423149015139852</c:v>
                </c:pt>
                <c:pt idx="116">
                  <c:v>24.139566148085734</c:v>
                </c:pt>
                <c:pt idx="117">
                  <c:v>23.845110870961843</c:v>
                </c:pt>
                <c:pt idx="118">
                  <c:v>23.812881900055412</c:v>
                </c:pt>
                <c:pt idx="119">
                  <c:v>23.478336396629022</c:v>
                </c:pt>
                <c:pt idx="120">
                  <c:v>22.309991727235246</c:v>
                </c:pt>
                <c:pt idx="121">
                  <c:v>21.485781374546974</c:v>
                </c:pt>
                <c:pt idx="122">
                  <c:v>21.468173775094883</c:v>
                </c:pt>
                <c:pt idx="123">
                  <c:v>21.44617265374022</c:v>
                </c:pt>
                <c:pt idx="124">
                  <c:v>21.43711395029862</c:v>
                </c:pt>
                <c:pt idx="125">
                  <c:v>21.135037567528315</c:v>
                </c:pt>
                <c:pt idx="126">
                  <c:v>20.827846164835904</c:v>
                </c:pt>
                <c:pt idx="127">
                  <c:v>20.514459850424739</c:v>
                </c:pt>
                <c:pt idx="128">
                  <c:v>20.095438024459657</c:v>
                </c:pt>
                <c:pt idx="129">
                  <c:v>19.960877203608145</c:v>
                </c:pt>
                <c:pt idx="130">
                  <c:v>19.948935113555791</c:v>
                </c:pt>
                <c:pt idx="131">
                  <c:v>19.941126167977021</c:v>
                </c:pt>
                <c:pt idx="132">
                  <c:v>19.933100012664724</c:v>
                </c:pt>
                <c:pt idx="133">
                  <c:v>19.92243113732172</c:v>
                </c:pt>
                <c:pt idx="134">
                  <c:v>19.761798427104363</c:v>
                </c:pt>
                <c:pt idx="135">
                  <c:v>19.505514661221209</c:v>
                </c:pt>
                <c:pt idx="136">
                  <c:v>19.345632458289494</c:v>
                </c:pt>
                <c:pt idx="137">
                  <c:v>19.289530189633151</c:v>
                </c:pt>
                <c:pt idx="138">
                  <c:v>19.286743219684887</c:v>
                </c:pt>
                <c:pt idx="139">
                  <c:v>18.792284477217311</c:v>
                </c:pt>
                <c:pt idx="140">
                  <c:v>18.235307101301213</c:v>
                </c:pt>
                <c:pt idx="141">
                  <c:v>18.151411017154551</c:v>
                </c:pt>
                <c:pt idx="142">
                  <c:v>18.134856968616216</c:v>
                </c:pt>
                <c:pt idx="143">
                  <c:v>18.116531506682634</c:v>
                </c:pt>
                <c:pt idx="144">
                  <c:v>18.10586661007488</c:v>
                </c:pt>
                <c:pt idx="145">
                  <c:v>18.083501656381536</c:v>
                </c:pt>
                <c:pt idx="146">
                  <c:v>18.042563034760246</c:v>
                </c:pt>
                <c:pt idx="147">
                  <c:v>18.02359609467598</c:v>
                </c:pt>
                <c:pt idx="148">
                  <c:v>18.019697230826576</c:v>
                </c:pt>
                <c:pt idx="149">
                  <c:v>18.016040111918311</c:v>
                </c:pt>
                <c:pt idx="150">
                  <c:v>17.998881688234277</c:v>
                </c:pt>
                <c:pt idx="151">
                  <c:v>17.971003455708566</c:v>
                </c:pt>
                <c:pt idx="152">
                  <c:v>17.959904603845565</c:v>
                </c:pt>
                <c:pt idx="153">
                  <c:v>17.847368285911127</c:v>
                </c:pt>
                <c:pt idx="154">
                  <c:v>17.632227220032675</c:v>
                </c:pt>
                <c:pt idx="155">
                  <c:v>17.525958836346781</c:v>
                </c:pt>
                <c:pt idx="156">
                  <c:v>17.521991606821242</c:v>
                </c:pt>
                <c:pt idx="157">
                  <c:v>17.500337497455298</c:v>
                </c:pt>
                <c:pt idx="158">
                  <c:v>17.478556477908203</c:v>
                </c:pt>
                <c:pt idx="159">
                  <c:v>17.457313483831975</c:v>
                </c:pt>
                <c:pt idx="160">
                  <c:v>17.434591370026119</c:v>
                </c:pt>
                <c:pt idx="161">
                  <c:v>17.429555608257616</c:v>
                </c:pt>
                <c:pt idx="162">
                  <c:v>17.416531317437968</c:v>
                </c:pt>
                <c:pt idx="163">
                  <c:v>17.383217171066637</c:v>
                </c:pt>
                <c:pt idx="164">
                  <c:v>17.287811092573339</c:v>
                </c:pt>
                <c:pt idx="165">
                  <c:v>17.21466577333857</c:v>
                </c:pt>
                <c:pt idx="166">
                  <c:v>17.203060635109672</c:v>
                </c:pt>
                <c:pt idx="167">
                  <c:v>17.095732989737886</c:v>
                </c:pt>
                <c:pt idx="168">
                  <c:v>16.86547244098638</c:v>
                </c:pt>
                <c:pt idx="169">
                  <c:v>16.525080767597572</c:v>
                </c:pt>
                <c:pt idx="170">
                  <c:v>16.19886431538405</c:v>
                </c:pt>
                <c:pt idx="171">
                  <c:v>16.062601880194759</c:v>
                </c:pt>
                <c:pt idx="172">
                  <c:v>15.918427495035207</c:v>
                </c:pt>
                <c:pt idx="173">
                  <c:v>15.771901658989545</c:v>
                </c:pt>
                <c:pt idx="174">
                  <c:v>15.752117958587323</c:v>
                </c:pt>
                <c:pt idx="175">
                  <c:v>15.709998680957789</c:v>
                </c:pt>
                <c:pt idx="176">
                  <c:v>15.659339040170034</c:v>
                </c:pt>
                <c:pt idx="177">
                  <c:v>15.639055431998797</c:v>
                </c:pt>
                <c:pt idx="178">
                  <c:v>15.614624862788514</c:v>
                </c:pt>
                <c:pt idx="179">
                  <c:v>15.545220305745451</c:v>
                </c:pt>
                <c:pt idx="180">
                  <c:v>15.457240114068618</c:v>
                </c:pt>
                <c:pt idx="181">
                  <c:v>15.41241181729338</c:v>
                </c:pt>
                <c:pt idx="182">
                  <c:v>15.392622726175809</c:v>
                </c:pt>
                <c:pt idx="183">
                  <c:v>15.377145572200883</c:v>
                </c:pt>
                <c:pt idx="184">
                  <c:v>15.36034926299698</c:v>
                </c:pt>
                <c:pt idx="185">
                  <c:v>14.722278113383796</c:v>
                </c:pt>
                <c:pt idx="186">
                  <c:v>14.10976797597316</c:v>
                </c:pt>
                <c:pt idx="187">
                  <c:v>14.100941567515415</c:v>
                </c:pt>
                <c:pt idx="188">
                  <c:v>14.09975451035619</c:v>
                </c:pt>
                <c:pt idx="189">
                  <c:v>14.097852673045141</c:v>
                </c:pt>
                <c:pt idx="190">
                  <c:v>14.095318650289395</c:v>
                </c:pt>
                <c:pt idx="191">
                  <c:v>14.093569989233222</c:v>
                </c:pt>
                <c:pt idx="192">
                  <c:v>14.093485349828393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A-460D-903A-4BD72B97EDAE}"/>
            </c:ext>
          </c:extLst>
        </c:ser>
        <c:ser>
          <c:idx val="0"/>
          <c:order val="1"/>
          <c:tx>
            <c:v>dot1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FF0000">
                    <a:alpha val="25000"/>
                  </a:srgbClr>
                </a:solidFill>
                <a:prstDash val="solid"/>
              </a:ln>
            </c:spPr>
          </c:marker>
          <c:xVal>
            <c:numRef>
              <c:f>ExEq.2!$I$58:$I$250</c:f>
              <c:numCache>
                <c:formatCode>0.0000</c:formatCode>
                <c:ptCount val="193"/>
                <c:pt idx="0">
                  <c:v>8.0439725347156744E-3</c:v>
                </c:pt>
                <c:pt idx="1">
                  <c:v>1.7127590402759092E-2</c:v>
                </c:pt>
                <c:pt idx="2">
                  <c:v>2.1811020550403785E-2</c:v>
                </c:pt>
                <c:pt idx="3">
                  <c:v>2.6250408005520719E-2</c:v>
                </c:pt>
                <c:pt idx="4">
                  <c:v>3.0047606243811874E-2</c:v>
                </c:pt>
                <c:pt idx="5">
                  <c:v>3.7339435983473661E-2</c:v>
                </c:pt>
                <c:pt idx="6">
                  <c:v>4.2057022617179217E-2</c:v>
                </c:pt>
                <c:pt idx="7">
                  <c:v>5.3385612545985971E-2</c:v>
                </c:pt>
                <c:pt idx="8">
                  <c:v>6.6478228556964183E-2</c:v>
                </c:pt>
                <c:pt idx="9">
                  <c:v>7.0304179555315385E-2</c:v>
                </c:pt>
                <c:pt idx="10">
                  <c:v>7.3485595133294584E-2</c:v>
                </c:pt>
                <c:pt idx="11">
                  <c:v>7.6906549134703739E-2</c:v>
                </c:pt>
                <c:pt idx="12">
                  <c:v>7.9919715306073613E-2</c:v>
                </c:pt>
                <c:pt idx="13">
                  <c:v>8.1618262338902792E-2</c:v>
                </c:pt>
                <c:pt idx="14">
                  <c:v>8.2631409370391651E-2</c:v>
                </c:pt>
                <c:pt idx="15">
                  <c:v>8.7427046965331018E-2</c:v>
                </c:pt>
                <c:pt idx="16">
                  <c:v>9.3728675070769166E-2</c:v>
                </c:pt>
                <c:pt idx="17">
                  <c:v>0.1009992289649006</c:v>
                </c:pt>
                <c:pt idx="18">
                  <c:v>0.10703267470215318</c:v>
                </c:pt>
                <c:pt idx="19">
                  <c:v>0.10930685469141807</c:v>
                </c:pt>
                <c:pt idx="20">
                  <c:v>0.11105272061790258</c:v>
                </c:pt>
                <c:pt idx="21">
                  <c:v>0.113684440270751</c:v>
                </c:pt>
                <c:pt idx="22">
                  <c:v>0.11810085122744141</c:v>
                </c:pt>
                <c:pt idx="23">
                  <c:v>0.12148843419827739</c:v>
                </c:pt>
                <c:pt idx="24">
                  <c:v>0.13690464670348856</c:v>
                </c:pt>
                <c:pt idx="25">
                  <c:v>0.15265280279869958</c:v>
                </c:pt>
                <c:pt idx="26">
                  <c:v>0.15733074275802975</c:v>
                </c:pt>
                <c:pt idx="27">
                  <c:v>0.16279793698864858</c:v>
                </c:pt>
                <c:pt idx="28">
                  <c:v>0.1660569707821791</c:v>
                </c:pt>
                <c:pt idx="29">
                  <c:v>0.16810344111114467</c:v>
                </c:pt>
                <c:pt idx="30">
                  <c:v>0.16949732221044961</c:v>
                </c:pt>
                <c:pt idx="31">
                  <c:v>0.16980245584745468</c:v>
                </c:pt>
                <c:pt idx="32">
                  <c:v>0.17005188169596044</c:v>
                </c:pt>
                <c:pt idx="33">
                  <c:v>0.17027936313637221</c:v>
                </c:pt>
                <c:pt idx="34">
                  <c:v>0.17209374561502525</c:v>
                </c:pt>
                <c:pt idx="35">
                  <c:v>0.17478605072157932</c:v>
                </c:pt>
                <c:pt idx="36">
                  <c:v>0.18052603424579478</c:v>
                </c:pt>
                <c:pt idx="37">
                  <c:v>0.1853330664279319</c:v>
                </c:pt>
                <c:pt idx="38">
                  <c:v>0.20498502689500359</c:v>
                </c:pt>
                <c:pt idx="39">
                  <c:v>0.22550581800113229</c:v>
                </c:pt>
                <c:pt idx="40">
                  <c:v>0.22718924569121934</c:v>
                </c:pt>
                <c:pt idx="41">
                  <c:v>0.22930469864403108</c:v>
                </c:pt>
                <c:pt idx="42">
                  <c:v>0.23114484093473464</c:v>
                </c:pt>
                <c:pt idx="43">
                  <c:v>0.23664087363190389</c:v>
                </c:pt>
                <c:pt idx="44">
                  <c:v>0.24216489287419449</c:v>
                </c:pt>
                <c:pt idx="45">
                  <c:v>0.24481255455829309</c:v>
                </c:pt>
                <c:pt idx="46">
                  <c:v>0.25265996956751846</c:v>
                </c:pt>
                <c:pt idx="47">
                  <c:v>0.25846871629425139</c:v>
                </c:pt>
                <c:pt idx="48">
                  <c:v>0.26119717856286706</c:v>
                </c:pt>
                <c:pt idx="49">
                  <c:v>0.37054084033914403</c:v>
                </c:pt>
                <c:pt idx="50">
                  <c:v>0.47969860153231192</c:v>
                </c:pt>
                <c:pt idx="51">
                  <c:v>0.48213427827070993</c:v>
                </c:pt>
                <c:pt idx="52">
                  <c:v>0.49921555313335542</c:v>
                </c:pt>
                <c:pt idx="53">
                  <c:v>0.51692340696864125</c:v>
                </c:pt>
                <c:pt idx="54">
                  <c:v>0.51769227501397119</c:v>
                </c:pt>
                <c:pt idx="55">
                  <c:v>0.51793149331327171</c:v>
                </c:pt>
                <c:pt idx="56">
                  <c:v>0.52080335299391822</c:v>
                </c:pt>
                <c:pt idx="57">
                  <c:v>0.52401752689718961</c:v>
                </c:pt>
                <c:pt idx="58">
                  <c:v>0.52459249928340901</c:v>
                </c:pt>
                <c:pt idx="59">
                  <c:v>0.5247986543156471</c:v>
                </c:pt>
                <c:pt idx="60">
                  <c:v>0.53375845011158274</c:v>
                </c:pt>
                <c:pt idx="61">
                  <c:v>0.54555196496349434</c:v>
                </c:pt>
                <c:pt idx="62">
                  <c:v>0.54876744567756308</c:v>
                </c:pt>
                <c:pt idx="63">
                  <c:v>0.54955175189517469</c:v>
                </c:pt>
                <c:pt idx="64">
                  <c:v>0.61397760791423983</c:v>
                </c:pt>
                <c:pt idx="65">
                  <c:v>0.67790722392375569</c:v>
                </c:pt>
                <c:pt idx="66">
                  <c:v>0.69553984615839082</c:v>
                </c:pt>
                <c:pt idx="67">
                  <c:v>0.7155924619250924</c:v>
                </c:pt>
                <c:pt idx="68">
                  <c:v>0.71849105095695776</c:v>
                </c:pt>
                <c:pt idx="69">
                  <c:v>0.71937383440101876</c:v>
                </c:pt>
                <c:pt idx="70">
                  <c:v>0.72118099604971664</c:v>
                </c:pt>
                <c:pt idx="71">
                  <c:v>0.72333800666962067</c:v>
                </c:pt>
                <c:pt idx="72">
                  <c:v>0.72416784199510187</c:v>
                </c:pt>
                <c:pt idx="73">
                  <c:v>0.72420588696742194</c:v>
                </c:pt>
                <c:pt idx="74">
                  <c:v>0.72430754888069537</c:v>
                </c:pt>
                <c:pt idx="75">
                  <c:v>0.72537011198303825</c:v>
                </c:pt>
                <c:pt idx="76">
                  <c:v>0.72636634486268115</c:v>
                </c:pt>
                <c:pt idx="77">
                  <c:v>0.72683932988972633</c:v>
                </c:pt>
                <c:pt idx="78">
                  <c:v>0.72791170438131747</c:v>
                </c:pt>
                <c:pt idx="79">
                  <c:v>0.7290783237599926</c:v>
                </c:pt>
                <c:pt idx="80">
                  <c:v>0.7315829866998006</c:v>
                </c:pt>
                <c:pt idx="81">
                  <c:v>0.73353136476833636</c:v>
                </c:pt>
                <c:pt idx="82">
                  <c:v>0.73513361257074772</c:v>
                </c:pt>
                <c:pt idx="83">
                  <c:v>0.73686868222753987</c:v>
                </c:pt>
                <c:pt idx="84">
                  <c:v>0.73708020540781782</c:v>
                </c:pt>
                <c:pt idx="85">
                  <c:v>0.74392778829116601</c:v>
                </c:pt>
                <c:pt idx="86">
                  <c:v>0.7509032557815537</c:v>
                </c:pt>
                <c:pt idx="87">
                  <c:v>0.75427864056219207</c:v>
                </c:pt>
                <c:pt idx="88">
                  <c:v>0.75746915484615296</c:v>
                </c:pt>
                <c:pt idx="89">
                  <c:v>0.75771868243623186</c:v>
                </c:pt>
                <c:pt idx="90">
                  <c:v>0.75797073162738338</c:v>
                </c:pt>
                <c:pt idx="91">
                  <c:v>0.7595713279131675</c:v>
                </c:pt>
                <c:pt idx="92">
                  <c:v>0.76236261872922784</c:v>
                </c:pt>
                <c:pt idx="93">
                  <c:v>0.76374332854098304</c:v>
                </c:pt>
                <c:pt idx="94">
                  <c:v>0.76484288275760148</c:v>
                </c:pt>
                <c:pt idx="95">
                  <c:v>0.76643322870295161</c:v>
                </c:pt>
                <c:pt idx="96">
                  <c:v>0.76948973902870876</c:v>
                </c:pt>
                <c:pt idx="97">
                  <c:v>0.77431415206616028</c:v>
                </c:pt>
                <c:pt idx="98">
                  <c:v>0.77675032515955766</c:v>
                </c:pt>
                <c:pt idx="99">
                  <c:v>0.77733753044570786</c:v>
                </c:pt>
                <c:pt idx="100">
                  <c:v>0.7779222333790865</c:v>
                </c:pt>
                <c:pt idx="101">
                  <c:v>0.78151985024426929</c:v>
                </c:pt>
                <c:pt idx="102">
                  <c:v>0.78515185533870024</c:v>
                </c:pt>
                <c:pt idx="103">
                  <c:v>0.78520291246481144</c:v>
                </c:pt>
                <c:pt idx="104">
                  <c:v>0.78556356374454439</c:v>
                </c:pt>
                <c:pt idx="105">
                  <c:v>0.78594872361536794</c:v>
                </c:pt>
                <c:pt idx="106">
                  <c:v>0.78681136772800819</c:v>
                </c:pt>
                <c:pt idx="107">
                  <c:v>0.7881040101285961</c:v>
                </c:pt>
                <c:pt idx="108">
                  <c:v>0.78914045953077416</c:v>
                </c:pt>
                <c:pt idx="109">
                  <c:v>0.79300311138785928</c:v>
                </c:pt>
                <c:pt idx="110">
                  <c:v>0.79638475121126895</c:v>
                </c:pt>
                <c:pt idx="111">
                  <c:v>0.79734525456206629</c:v>
                </c:pt>
                <c:pt idx="112">
                  <c:v>0.79824145156412651</c:v>
                </c:pt>
                <c:pt idx="113">
                  <c:v>0.79852674296642245</c:v>
                </c:pt>
                <c:pt idx="114">
                  <c:v>0.79888781472424375</c:v>
                </c:pt>
                <c:pt idx="115">
                  <c:v>0.79899627084202074</c:v>
                </c:pt>
                <c:pt idx="116">
                  <c:v>0.80326593096520349</c:v>
                </c:pt>
                <c:pt idx="117">
                  <c:v>0.80775269838450137</c:v>
                </c:pt>
                <c:pt idx="118">
                  <c:v>0.80824714806174658</c:v>
                </c:pt>
                <c:pt idx="119">
                  <c:v>0.81341956207459343</c:v>
                </c:pt>
                <c:pt idx="120">
                  <c:v>0.83207999928250664</c:v>
                </c:pt>
                <c:pt idx="121">
                  <c:v>0.8458415852536405</c:v>
                </c:pt>
                <c:pt idx="122">
                  <c:v>0.84614130016833455</c:v>
                </c:pt>
                <c:pt idx="123">
                  <c:v>0.84651614686848653</c:v>
                </c:pt>
                <c:pt idx="124">
                  <c:v>0.84667059737122741</c:v>
                </c:pt>
                <c:pt idx="125">
                  <c:v>0.85185871485422315</c:v>
                </c:pt>
                <c:pt idx="126">
                  <c:v>0.85721129069676338</c:v>
                </c:pt>
                <c:pt idx="127">
                  <c:v>0.86275378159085614</c:v>
                </c:pt>
                <c:pt idx="128">
                  <c:v>0.87029829962650296</c:v>
                </c:pt>
                <c:pt idx="129">
                  <c:v>0.87275448197218686</c:v>
                </c:pt>
                <c:pt idx="130">
                  <c:v>0.87297326418444454</c:v>
                </c:pt>
                <c:pt idx="131">
                  <c:v>0.87311639694202681</c:v>
                </c:pt>
                <c:pt idx="132">
                  <c:v>0.87326356943193195</c:v>
                </c:pt>
                <c:pt idx="133">
                  <c:v>0.87345929221837704</c:v>
                </c:pt>
                <c:pt idx="134">
                  <c:v>0.87641886991438012</c:v>
                </c:pt>
                <c:pt idx="135">
                  <c:v>0.88119094665092512</c:v>
                </c:pt>
                <c:pt idx="136">
                  <c:v>0.88419986268813511</c:v>
                </c:pt>
                <c:pt idx="137">
                  <c:v>0.88526158103968067</c:v>
                </c:pt>
                <c:pt idx="138">
                  <c:v>0.88531440407531226</c:v>
                </c:pt>
                <c:pt idx="139">
                  <c:v>0.89480907594572667</c:v>
                </c:pt>
                <c:pt idx="140">
                  <c:v>0.90580815159763861</c:v>
                </c:pt>
                <c:pt idx="141">
                  <c:v>0.90749397048020253</c:v>
                </c:pt>
                <c:pt idx="142">
                  <c:v>0.90782752996235638</c:v>
                </c:pt>
                <c:pt idx="143">
                  <c:v>0.90819713821762926</c:v>
                </c:pt>
                <c:pt idx="144">
                  <c:v>0.90841241183206489</c:v>
                </c:pt>
                <c:pt idx="145">
                  <c:v>0.90886426610840432</c:v>
                </c:pt>
                <c:pt idx="146">
                  <c:v>0.90969282634441229</c:v>
                </c:pt>
                <c:pt idx="147">
                  <c:v>0.910077337335087</c:v>
                </c:pt>
                <c:pt idx="148">
                  <c:v>0.91015642794876284</c:v>
                </c:pt>
                <c:pt idx="149">
                  <c:v>0.91023063018779693</c:v>
                </c:pt>
                <c:pt idx="150">
                  <c:v>0.91057897254339948</c:v>
                </c:pt>
                <c:pt idx="151">
                  <c:v>0.91114565218713139</c:v>
                </c:pt>
                <c:pt idx="152">
                  <c:v>0.91137150277008705</c:v>
                </c:pt>
                <c:pt idx="153">
                  <c:v>0.91366941917418942</c:v>
                </c:pt>
                <c:pt idx="154">
                  <c:v>0.91810306828674837</c:v>
                </c:pt>
                <c:pt idx="155">
                  <c:v>0.9203130581302692</c:v>
                </c:pt>
                <c:pt idx="156">
                  <c:v>0.92039582109573792</c:v>
                </c:pt>
                <c:pt idx="157">
                  <c:v>0.92084789214608642</c:v>
                </c:pt>
                <c:pt idx="158">
                  <c:v>0.92130317734098899</c:v>
                </c:pt>
                <c:pt idx="159">
                  <c:v>0.92174776311236273</c:v>
                </c:pt>
                <c:pt idx="160">
                  <c:v>0.92222390397316067</c:v>
                </c:pt>
                <c:pt idx="161">
                  <c:v>0.92232951213310033</c:v>
                </c:pt>
                <c:pt idx="162">
                  <c:v>0.92260279438630521</c:v>
                </c:pt>
                <c:pt idx="163">
                  <c:v>0.92330273961473297</c:v>
                </c:pt>
                <c:pt idx="164">
                  <c:v>0.92531471081384886</c:v>
                </c:pt>
                <c:pt idx="165">
                  <c:v>0.92686476991408528</c:v>
                </c:pt>
                <c:pt idx="166">
                  <c:v>0.9271113054321346</c:v>
                </c:pt>
                <c:pt idx="167">
                  <c:v>0.92939925008453284</c:v>
                </c:pt>
                <c:pt idx="168">
                  <c:v>0.93435665546297786</c:v>
                </c:pt>
                <c:pt idx="169">
                  <c:v>0.94181052348175165</c:v>
                </c:pt>
                <c:pt idx="170">
                  <c:v>0.94909948960834289</c:v>
                </c:pt>
                <c:pt idx="171">
                  <c:v>0.95218769351361554</c:v>
                </c:pt>
                <c:pt idx="172">
                  <c:v>0.95548386616744174</c:v>
                </c:pt>
                <c:pt idx="173">
                  <c:v>0.95886452926554733</c:v>
                </c:pt>
                <c:pt idx="174">
                  <c:v>0.95932338623735081</c:v>
                </c:pt>
                <c:pt idx="175">
                  <c:v>0.96030221016443118</c:v>
                </c:pt>
                <c:pt idx="176">
                  <c:v>0.96148298876540172</c:v>
                </c:pt>
                <c:pt idx="177">
                  <c:v>0.96195683185736314</c:v>
                </c:pt>
                <c:pt idx="178">
                  <c:v>0.96252836819704868</c:v>
                </c:pt>
                <c:pt idx="179">
                  <c:v>0.96415693191143781</c:v>
                </c:pt>
                <c:pt idx="180">
                  <c:v>0.96623185139204293</c:v>
                </c:pt>
                <c:pt idx="181">
                  <c:v>0.96729362555048282</c:v>
                </c:pt>
                <c:pt idx="182">
                  <c:v>0.96776332012970112</c:v>
                </c:pt>
                <c:pt idx="183">
                  <c:v>0.96813109178465373</c:v>
                </c:pt>
                <c:pt idx="184">
                  <c:v>0.96853062857427363</c:v>
                </c:pt>
                <c:pt idx="185">
                  <c:v>0.9840412724068679</c:v>
                </c:pt>
                <c:pt idx="186">
                  <c:v>0.99957638854328068</c:v>
                </c:pt>
                <c:pt idx="187">
                  <c:v>0.999805149216628</c:v>
                </c:pt>
                <c:pt idx="188">
                  <c:v>0.9998359259940639</c:v>
                </c:pt>
                <c:pt idx="189">
                  <c:v>0.99988524024582448</c:v>
                </c:pt>
                <c:pt idx="190">
                  <c:v>0.99995095727486549</c:v>
                </c:pt>
                <c:pt idx="191">
                  <c:v>0.99999631372167685</c:v>
                </c:pt>
                <c:pt idx="192">
                  <c:v>0.99999850922567779</c:v>
                </c:pt>
              </c:numCache>
            </c:numRef>
          </c:xVal>
          <c:yVal>
            <c:numRef>
              <c:f>ExEq.2!$E$58:$E$250</c:f>
              <c:numCache>
                <c:formatCode>0.0</c:formatCode>
                <c:ptCount val="193"/>
                <c:pt idx="0">
                  <c:v>159.80000000000001</c:v>
                </c:pt>
                <c:pt idx="1">
                  <c:v>151</c:v>
                </c:pt>
                <c:pt idx="2">
                  <c:v>129.69999999999999</c:v>
                </c:pt>
                <c:pt idx="3">
                  <c:v>233.9</c:v>
                </c:pt>
                <c:pt idx="4">
                  <c:v>175.6</c:v>
                </c:pt>
                <c:pt idx="5">
                  <c:v>90</c:v>
                </c:pt>
                <c:pt idx="6">
                  <c:v>183.9</c:v>
                </c:pt>
                <c:pt idx="7">
                  <c:v>143.69999999999999</c:v>
                </c:pt>
                <c:pt idx="8">
                  <c:v>226.5</c:v>
                </c:pt>
                <c:pt idx="9">
                  <c:v>174.4</c:v>
                </c:pt>
                <c:pt idx="10">
                  <c:v>96.8</c:v>
                </c:pt>
                <c:pt idx="11">
                  <c:v>174.7</c:v>
                </c:pt>
                <c:pt idx="12">
                  <c:v>194.7</c:v>
                </c:pt>
                <c:pt idx="13">
                  <c:v>172.3</c:v>
                </c:pt>
                <c:pt idx="14">
                  <c:v>88.9</c:v>
                </c:pt>
                <c:pt idx="15">
                  <c:v>170.1</c:v>
                </c:pt>
                <c:pt idx="16">
                  <c:v>219.8</c:v>
                </c:pt>
                <c:pt idx="17">
                  <c:v>131.80000000000001</c:v>
                </c:pt>
                <c:pt idx="18">
                  <c:v>119.3</c:v>
                </c:pt>
                <c:pt idx="19">
                  <c:v>185.1</c:v>
                </c:pt>
                <c:pt idx="20">
                  <c:v>174.2</c:v>
                </c:pt>
                <c:pt idx="21">
                  <c:v>107.6</c:v>
                </c:pt>
                <c:pt idx="22">
                  <c:v>180.6</c:v>
                </c:pt>
                <c:pt idx="23">
                  <c:v>165.8</c:v>
                </c:pt>
                <c:pt idx="24">
                  <c:v>87.4</c:v>
                </c:pt>
                <c:pt idx="25">
                  <c:v>160.6</c:v>
                </c:pt>
                <c:pt idx="26">
                  <c:v>81.7</c:v>
                </c:pt>
                <c:pt idx="27">
                  <c:v>100.1</c:v>
                </c:pt>
                <c:pt idx="28">
                  <c:v>92.7</c:v>
                </c:pt>
                <c:pt idx="29">
                  <c:v>107</c:v>
                </c:pt>
                <c:pt idx="30">
                  <c:v>102.9</c:v>
                </c:pt>
                <c:pt idx="31">
                  <c:v>110.3</c:v>
                </c:pt>
                <c:pt idx="32">
                  <c:v>83.2</c:v>
                </c:pt>
                <c:pt idx="33">
                  <c:v>117.1</c:v>
                </c:pt>
                <c:pt idx="34">
                  <c:v>60</c:v>
                </c:pt>
                <c:pt idx="35">
                  <c:v>144.4</c:v>
                </c:pt>
                <c:pt idx="36">
                  <c:v>100.8</c:v>
                </c:pt>
                <c:pt idx="37">
                  <c:v>108.7</c:v>
                </c:pt>
                <c:pt idx="38">
                  <c:v>187.4</c:v>
                </c:pt>
                <c:pt idx="39">
                  <c:v>104.5</c:v>
                </c:pt>
                <c:pt idx="40">
                  <c:v>116.5</c:v>
                </c:pt>
                <c:pt idx="41">
                  <c:v>134.19999999999999</c:v>
                </c:pt>
                <c:pt idx="42">
                  <c:v>113.1</c:v>
                </c:pt>
                <c:pt idx="43">
                  <c:v>121.18755966083165</c:v>
                </c:pt>
                <c:pt idx="44">
                  <c:v>49.4</c:v>
                </c:pt>
                <c:pt idx="45">
                  <c:v>63</c:v>
                </c:pt>
                <c:pt idx="46">
                  <c:v>30</c:v>
                </c:pt>
                <c:pt idx="47">
                  <c:v>31.1</c:v>
                </c:pt>
                <c:pt idx="48">
                  <c:v>145.69999999999999</c:v>
                </c:pt>
                <c:pt idx="49">
                  <c:v>91.5</c:v>
                </c:pt>
                <c:pt idx="50">
                  <c:v>165.7</c:v>
                </c:pt>
                <c:pt idx="51">
                  <c:v>100.2</c:v>
                </c:pt>
                <c:pt idx="52">
                  <c:v>112.8</c:v>
                </c:pt>
                <c:pt idx="53">
                  <c:v>77.2</c:v>
                </c:pt>
                <c:pt idx="54">
                  <c:v>29.9</c:v>
                </c:pt>
                <c:pt idx="55">
                  <c:v>63.4</c:v>
                </c:pt>
                <c:pt idx="56">
                  <c:v>95.1</c:v>
                </c:pt>
                <c:pt idx="57">
                  <c:v>40.4</c:v>
                </c:pt>
                <c:pt idx="58">
                  <c:v>36</c:v>
                </c:pt>
                <c:pt idx="59">
                  <c:v>30.1</c:v>
                </c:pt>
                <c:pt idx="60">
                  <c:v>39.700000000000003</c:v>
                </c:pt>
                <c:pt idx="61">
                  <c:v>207</c:v>
                </c:pt>
                <c:pt idx="62">
                  <c:v>35.5</c:v>
                </c:pt>
                <c:pt idx="63">
                  <c:v>74.3</c:v>
                </c:pt>
                <c:pt idx="64">
                  <c:v>36.9</c:v>
                </c:pt>
                <c:pt idx="65">
                  <c:v>77.400000000000006</c:v>
                </c:pt>
                <c:pt idx="66">
                  <c:v>52.3</c:v>
                </c:pt>
                <c:pt idx="67">
                  <c:v>49.8</c:v>
                </c:pt>
                <c:pt idx="68">
                  <c:v>83.1</c:v>
                </c:pt>
                <c:pt idx="69">
                  <c:v>117.3</c:v>
                </c:pt>
                <c:pt idx="70">
                  <c:v>16.399999999999999</c:v>
                </c:pt>
                <c:pt idx="71">
                  <c:v>37.299999999999997</c:v>
                </c:pt>
                <c:pt idx="72">
                  <c:v>52.7</c:v>
                </c:pt>
                <c:pt idx="73">
                  <c:v>43.5</c:v>
                </c:pt>
                <c:pt idx="74">
                  <c:v>46.4</c:v>
                </c:pt>
                <c:pt idx="75">
                  <c:v>79.8</c:v>
                </c:pt>
                <c:pt idx="76">
                  <c:v>70.599999999999994</c:v>
                </c:pt>
                <c:pt idx="77">
                  <c:v>29.9</c:v>
                </c:pt>
                <c:pt idx="78">
                  <c:v>27.9</c:v>
                </c:pt>
                <c:pt idx="79">
                  <c:v>33.6</c:v>
                </c:pt>
                <c:pt idx="80">
                  <c:v>23.6</c:v>
                </c:pt>
                <c:pt idx="81">
                  <c:v>42.3</c:v>
                </c:pt>
                <c:pt idx="82">
                  <c:v>18.3</c:v>
                </c:pt>
                <c:pt idx="83">
                  <c:v>117.5</c:v>
                </c:pt>
                <c:pt idx="84">
                  <c:v>22.4</c:v>
                </c:pt>
                <c:pt idx="85">
                  <c:v>46.9</c:v>
                </c:pt>
                <c:pt idx="86">
                  <c:v>26</c:v>
                </c:pt>
                <c:pt idx="87">
                  <c:v>45</c:v>
                </c:pt>
                <c:pt idx="88">
                  <c:v>21.9</c:v>
                </c:pt>
                <c:pt idx="89">
                  <c:v>74.599999999999994</c:v>
                </c:pt>
                <c:pt idx="90">
                  <c:v>28.7</c:v>
                </c:pt>
                <c:pt idx="91">
                  <c:v>51.9</c:v>
                </c:pt>
                <c:pt idx="92">
                  <c:v>34.5</c:v>
                </c:pt>
                <c:pt idx="93">
                  <c:v>9.9</c:v>
                </c:pt>
                <c:pt idx="94">
                  <c:v>43</c:v>
                </c:pt>
                <c:pt idx="95">
                  <c:v>31.7</c:v>
                </c:pt>
                <c:pt idx="96">
                  <c:v>39.700000000000003</c:v>
                </c:pt>
                <c:pt idx="97">
                  <c:v>38.5</c:v>
                </c:pt>
                <c:pt idx="98">
                  <c:v>17.399999999999999</c:v>
                </c:pt>
                <c:pt idx="99">
                  <c:v>32.5</c:v>
                </c:pt>
                <c:pt idx="100">
                  <c:v>40.700000000000003</c:v>
                </c:pt>
                <c:pt idx="101">
                  <c:v>23.1</c:v>
                </c:pt>
                <c:pt idx="102">
                  <c:v>33.5</c:v>
                </c:pt>
                <c:pt idx="103">
                  <c:v>22.4</c:v>
                </c:pt>
                <c:pt idx="104">
                  <c:v>12.8</c:v>
                </c:pt>
                <c:pt idx="105">
                  <c:v>14.1</c:v>
                </c:pt>
                <c:pt idx="106">
                  <c:v>41</c:v>
                </c:pt>
                <c:pt idx="107">
                  <c:v>12.7</c:v>
                </c:pt>
                <c:pt idx="108">
                  <c:v>8.3000000000000007</c:v>
                </c:pt>
                <c:pt idx="109">
                  <c:v>25</c:v>
                </c:pt>
                <c:pt idx="110">
                  <c:v>151.6</c:v>
                </c:pt>
                <c:pt idx="111">
                  <c:v>22</c:v>
                </c:pt>
                <c:pt idx="112">
                  <c:v>24.1</c:v>
                </c:pt>
                <c:pt idx="113">
                  <c:v>17.5</c:v>
                </c:pt>
                <c:pt idx="114">
                  <c:v>16</c:v>
                </c:pt>
                <c:pt idx="115">
                  <c:v>15.4</c:v>
                </c:pt>
                <c:pt idx="116">
                  <c:v>66.7</c:v>
                </c:pt>
                <c:pt idx="117">
                  <c:v>22</c:v>
                </c:pt>
                <c:pt idx="118">
                  <c:v>26</c:v>
                </c:pt>
                <c:pt idx="119">
                  <c:v>34.299999999999997</c:v>
                </c:pt>
                <c:pt idx="120">
                  <c:v>35.799999999999997</c:v>
                </c:pt>
                <c:pt idx="121">
                  <c:v>41.3</c:v>
                </c:pt>
                <c:pt idx="122">
                  <c:v>12.9</c:v>
                </c:pt>
                <c:pt idx="123">
                  <c:v>14.2</c:v>
                </c:pt>
                <c:pt idx="124">
                  <c:v>18.5</c:v>
                </c:pt>
                <c:pt idx="125">
                  <c:v>19.399999999999999</c:v>
                </c:pt>
                <c:pt idx="126">
                  <c:v>20</c:v>
                </c:pt>
                <c:pt idx="127">
                  <c:v>39.200000000000003</c:v>
                </c:pt>
                <c:pt idx="128">
                  <c:v>21.7</c:v>
                </c:pt>
                <c:pt idx="129">
                  <c:v>17</c:v>
                </c:pt>
                <c:pt idx="130">
                  <c:v>15.7</c:v>
                </c:pt>
                <c:pt idx="131">
                  <c:v>10.7</c:v>
                </c:pt>
                <c:pt idx="132">
                  <c:v>17.899999999999999</c:v>
                </c:pt>
                <c:pt idx="133">
                  <c:v>83.7</c:v>
                </c:pt>
                <c:pt idx="134">
                  <c:v>19.399999999999999</c:v>
                </c:pt>
                <c:pt idx="135">
                  <c:v>10.199999999999999</c:v>
                </c:pt>
                <c:pt idx="136">
                  <c:v>10.9</c:v>
                </c:pt>
                <c:pt idx="137">
                  <c:v>11</c:v>
                </c:pt>
                <c:pt idx="138">
                  <c:v>22.2</c:v>
                </c:pt>
                <c:pt idx="139">
                  <c:v>26.8</c:v>
                </c:pt>
                <c:pt idx="140">
                  <c:v>9.3000000000000007</c:v>
                </c:pt>
                <c:pt idx="141">
                  <c:v>8.3000000000000007</c:v>
                </c:pt>
                <c:pt idx="142">
                  <c:v>84.6</c:v>
                </c:pt>
                <c:pt idx="143">
                  <c:v>9.8000000000000007</c:v>
                </c:pt>
                <c:pt idx="144">
                  <c:v>26.8</c:v>
                </c:pt>
                <c:pt idx="145">
                  <c:v>28.2</c:v>
                </c:pt>
                <c:pt idx="146">
                  <c:v>10.1</c:v>
                </c:pt>
                <c:pt idx="147">
                  <c:v>14.9</c:v>
                </c:pt>
                <c:pt idx="148">
                  <c:v>27.5</c:v>
                </c:pt>
                <c:pt idx="149">
                  <c:v>16.8</c:v>
                </c:pt>
                <c:pt idx="150">
                  <c:v>5.5</c:v>
                </c:pt>
                <c:pt idx="151">
                  <c:v>16.600000000000001</c:v>
                </c:pt>
                <c:pt idx="152">
                  <c:v>13.8</c:v>
                </c:pt>
                <c:pt idx="153">
                  <c:v>7.5</c:v>
                </c:pt>
                <c:pt idx="154">
                  <c:v>22.1</c:v>
                </c:pt>
                <c:pt idx="155">
                  <c:v>5.5</c:v>
                </c:pt>
                <c:pt idx="156">
                  <c:v>14.8</c:v>
                </c:pt>
                <c:pt idx="157">
                  <c:v>7.2</c:v>
                </c:pt>
                <c:pt idx="158">
                  <c:v>7.7</c:v>
                </c:pt>
                <c:pt idx="159">
                  <c:v>6.4</c:v>
                </c:pt>
                <c:pt idx="160">
                  <c:v>6.7</c:v>
                </c:pt>
                <c:pt idx="161">
                  <c:v>12.5</c:v>
                </c:pt>
                <c:pt idx="162">
                  <c:v>7.4</c:v>
                </c:pt>
                <c:pt idx="163">
                  <c:v>6.9</c:v>
                </c:pt>
                <c:pt idx="164">
                  <c:v>5.4</c:v>
                </c:pt>
                <c:pt idx="165">
                  <c:v>16.100000000000001</c:v>
                </c:pt>
                <c:pt idx="166">
                  <c:v>4.3</c:v>
                </c:pt>
                <c:pt idx="167">
                  <c:v>5.6</c:v>
                </c:pt>
                <c:pt idx="168">
                  <c:v>5.4</c:v>
                </c:pt>
                <c:pt idx="169">
                  <c:v>4.5</c:v>
                </c:pt>
                <c:pt idx="170">
                  <c:v>6.5</c:v>
                </c:pt>
                <c:pt idx="171">
                  <c:v>4.0999999999999996</c:v>
                </c:pt>
                <c:pt idx="172">
                  <c:v>5.4</c:v>
                </c:pt>
                <c:pt idx="173">
                  <c:v>5.9</c:v>
                </c:pt>
                <c:pt idx="174">
                  <c:v>4.0999999999999996</c:v>
                </c:pt>
                <c:pt idx="175">
                  <c:v>6.2</c:v>
                </c:pt>
                <c:pt idx="176">
                  <c:v>7.2</c:v>
                </c:pt>
                <c:pt idx="177">
                  <c:v>5.5</c:v>
                </c:pt>
                <c:pt idx="178">
                  <c:v>5.5</c:v>
                </c:pt>
                <c:pt idx="179">
                  <c:v>6.2</c:v>
                </c:pt>
                <c:pt idx="180">
                  <c:v>6.2</c:v>
                </c:pt>
                <c:pt idx="181">
                  <c:v>5.6</c:v>
                </c:pt>
                <c:pt idx="182">
                  <c:v>12.7</c:v>
                </c:pt>
                <c:pt idx="183">
                  <c:v>3.9</c:v>
                </c:pt>
                <c:pt idx="184">
                  <c:v>11.2</c:v>
                </c:pt>
                <c:pt idx="185">
                  <c:v>8.4</c:v>
                </c:pt>
                <c:pt idx="186">
                  <c:v>4.9000000000000004</c:v>
                </c:pt>
                <c:pt idx="187">
                  <c:v>4.5999999999999996</c:v>
                </c:pt>
                <c:pt idx="188">
                  <c:v>11.8</c:v>
                </c:pt>
                <c:pt idx="189">
                  <c:v>4.5999999999999996</c:v>
                </c:pt>
                <c:pt idx="190">
                  <c:v>12.5</c:v>
                </c:pt>
                <c:pt idx="191">
                  <c:v>5.5</c:v>
                </c:pt>
                <c:pt idx="192">
                  <c:v>5.2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57A-460D-903A-4BD72B97EDAE}"/>
            </c:ext>
          </c:extLst>
        </c:ser>
        <c:ser>
          <c:idx val="3"/>
          <c:order val="2"/>
          <c:tx>
            <c:strRef>
              <c:f>ExEq.2!$B$270</c:f>
              <c:strCache>
                <c:ptCount val="1"/>
                <c:pt idx="0">
                  <c:v>2015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ExEq.2!$I$275:$I$467</c:f>
              <c:numCache>
                <c:formatCode>0.0000</c:formatCode>
                <c:ptCount val="193"/>
                <c:pt idx="0">
                  <c:v>1.1325793341655838E-2</c:v>
                </c:pt>
                <c:pt idx="1">
                  <c:v>2.4159625873867656E-2</c:v>
                </c:pt>
                <c:pt idx="2">
                  <c:v>2.7561306424887466E-2</c:v>
                </c:pt>
                <c:pt idx="3">
                  <c:v>3.0004007819247173E-2</c:v>
                </c:pt>
                <c:pt idx="4">
                  <c:v>3.1122285561736771E-2</c:v>
                </c:pt>
                <c:pt idx="5">
                  <c:v>3.3785004044428059E-2</c:v>
                </c:pt>
                <c:pt idx="6">
                  <c:v>3.9151988426925854E-2</c:v>
                </c:pt>
                <c:pt idx="7">
                  <c:v>4.3014687358327114E-2</c:v>
                </c:pt>
                <c:pt idx="8">
                  <c:v>4.4503853361156538E-2</c:v>
                </c:pt>
                <c:pt idx="9">
                  <c:v>4.8239895265933148E-2</c:v>
                </c:pt>
                <c:pt idx="10">
                  <c:v>5.1986526229166136E-2</c:v>
                </c:pt>
                <c:pt idx="11">
                  <c:v>5.5177790564164685E-2</c:v>
                </c:pt>
                <c:pt idx="12">
                  <c:v>5.768847890987986E-2</c:v>
                </c:pt>
                <c:pt idx="13">
                  <c:v>5.9464026130158776E-2</c:v>
                </c:pt>
                <c:pt idx="14">
                  <c:v>6.4856166715388242E-2</c:v>
                </c:pt>
                <c:pt idx="15">
                  <c:v>8.0067628384726891E-2</c:v>
                </c:pt>
                <c:pt idx="16">
                  <c:v>9.1523662983936299E-2</c:v>
                </c:pt>
                <c:pt idx="17">
                  <c:v>9.4244123924244014E-2</c:v>
                </c:pt>
                <c:pt idx="18">
                  <c:v>0.10026554205659513</c:v>
                </c:pt>
                <c:pt idx="19">
                  <c:v>0.10614590647032432</c:v>
                </c:pt>
                <c:pt idx="20">
                  <c:v>0.10994948490772025</c:v>
                </c:pt>
                <c:pt idx="21">
                  <c:v>0.11251681236259428</c:v>
                </c:pt>
                <c:pt idx="22">
                  <c:v>0.1197209498093976</c:v>
                </c:pt>
                <c:pt idx="23">
                  <c:v>0.12773623820209978</c:v>
                </c:pt>
                <c:pt idx="24">
                  <c:v>0.13001548867960119</c:v>
                </c:pt>
                <c:pt idx="25">
                  <c:v>0.13428855456885955</c:v>
                </c:pt>
                <c:pt idx="26">
                  <c:v>0.14046678383780875</c:v>
                </c:pt>
                <c:pt idx="27">
                  <c:v>0.14352641929785423</c:v>
                </c:pt>
                <c:pt idx="28">
                  <c:v>0.14584225310583754</c:v>
                </c:pt>
                <c:pt idx="29">
                  <c:v>0.15020269588436727</c:v>
                </c:pt>
                <c:pt idx="30">
                  <c:v>0.16046031697146446</c:v>
                </c:pt>
                <c:pt idx="31">
                  <c:v>0.16988639209085593</c:v>
                </c:pt>
                <c:pt idx="32">
                  <c:v>0.17510310659767331</c:v>
                </c:pt>
                <c:pt idx="33">
                  <c:v>0.17844341636238048</c:v>
                </c:pt>
                <c:pt idx="34">
                  <c:v>0.17887445721404255</c:v>
                </c:pt>
                <c:pt idx="35">
                  <c:v>0.18434224843949071</c:v>
                </c:pt>
                <c:pt idx="36">
                  <c:v>0.20083145662029694</c:v>
                </c:pt>
                <c:pt idx="37">
                  <c:v>0.2139081687101734</c:v>
                </c:pt>
                <c:pt idx="38">
                  <c:v>0.21669353094947252</c:v>
                </c:pt>
                <c:pt idx="39">
                  <c:v>0.21760333461854769</c:v>
                </c:pt>
                <c:pt idx="40">
                  <c:v>0.21812980458164685</c:v>
                </c:pt>
                <c:pt idx="41">
                  <c:v>0.22157603833886097</c:v>
                </c:pt>
                <c:pt idx="42">
                  <c:v>0.22583189762308864</c:v>
                </c:pt>
                <c:pt idx="43">
                  <c:v>0.22768780959555401</c:v>
                </c:pt>
                <c:pt idx="44">
                  <c:v>0.23425669164438762</c:v>
                </c:pt>
                <c:pt idx="45">
                  <c:v>0.24334673909286758</c:v>
                </c:pt>
                <c:pt idx="46">
                  <c:v>0.27123684355905375</c:v>
                </c:pt>
                <c:pt idx="47">
                  <c:v>0.29613913080119214</c:v>
                </c:pt>
                <c:pt idx="48">
                  <c:v>0.29674497737339239</c:v>
                </c:pt>
                <c:pt idx="49">
                  <c:v>0.29771140774296184</c:v>
                </c:pt>
                <c:pt idx="50">
                  <c:v>0.29893152348197122</c:v>
                </c:pt>
                <c:pt idx="51">
                  <c:v>0.31890765727439485</c:v>
                </c:pt>
                <c:pt idx="52">
                  <c:v>0.33825623054085119</c:v>
                </c:pt>
                <c:pt idx="53">
                  <c:v>0.33899340777456555</c:v>
                </c:pt>
                <c:pt idx="54">
                  <c:v>0.33963706577620406</c:v>
                </c:pt>
                <c:pt idx="55">
                  <c:v>0.34206819203593664</c:v>
                </c:pt>
                <c:pt idx="56">
                  <c:v>0.34444914566530821</c:v>
                </c:pt>
                <c:pt idx="57">
                  <c:v>0.35294833995829966</c:v>
                </c:pt>
                <c:pt idx="58">
                  <c:v>0.36205811709378888</c:v>
                </c:pt>
                <c:pt idx="59">
                  <c:v>0.36268885001794382</c:v>
                </c:pt>
                <c:pt idx="60">
                  <c:v>0.36835653441663141</c:v>
                </c:pt>
                <c:pt idx="61">
                  <c:v>0.37472404613723231</c:v>
                </c:pt>
                <c:pt idx="62">
                  <c:v>0.37547307119835843</c:v>
                </c:pt>
                <c:pt idx="63">
                  <c:v>0.37551408581798873</c:v>
                </c:pt>
                <c:pt idx="64">
                  <c:v>0.46604033102565162</c:v>
                </c:pt>
                <c:pt idx="65">
                  <c:v>0.55746767273023712</c:v>
                </c:pt>
                <c:pt idx="66">
                  <c:v>0.55843300818766206</c:v>
                </c:pt>
                <c:pt idx="67">
                  <c:v>0.55855347649867348</c:v>
                </c:pt>
                <c:pt idx="68">
                  <c:v>0.55911181475089289</c:v>
                </c:pt>
                <c:pt idx="69">
                  <c:v>0.5621499285771191</c:v>
                </c:pt>
                <c:pt idx="70">
                  <c:v>0.56482327973160096</c:v>
                </c:pt>
                <c:pt idx="71">
                  <c:v>0.56655582512300917</c:v>
                </c:pt>
                <c:pt idx="72">
                  <c:v>0.58607966343872087</c:v>
                </c:pt>
                <c:pt idx="73">
                  <c:v>0.60549025169064996</c:v>
                </c:pt>
                <c:pt idx="74">
                  <c:v>0.60699736443695795</c:v>
                </c:pt>
                <c:pt idx="75">
                  <c:v>0.61127472676353822</c:v>
                </c:pt>
                <c:pt idx="76">
                  <c:v>0.61552835199652745</c:v>
                </c:pt>
                <c:pt idx="77">
                  <c:v>0.61555708349508831</c:v>
                </c:pt>
                <c:pt idx="78">
                  <c:v>0.61578613212122302</c:v>
                </c:pt>
                <c:pt idx="79">
                  <c:v>0.61684293434654824</c:v>
                </c:pt>
                <c:pt idx="80">
                  <c:v>0.61796028317597507</c:v>
                </c:pt>
                <c:pt idx="81">
                  <c:v>0.61823960654379528</c:v>
                </c:pt>
                <c:pt idx="82">
                  <c:v>0.61943169568825618</c:v>
                </c:pt>
                <c:pt idx="83">
                  <c:v>0.62075224584521171</c:v>
                </c:pt>
                <c:pt idx="84">
                  <c:v>0.62497683391669623</c:v>
                </c:pt>
                <c:pt idx="85">
                  <c:v>0.6291074402552479</c:v>
                </c:pt>
                <c:pt idx="86">
                  <c:v>0.62916895557487251</c:v>
                </c:pt>
                <c:pt idx="87">
                  <c:v>0.62918318427981812</c:v>
                </c:pt>
                <c:pt idx="88">
                  <c:v>0.63821971348440831</c:v>
                </c:pt>
                <c:pt idx="89">
                  <c:v>0.64750327252513085</c:v>
                </c:pt>
                <c:pt idx="90">
                  <c:v>0.64948596012421334</c:v>
                </c:pt>
                <c:pt idx="91">
                  <c:v>0.65239862057145825</c:v>
                </c:pt>
                <c:pt idx="92">
                  <c:v>0.65400457874125995</c:v>
                </c:pt>
                <c:pt idx="93">
                  <c:v>0.65445768687426309</c:v>
                </c:pt>
                <c:pt idx="94">
                  <c:v>0.6578881856158415</c:v>
                </c:pt>
                <c:pt idx="95">
                  <c:v>0.66146367012994933</c:v>
                </c:pt>
                <c:pt idx="96">
                  <c:v>0.66214888281878825</c:v>
                </c:pt>
                <c:pt idx="97">
                  <c:v>0.66278469507442095</c:v>
                </c:pt>
                <c:pt idx="98">
                  <c:v>0.66302632757564661</c:v>
                </c:pt>
                <c:pt idx="99">
                  <c:v>0.66389310947873703</c:v>
                </c:pt>
                <c:pt idx="100">
                  <c:v>0.66464674200836549</c:v>
                </c:pt>
                <c:pt idx="101">
                  <c:v>0.66729439126594459</c:v>
                </c:pt>
                <c:pt idx="102">
                  <c:v>0.66996438244973566</c:v>
                </c:pt>
                <c:pt idx="103">
                  <c:v>0.66999689781231908</c:v>
                </c:pt>
                <c:pt idx="104">
                  <c:v>0.6726974042132946</c:v>
                </c:pt>
                <c:pt idx="105">
                  <c:v>0.67547568000346847</c:v>
                </c:pt>
                <c:pt idx="106">
                  <c:v>0.67776657019950259</c:v>
                </c:pt>
                <c:pt idx="107">
                  <c:v>0.68213165629817374</c:v>
                </c:pt>
                <c:pt idx="108">
                  <c:v>0.6884879752920624</c:v>
                </c:pt>
                <c:pt idx="109">
                  <c:v>0.69313718249085454</c:v>
                </c:pt>
                <c:pt idx="110">
                  <c:v>0.69436327388461516</c:v>
                </c:pt>
                <c:pt idx="111">
                  <c:v>0.75655578698197501</c:v>
                </c:pt>
                <c:pt idx="112">
                  <c:v>0.81800990171891264</c:v>
                </c:pt>
                <c:pt idx="113">
                  <c:v>0.82294566802976032</c:v>
                </c:pt>
                <c:pt idx="114">
                  <c:v>0.82847484095741408</c:v>
                </c:pt>
                <c:pt idx="115">
                  <c:v>0.82911209591587443</c:v>
                </c:pt>
                <c:pt idx="116">
                  <c:v>0.82912722134240502</c:v>
                </c:pt>
                <c:pt idx="117">
                  <c:v>0.82947250387837546</c:v>
                </c:pt>
                <c:pt idx="118">
                  <c:v>0.84048277073713562</c:v>
                </c:pt>
                <c:pt idx="119">
                  <c:v>0.85140719472688886</c:v>
                </c:pt>
                <c:pt idx="120">
                  <c:v>0.85166173609682483</c:v>
                </c:pt>
                <c:pt idx="121">
                  <c:v>0.85236131198000797</c:v>
                </c:pt>
                <c:pt idx="122">
                  <c:v>0.8577009401157405</c:v>
                </c:pt>
                <c:pt idx="123">
                  <c:v>0.86239288450656204</c:v>
                </c:pt>
                <c:pt idx="124">
                  <c:v>0.86268425251082181</c:v>
                </c:pt>
                <c:pt idx="125">
                  <c:v>0.86312894277871877</c:v>
                </c:pt>
                <c:pt idx="126">
                  <c:v>0.8647150075123522</c:v>
                </c:pt>
                <c:pt idx="127">
                  <c:v>0.86638015588429074</c:v>
                </c:pt>
                <c:pt idx="128">
                  <c:v>0.87502675727212842</c:v>
                </c:pt>
                <c:pt idx="129">
                  <c:v>0.88339311414077804</c:v>
                </c:pt>
                <c:pt idx="130">
                  <c:v>0.88358377080000294</c:v>
                </c:pt>
                <c:pt idx="131">
                  <c:v>0.88562835781675808</c:v>
                </c:pt>
                <c:pt idx="132">
                  <c:v>0.88765817168315764</c:v>
                </c:pt>
                <c:pt idx="133">
                  <c:v>0.8905326085632097</c:v>
                </c:pt>
                <c:pt idx="134">
                  <c:v>0.89352787122644162</c:v>
                </c:pt>
                <c:pt idx="135">
                  <c:v>0.89389668972296099</c:v>
                </c:pt>
                <c:pt idx="136">
                  <c:v>0.89437896980470422</c:v>
                </c:pt>
                <c:pt idx="137">
                  <c:v>0.89564669795222374</c:v>
                </c:pt>
                <c:pt idx="138">
                  <c:v>0.90314208295886034</c:v>
                </c:pt>
                <c:pt idx="139">
                  <c:v>0.90978459109784993</c:v>
                </c:pt>
                <c:pt idx="140">
                  <c:v>0.90990294257249538</c:v>
                </c:pt>
                <c:pt idx="141">
                  <c:v>0.91015905536093245</c:v>
                </c:pt>
                <c:pt idx="142">
                  <c:v>0.91062089489133258</c:v>
                </c:pt>
                <c:pt idx="143">
                  <c:v>0.91099013071801194</c:v>
                </c:pt>
                <c:pt idx="144">
                  <c:v>0.91237389460992646</c:v>
                </c:pt>
                <c:pt idx="145">
                  <c:v>0.91416759401638648</c:v>
                </c:pt>
                <c:pt idx="146">
                  <c:v>0.91476901970219104</c:v>
                </c:pt>
                <c:pt idx="147">
                  <c:v>0.91521510391023675</c:v>
                </c:pt>
                <c:pt idx="148">
                  <c:v>0.91553287608511935</c:v>
                </c:pt>
                <c:pt idx="149">
                  <c:v>0.91556020384362879</c:v>
                </c:pt>
                <c:pt idx="150">
                  <c:v>0.91586104013623726</c:v>
                </c:pt>
                <c:pt idx="151">
                  <c:v>0.91837780421340909</c:v>
                </c:pt>
                <c:pt idx="152">
                  <c:v>0.92065532986500032</c:v>
                </c:pt>
                <c:pt idx="153">
                  <c:v>0.92090638450424611</c:v>
                </c:pt>
                <c:pt idx="154">
                  <c:v>0.92150564621295972</c:v>
                </c:pt>
                <c:pt idx="155">
                  <c:v>0.92190606142898179</c:v>
                </c:pt>
                <c:pt idx="156">
                  <c:v>0.92226114956946326</c:v>
                </c:pt>
                <c:pt idx="157">
                  <c:v>0.9244100195561562</c:v>
                </c:pt>
                <c:pt idx="158">
                  <c:v>0.92680441120232682</c:v>
                </c:pt>
                <c:pt idx="159">
                  <c:v>0.92747707759373121</c:v>
                </c:pt>
                <c:pt idx="160">
                  <c:v>0.92777589678937011</c:v>
                </c:pt>
                <c:pt idx="161">
                  <c:v>0.92807339557821922</c:v>
                </c:pt>
                <c:pt idx="162">
                  <c:v>0.92816972297219247</c:v>
                </c:pt>
                <c:pt idx="163">
                  <c:v>0.92971046782860256</c:v>
                </c:pt>
                <c:pt idx="164">
                  <c:v>0.93123219943511226</c:v>
                </c:pt>
                <c:pt idx="165">
                  <c:v>0.93284171098642432</c:v>
                </c:pt>
                <c:pt idx="166">
                  <c:v>0.9345190983996069</c:v>
                </c:pt>
                <c:pt idx="167">
                  <c:v>0.93734632275095131</c:v>
                </c:pt>
                <c:pt idx="168">
                  <c:v>0.94031709849707046</c:v>
                </c:pt>
                <c:pt idx="169">
                  <c:v>0.94435344308240521</c:v>
                </c:pt>
                <c:pt idx="170">
                  <c:v>0.95106286894991454</c:v>
                </c:pt>
                <c:pt idx="171">
                  <c:v>0.95440847497524983</c:v>
                </c:pt>
                <c:pt idx="172">
                  <c:v>0.95739620357674426</c:v>
                </c:pt>
                <c:pt idx="173">
                  <c:v>0.96013568628220991</c:v>
                </c:pt>
                <c:pt idx="174">
                  <c:v>0.9603639627291316</c:v>
                </c:pt>
                <c:pt idx="175">
                  <c:v>0.96176426771903634</c:v>
                </c:pt>
                <c:pt idx="176">
                  <c:v>0.96339847953539459</c:v>
                </c:pt>
                <c:pt idx="177">
                  <c:v>0.9639437429269988</c:v>
                </c:pt>
                <c:pt idx="178">
                  <c:v>0.96465949680940266</c:v>
                </c:pt>
                <c:pt idx="179">
                  <c:v>0.96538653128033269</c:v>
                </c:pt>
                <c:pt idx="180">
                  <c:v>0.96680148226945906</c:v>
                </c:pt>
                <c:pt idx="181">
                  <c:v>0.9679341492221456</c:v>
                </c:pt>
                <c:pt idx="182">
                  <c:v>0.96859858167513924</c:v>
                </c:pt>
                <c:pt idx="183">
                  <c:v>0.98354796268451494</c:v>
                </c:pt>
                <c:pt idx="184">
                  <c:v>0.99808669315247478</c:v>
                </c:pt>
                <c:pt idx="185">
                  <c:v>0.99864674904664064</c:v>
                </c:pt>
                <c:pt idx="186">
                  <c:v>0.99919635597681955</c:v>
                </c:pt>
                <c:pt idx="187">
                  <c:v>0.99959240829129592</c:v>
                </c:pt>
                <c:pt idx="188">
                  <c:v>0.99977173303361444</c:v>
                </c:pt>
                <c:pt idx="189">
                  <c:v>0.99979726189100737</c:v>
                </c:pt>
                <c:pt idx="190">
                  <c:v>0.9998214649877275</c:v>
                </c:pt>
                <c:pt idx="191">
                  <c:v>0.9999103259288844</c:v>
                </c:pt>
                <c:pt idx="192">
                  <c:v>0.99999897474574984</c:v>
                </c:pt>
              </c:numCache>
            </c:numRef>
          </c:xVal>
          <c:yVal>
            <c:numRef>
              <c:f>ExEq.2!$U$275:$U$467</c:f>
              <c:numCache>
                <c:formatCode>0.00</c:formatCode>
                <c:ptCount val="193"/>
                <c:pt idx="0">
                  <c:v>117.40768204540908</c:v>
                </c:pt>
                <c:pt idx="1">
                  <c:v>113.18631593346626</c:v>
                </c:pt>
                <c:pt idx="2">
                  <c:v>112.09309285891287</c:v>
                </c:pt>
                <c:pt idx="3">
                  <c:v>111.31458341023374</c:v>
                </c:pt>
                <c:pt idx="4">
                  <c:v>110.9599854253444</c:v>
                </c:pt>
                <c:pt idx="5">
                  <c:v>110.12019648393471</c:v>
                </c:pt>
                <c:pt idx="6">
                  <c:v>108.44678183016912</c:v>
                </c:pt>
                <c:pt idx="7">
                  <c:v>107.25815991682383</c:v>
                </c:pt>
                <c:pt idx="8">
                  <c:v>106.80340403205682</c:v>
                </c:pt>
                <c:pt idx="9">
                  <c:v>105.67097402856074</c:v>
                </c:pt>
                <c:pt idx="10">
                  <c:v>104.54739244139594</c:v>
                </c:pt>
                <c:pt idx="11">
                  <c:v>103.59978713742424</c:v>
                </c:pt>
                <c:pt idx="12">
                  <c:v>102.86031084891501</c:v>
                </c:pt>
                <c:pt idx="13">
                  <c:v>102.34054512055413</c:v>
                </c:pt>
                <c:pt idx="14">
                  <c:v>100.77811844417701</c:v>
                </c:pt>
                <c:pt idx="15">
                  <c:v>96.497819760454917</c:v>
                </c:pt>
                <c:pt idx="16">
                  <c:v>93.394684899255196</c:v>
                </c:pt>
                <c:pt idx="17">
                  <c:v>92.672568123171573</c:v>
                </c:pt>
                <c:pt idx="18">
                  <c:v>91.094041607282819</c:v>
                </c:pt>
                <c:pt idx="19">
                  <c:v>89.578446297910432</c:v>
                </c:pt>
                <c:pt idx="20">
                  <c:v>88.611574999577968</c:v>
                </c:pt>
                <c:pt idx="21">
                  <c:v>87.964865477823608</c:v>
                </c:pt>
                <c:pt idx="22">
                  <c:v>86.175237865232603</c:v>
                </c:pt>
                <c:pt idx="23">
                  <c:v>84.226863769104753</c:v>
                </c:pt>
                <c:pt idx="24">
                  <c:v>83.680906700743023</c:v>
                </c:pt>
                <c:pt idx="25">
                  <c:v>82.666882273318848</c:v>
                </c:pt>
                <c:pt idx="26">
                  <c:v>81.222438620291442</c:v>
                </c:pt>
                <c:pt idx="27">
                  <c:v>80.516480985332024</c:v>
                </c:pt>
                <c:pt idx="28">
                  <c:v>79.986225288121773</c:v>
                </c:pt>
                <c:pt idx="29">
                  <c:v>78.997275549135594</c:v>
                </c:pt>
                <c:pt idx="30">
                  <c:v>76.718790143356699</c:v>
                </c:pt>
                <c:pt idx="31">
                  <c:v>74.683000473393733</c:v>
                </c:pt>
                <c:pt idx="32">
                  <c:v>73.57963865078743</c:v>
                </c:pt>
                <c:pt idx="33">
                  <c:v>72.881721784457866</c:v>
                </c:pt>
                <c:pt idx="34">
                  <c:v>72.792144643103953</c:v>
                </c:pt>
                <c:pt idx="35">
                  <c:v>71.66536134093576</c:v>
                </c:pt>
                <c:pt idx="36">
                  <c:v>68.371841318914647</c:v>
                </c:pt>
                <c:pt idx="37">
                  <c:v>65.867886866097308</c:v>
                </c:pt>
                <c:pt idx="38">
                  <c:v>65.346502462639535</c:v>
                </c:pt>
                <c:pt idx="39">
                  <c:v>65.177094566905922</c:v>
                </c:pt>
                <c:pt idx="40">
                  <c:v>65.079265113422878</c:v>
                </c:pt>
                <c:pt idx="41">
                  <c:v>64.44249722772652</c:v>
                </c:pt>
                <c:pt idx="42">
                  <c:v>63.664724500002016</c:v>
                </c:pt>
                <c:pt idx="43">
                  <c:v>63.32849635013347</c:v>
                </c:pt>
                <c:pt idx="44">
                  <c:v>62.152639733182824</c:v>
                </c:pt>
                <c:pt idx="45">
                  <c:v>60.56140860817311</c:v>
                </c:pt>
                <c:pt idx="46">
                  <c:v>55.928984217756636</c:v>
                </c:pt>
                <c:pt idx="47">
                  <c:v>52.093092921629321</c:v>
                </c:pt>
                <c:pt idx="48">
                  <c:v>52.003123554441046</c:v>
                </c:pt>
                <c:pt idx="49">
                  <c:v>51.859928325686639</c:v>
                </c:pt>
                <c:pt idx="50">
                  <c:v>51.679707739027329</c:v>
                </c:pt>
                <c:pt idx="51">
                  <c:v>48.816577667733661</c:v>
                </c:pt>
                <c:pt idx="52">
                  <c:v>46.194708347405843</c:v>
                </c:pt>
                <c:pt idx="53">
                  <c:v>46.097649602673073</c:v>
                </c:pt>
                <c:pt idx="54">
                  <c:v>46.013070630570979</c:v>
                </c:pt>
                <c:pt idx="55">
                  <c:v>45.695009536007923</c:v>
                </c:pt>
                <c:pt idx="56">
                  <c:v>45.385643539414808</c:v>
                </c:pt>
                <c:pt idx="57">
                  <c:v>44.298296120092047</c:v>
                </c:pt>
                <c:pt idx="58">
                  <c:v>43.161741949672859</c:v>
                </c:pt>
                <c:pt idx="59">
                  <c:v>43.084138519365268</c:v>
                </c:pt>
                <c:pt idx="60">
                  <c:v>42.39303434081657</c:v>
                </c:pt>
                <c:pt idx="61">
                  <c:v>41.629809740787131</c:v>
                </c:pt>
                <c:pt idx="62">
                  <c:v>41.540937943475349</c:v>
                </c:pt>
                <c:pt idx="63">
                  <c:v>41.536077042816714</c:v>
                </c:pt>
                <c:pt idx="64">
                  <c:v>32.081383025130684</c:v>
                </c:pt>
                <c:pt idx="65">
                  <c:v>24.715199853981588</c:v>
                </c:pt>
                <c:pt idx="66">
                  <c:v>24.647221348627298</c:v>
                </c:pt>
                <c:pt idx="67">
                  <c:v>24.638751155322982</c:v>
                </c:pt>
                <c:pt idx="68">
                  <c:v>24.599532078440962</c:v>
                </c:pt>
                <c:pt idx="69">
                  <c:v>24.387218812374719</c:v>
                </c:pt>
                <c:pt idx="70">
                  <c:v>24.201912500690931</c:v>
                </c:pt>
                <c:pt idx="71">
                  <c:v>24.082571820467614</c:v>
                </c:pt>
                <c:pt idx="72">
                  <c:v>22.777737866517896</c:v>
                </c:pt>
                <c:pt idx="73">
                  <c:v>21.550564317049012</c:v>
                </c:pt>
                <c:pt idx="74">
                  <c:v>21.458094893230687</c:v>
                </c:pt>
                <c:pt idx="75">
                  <c:v>21.197811179047289</c:v>
                </c:pt>
                <c:pt idx="76">
                  <c:v>20.942102944711625</c:v>
                </c:pt>
                <c:pt idx="77">
                  <c:v>20.940386270284908</c:v>
                </c:pt>
                <c:pt idx="78">
                  <c:v>20.926705906428719</c:v>
                </c:pt>
                <c:pt idx="79">
                  <c:v>20.863702043947448</c:v>
                </c:pt>
                <c:pt idx="80">
                  <c:v>20.797294832729975</c:v>
                </c:pt>
                <c:pt idx="81">
                  <c:v>20.7807269030409</c:v>
                </c:pt>
                <c:pt idx="82">
                  <c:v>20.710166950542636</c:v>
                </c:pt>
                <c:pt idx="83">
                  <c:v>20.632283036058858</c:v>
                </c:pt>
                <c:pt idx="84">
                  <c:v>20.385085532940884</c:v>
                </c:pt>
                <c:pt idx="85">
                  <c:v>20.146251132190081</c:v>
                </c:pt>
                <c:pt idx="86">
                  <c:v>20.142715504013154</c:v>
                </c:pt>
                <c:pt idx="87">
                  <c:v>20.141897789422856</c:v>
                </c:pt>
                <c:pt idx="88">
                  <c:v>19.629222251987088</c:v>
                </c:pt>
                <c:pt idx="89">
                  <c:v>19.116117821495902</c:v>
                </c:pt>
                <c:pt idx="90">
                  <c:v>19.008284408983069</c:v>
                </c:pt>
                <c:pt idx="91">
                  <c:v>18.850974297375238</c:v>
                </c:pt>
                <c:pt idx="92">
                  <c:v>18.764795466710972</c:v>
                </c:pt>
                <c:pt idx="93">
                  <c:v>18.740552142680457</c:v>
                </c:pt>
                <c:pt idx="94">
                  <c:v>18.558018399745691</c:v>
                </c:pt>
                <c:pt idx="95">
                  <c:v>18.369662018603801</c:v>
                </c:pt>
                <c:pt idx="96">
                  <c:v>18.333783932072237</c:v>
                </c:pt>
                <c:pt idx="97">
                  <c:v>18.300555158608773</c:v>
                </c:pt>
                <c:pt idx="98">
                  <c:v>18.28794277744619</c:v>
                </c:pt>
                <c:pt idx="99">
                  <c:v>18.242771232025657</c:v>
                </c:pt>
                <c:pt idx="100">
                  <c:v>18.20358705020746</c:v>
                </c:pt>
                <c:pt idx="101">
                  <c:v>18.066591879089859</c:v>
                </c:pt>
                <c:pt idx="102">
                  <c:v>17.929484740017788</c:v>
                </c:pt>
                <c:pt idx="103">
                  <c:v>17.927821467410837</c:v>
                </c:pt>
                <c:pt idx="104">
                  <c:v>17.79021848234019</c:v>
                </c:pt>
                <c:pt idx="105">
                  <c:v>17.649754931803965</c:v>
                </c:pt>
                <c:pt idx="106">
                  <c:v>17.534767186497838</c:v>
                </c:pt>
                <c:pt idx="107">
                  <c:v>17.31773788434198</c:v>
                </c:pt>
                <c:pt idx="108">
                  <c:v>17.006500423274893</c:v>
                </c:pt>
                <c:pt idx="109">
                  <c:v>16.782399441370547</c:v>
                </c:pt>
                <c:pt idx="110">
                  <c:v>16.723793093984877</c:v>
                </c:pt>
                <c:pt idx="111">
                  <c:v>14.004613692340188</c:v>
                </c:pt>
                <c:pt idx="112">
                  <c:v>11.752288430473842</c:v>
                </c:pt>
                <c:pt idx="113">
                  <c:v>11.587945964479875</c:v>
                </c:pt>
                <c:pt idx="114">
                  <c:v>11.406572951287512</c:v>
                </c:pt>
                <c:pt idx="115">
                  <c:v>11.385852423214068</c:v>
                </c:pt>
                <c:pt idx="116">
                  <c:v>11.38536107319228</c:v>
                </c:pt>
                <c:pt idx="117">
                  <c:v>11.374150322722192</c:v>
                </c:pt>
                <c:pt idx="118">
                  <c:v>11.022395269728786</c:v>
                </c:pt>
                <c:pt idx="119">
                  <c:v>10.684135015085051</c:v>
                </c:pt>
                <c:pt idx="120">
                  <c:v>10.676378489647648</c:v>
                </c:pt>
                <c:pt idx="121">
                  <c:v>10.655089619861768</c:v>
                </c:pt>
                <c:pt idx="122">
                  <c:v>10.493991198804242</c:v>
                </c:pt>
                <c:pt idx="123">
                  <c:v>10.354445313236491</c:v>
                </c:pt>
                <c:pt idx="124">
                  <c:v>10.345841016863712</c:v>
                </c:pt>
                <c:pt idx="125">
                  <c:v>10.332722790726031</c:v>
                </c:pt>
                <c:pt idx="126">
                  <c:v>10.286069684044381</c:v>
                </c:pt>
                <c:pt idx="127">
                  <c:v>10.237317023326158</c:v>
                </c:pt>
                <c:pt idx="128">
                  <c:v>9.9878502506072149</c:v>
                </c:pt>
                <c:pt idx="129">
                  <c:v>9.7522572133899388</c:v>
                </c:pt>
                <c:pt idx="130">
                  <c:v>9.746953669363009</c:v>
                </c:pt>
                <c:pt idx="131">
                  <c:v>9.6902598719905981</c:v>
                </c:pt>
                <c:pt idx="132">
                  <c:v>9.6343019176215243</c:v>
                </c:pt>
                <c:pt idx="133">
                  <c:v>9.5556117379439627</c:v>
                </c:pt>
                <c:pt idx="134">
                  <c:v>9.4742975811729888</c:v>
                </c:pt>
                <c:pt idx="135">
                  <c:v>9.4643330148923095</c:v>
                </c:pt>
                <c:pt idx="136">
                  <c:v>9.4513188069129725</c:v>
                </c:pt>
                <c:pt idx="137">
                  <c:v>9.4171947606352813</c:v>
                </c:pt>
                <c:pt idx="138">
                  <c:v>9.2179407264412667</c:v>
                </c:pt>
                <c:pt idx="139">
                  <c:v>9.0448856827228408</c:v>
                </c:pt>
                <c:pt idx="140">
                  <c:v>9.0418319529582849</c:v>
                </c:pt>
                <c:pt idx="141">
                  <c:v>9.0352272057696048</c:v>
                </c:pt>
                <c:pt idx="142">
                  <c:v>9.0233292802435585</c:v>
                </c:pt>
                <c:pt idx="143">
                  <c:v>9.0138282857411536</c:v>
                </c:pt>
                <c:pt idx="144">
                  <c:v>8.9783108662087958</c:v>
                </c:pt>
                <c:pt idx="145">
                  <c:v>8.9324797275779222</c:v>
                </c:pt>
                <c:pt idx="146">
                  <c:v>8.9171650232429176</c:v>
                </c:pt>
                <c:pt idx="147">
                  <c:v>8.9058228969910918</c:v>
                </c:pt>
                <c:pt idx="148">
                  <c:v>8.8977520293075916</c:v>
                </c:pt>
                <c:pt idx="149">
                  <c:v>8.8970582928021411</c:v>
                </c:pt>
                <c:pt idx="150">
                  <c:v>8.8894249026228795</c:v>
                </c:pt>
                <c:pt idx="151">
                  <c:v>8.8258208196942469</c:v>
                </c:pt>
                <c:pt idx="152">
                  <c:v>8.768655154741186</c:v>
                </c:pt>
                <c:pt idx="153">
                  <c:v>8.7623764092631369</c:v>
                </c:pt>
                <c:pt idx="154">
                  <c:v>8.7474073544232027</c:v>
                </c:pt>
                <c:pt idx="155">
                  <c:v>8.7374195728202153</c:v>
                </c:pt>
                <c:pt idx="156">
                  <c:v>8.7285719510268986</c:v>
                </c:pt>
                <c:pt idx="157">
                  <c:v>8.6752200574295024</c:v>
                </c:pt>
                <c:pt idx="158">
                  <c:v>8.6161564131064292</c:v>
                </c:pt>
                <c:pt idx="159">
                  <c:v>8.5996358903746195</c:v>
                </c:pt>
                <c:pt idx="160">
                  <c:v>8.5923071286279153</c:v>
                </c:pt>
                <c:pt idx="161">
                  <c:v>8.5850169552059921</c:v>
                </c:pt>
                <c:pt idx="162">
                  <c:v>8.5826577894309821</c:v>
                </c:pt>
                <c:pt idx="163">
                  <c:v>8.5450112151528863</c:v>
                </c:pt>
                <c:pt idx="164">
                  <c:v>8.5079913008473014</c:v>
                </c:pt>
                <c:pt idx="165">
                  <c:v>8.4690104331693448</c:v>
                </c:pt>
                <c:pt idx="166">
                  <c:v>8.4285757174253799</c:v>
                </c:pt>
                <c:pt idx="167">
                  <c:v>8.3608597347485052</c:v>
                </c:pt>
                <c:pt idx="168">
                  <c:v>8.2902915881524493</c:v>
                </c:pt>
                <c:pt idx="169">
                  <c:v>8.1953652202590099</c:v>
                </c:pt>
                <c:pt idx="170">
                  <c:v>8.0399725254254815</c:v>
                </c:pt>
                <c:pt idx="171">
                  <c:v>7.9635915172828931</c:v>
                </c:pt>
                <c:pt idx="172">
                  <c:v>7.8959944996147593</c:v>
                </c:pt>
                <c:pt idx="173">
                  <c:v>7.8345183853730038</c:v>
                </c:pt>
                <c:pt idx="174">
                  <c:v>7.8294173403652305</c:v>
                </c:pt>
                <c:pt idx="175">
                  <c:v>7.7981988448799875</c:v>
                </c:pt>
                <c:pt idx="176">
                  <c:v>7.761922984079388</c:v>
                </c:pt>
                <c:pt idx="177">
                  <c:v>7.7498569357214304</c:v>
                </c:pt>
                <c:pt idx="178">
                  <c:v>7.7340465963387457</c:v>
                </c:pt>
                <c:pt idx="179">
                  <c:v>7.7180200997647441</c:v>
                </c:pt>
                <c:pt idx="180">
                  <c:v>7.6869245582783963</c:v>
                </c:pt>
                <c:pt idx="181">
                  <c:v>7.6621229151006194</c:v>
                </c:pt>
                <c:pt idx="182">
                  <c:v>7.6476113073088641</c:v>
                </c:pt>
                <c:pt idx="183">
                  <c:v>7.328275874616816</c:v>
                </c:pt>
                <c:pt idx="184">
                  <c:v>7.0305071880749761</c:v>
                </c:pt>
                <c:pt idx="185">
                  <c:v>7.019281880278915</c:v>
                </c:pt>
                <c:pt idx="186">
                  <c:v>7.0082834277482036</c:v>
                </c:pt>
                <c:pt idx="187">
                  <c:v>7.0003685168788978</c:v>
                </c:pt>
                <c:pt idx="188">
                  <c:v>6.9967877405738834</c:v>
                </c:pt>
                <c:pt idx="189">
                  <c:v>6.9962781264807532</c:v>
                </c:pt>
                <c:pt idx="190">
                  <c:v>6.9957950118645265</c:v>
                </c:pt>
                <c:pt idx="191">
                  <c:v>6.9940215571601012</c:v>
                </c:pt>
                <c:pt idx="192">
                  <c:v>6.9922527839235658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A-460D-903A-4BD72B97EDAE}"/>
            </c:ext>
          </c:extLst>
        </c:ser>
        <c:ser>
          <c:idx val="2"/>
          <c:order val="3"/>
          <c:tx>
            <c:v>dot2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0066FF">
                    <a:alpha val="24706"/>
                  </a:srgbClr>
                </a:solidFill>
              </a:ln>
            </c:spPr>
          </c:marker>
          <c:xVal>
            <c:numRef>
              <c:f>ExEq.2!$I$275:$I$467</c:f>
              <c:numCache>
                <c:formatCode>0.0000</c:formatCode>
                <c:ptCount val="193"/>
                <c:pt idx="0">
                  <c:v>1.1325793341655838E-2</c:v>
                </c:pt>
                <c:pt idx="1">
                  <c:v>2.4159625873867656E-2</c:v>
                </c:pt>
                <c:pt idx="2">
                  <c:v>2.7561306424887466E-2</c:v>
                </c:pt>
                <c:pt idx="3">
                  <c:v>3.0004007819247173E-2</c:v>
                </c:pt>
                <c:pt idx="4">
                  <c:v>3.1122285561736771E-2</c:v>
                </c:pt>
                <c:pt idx="5">
                  <c:v>3.3785004044428059E-2</c:v>
                </c:pt>
                <c:pt idx="6">
                  <c:v>3.9151988426925854E-2</c:v>
                </c:pt>
                <c:pt idx="7">
                  <c:v>4.3014687358327114E-2</c:v>
                </c:pt>
                <c:pt idx="8">
                  <c:v>4.4503853361156538E-2</c:v>
                </c:pt>
                <c:pt idx="9">
                  <c:v>4.8239895265933148E-2</c:v>
                </c:pt>
                <c:pt idx="10">
                  <c:v>5.1986526229166136E-2</c:v>
                </c:pt>
                <c:pt idx="11">
                  <c:v>5.5177790564164685E-2</c:v>
                </c:pt>
                <c:pt idx="12">
                  <c:v>5.768847890987986E-2</c:v>
                </c:pt>
                <c:pt idx="13">
                  <c:v>5.9464026130158776E-2</c:v>
                </c:pt>
                <c:pt idx="14">
                  <c:v>6.4856166715388242E-2</c:v>
                </c:pt>
                <c:pt idx="15">
                  <c:v>8.0067628384726891E-2</c:v>
                </c:pt>
                <c:pt idx="16">
                  <c:v>9.1523662983936299E-2</c:v>
                </c:pt>
                <c:pt idx="17">
                  <c:v>9.4244123924244014E-2</c:v>
                </c:pt>
                <c:pt idx="18">
                  <c:v>0.10026554205659513</c:v>
                </c:pt>
                <c:pt idx="19">
                  <c:v>0.10614590647032432</c:v>
                </c:pt>
                <c:pt idx="20">
                  <c:v>0.10994948490772025</c:v>
                </c:pt>
                <c:pt idx="21">
                  <c:v>0.11251681236259428</c:v>
                </c:pt>
                <c:pt idx="22">
                  <c:v>0.1197209498093976</c:v>
                </c:pt>
                <c:pt idx="23">
                  <c:v>0.12773623820209978</c:v>
                </c:pt>
                <c:pt idx="24">
                  <c:v>0.13001548867960119</c:v>
                </c:pt>
                <c:pt idx="25">
                  <c:v>0.13428855456885955</c:v>
                </c:pt>
                <c:pt idx="26">
                  <c:v>0.14046678383780875</c:v>
                </c:pt>
                <c:pt idx="27">
                  <c:v>0.14352641929785423</c:v>
                </c:pt>
                <c:pt idx="28">
                  <c:v>0.14584225310583754</c:v>
                </c:pt>
                <c:pt idx="29">
                  <c:v>0.15020269588436727</c:v>
                </c:pt>
                <c:pt idx="30">
                  <c:v>0.16046031697146446</c:v>
                </c:pt>
                <c:pt idx="31">
                  <c:v>0.16988639209085593</c:v>
                </c:pt>
                <c:pt idx="32">
                  <c:v>0.17510310659767331</c:v>
                </c:pt>
                <c:pt idx="33">
                  <c:v>0.17844341636238048</c:v>
                </c:pt>
                <c:pt idx="34">
                  <c:v>0.17887445721404255</c:v>
                </c:pt>
                <c:pt idx="35">
                  <c:v>0.18434224843949071</c:v>
                </c:pt>
                <c:pt idx="36">
                  <c:v>0.20083145662029694</c:v>
                </c:pt>
                <c:pt idx="37">
                  <c:v>0.2139081687101734</c:v>
                </c:pt>
                <c:pt idx="38">
                  <c:v>0.21669353094947252</c:v>
                </c:pt>
                <c:pt idx="39">
                  <c:v>0.21760333461854769</c:v>
                </c:pt>
                <c:pt idx="40">
                  <c:v>0.21812980458164685</c:v>
                </c:pt>
                <c:pt idx="41">
                  <c:v>0.22157603833886097</c:v>
                </c:pt>
                <c:pt idx="42">
                  <c:v>0.22583189762308864</c:v>
                </c:pt>
                <c:pt idx="43">
                  <c:v>0.22768780959555401</c:v>
                </c:pt>
                <c:pt idx="44">
                  <c:v>0.23425669164438762</c:v>
                </c:pt>
                <c:pt idx="45">
                  <c:v>0.24334673909286758</c:v>
                </c:pt>
                <c:pt idx="46">
                  <c:v>0.27123684355905375</c:v>
                </c:pt>
                <c:pt idx="47">
                  <c:v>0.29613913080119214</c:v>
                </c:pt>
                <c:pt idx="48">
                  <c:v>0.29674497737339239</c:v>
                </c:pt>
                <c:pt idx="49">
                  <c:v>0.29771140774296184</c:v>
                </c:pt>
                <c:pt idx="50">
                  <c:v>0.29893152348197122</c:v>
                </c:pt>
                <c:pt idx="51">
                  <c:v>0.31890765727439485</c:v>
                </c:pt>
                <c:pt idx="52">
                  <c:v>0.33825623054085119</c:v>
                </c:pt>
                <c:pt idx="53">
                  <c:v>0.33899340777456555</c:v>
                </c:pt>
                <c:pt idx="54">
                  <c:v>0.33963706577620406</c:v>
                </c:pt>
                <c:pt idx="55">
                  <c:v>0.34206819203593664</c:v>
                </c:pt>
                <c:pt idx="56">
                  <c:v>0.34444914566530821</c:v>
                </c:pt>
                <c:pt idx="57">
                  <c:v>0.35294833995829966</c:v>
                </c:pt>
                <c:pt idx="58">
                  <c:v>0.36205811709378888</c:v>
                </c:pt>
                <c:pt idx="59">
                  <c:v>0.36268885001794382</c:v>
                </c:pt>
                <c:pt idx="60">
                  <c:v>0.36835653441663141</c:v>
                </c:pt>
                <c:pt idx="61">
                  <c:v>0.37472404613723231</c:v>
                </c:pt>
                <c:pt idx="62">
                  <c:v>0.37547307119835843</c:v>
                </c:pt>
                <c:pt idx="63">
                  <c:v>0.37551408581798873</c:v>
                </c:pt>
                <c:pt idx="64">
                  <c:v>0.46604033102565162</c:v>
                </c:pt>
                <c:pt idx="65">
                  <c:v>0.55746767273023712</c:v>
                </c:pt>
                <c:pt idx="66">
                  <c:v>0.55843300818766206</c:v>
                </c:pt>
                <c:pt idx="67">
                  <c:v>0.55855347649867348</c:v>
                </c:pt>
                <c:pt idx="68">
                  <c:v>0.55911181475089289</c:v>
                </c:pt>
                <c:pt idx="69">
                  <c:v>0.5621499285771191</c:v>
                </c:pt>
                <c:pt idx="70">
                  <c:v>0.56482327973160096</c:v>
                </c:pt>
                <c:pt idx="71">
                  <c:v>0.56655582512300917</c:v>
                </c:pt>
                <c:pt idx="72">
                  <c:v>0.58607966343872087</c:v>
                </c:pt>
                <c:pt idx="73">
                  <c:v>0.60549025169064996</c:v>
                </c:pt>
                <c:pt idx="74">
                  <c:v>0.60699736443695795</c:v>
                </c:pt>
                <c:pt idx="75">
                  <c:v>0.61127472676353822</c:v>
                </c:pt>
                <c:pt idx="76">
                  <c:v>0.61552835199652745</c:v>
                </c:pt>
                <c:pt idx="77">
                  <c:v>0.61555708349508831</c:v>
                </c:pt>
                <c:pt idx="78">
                  <c:v>0.61578613212122302</c:v>
                </c:pt>
                <c:pt idx="79">
                  <c:v>0.61684293434654824</c:v>
                </c:pt>
                <c:pt idx="80">
                  <c:v>0.61796028317597507</c:v>
                </c:pt>
                <c:pt idx="81">
                  <c:v>0.61823960654379528</c:v>
                </c:pt>
                <c:pt idx="82">
                  <c:v>0.61943169568825618</c:v>
                </c:pt>
                <c:pt idx="83">
                  <c:v>0.62075224584521171</c:v>
                </c:pt>
                <c:pt idx="84">
                  <c:v>0.62497683391669623</c:v>
                </c:pt>
                <c:pt idx="85">
                  <c:v>0.6291074402552479</c:v>
                </c:pt>
                <c:pt idx="86">
                  <c:v>0.62916895557487251</c:v>
                </c:pt>
                <c:pt idx="87">
                  <c:v>0.62918318427981812</c:v>
                </c:pt>
                <c:pt idx="88">
                  <c:v>0.63821971348440831</c:v>
                </c:pt>
                <c:pt idx="89">
                  <c:v>0.64750327252513085</c:v>
                </c:pt>
                <c:pt idx="90">
                  <c:v>0.64948596012421334</c:v>
                </c:pt>
                <c:pt idx="91">
                  <c:v>0.65239862057145825</c:v>
                </c:pt>
                <c:pt idx="92">
                  <c:v>0.65400457874125995</c:v>
                </c:pt>
                <c:pt idx="93">
                  <c:v>0.65445768687426309</c:v>
                </c:pt>
                <c:pt idx="94">
                  <c:v>0.6578881856158415</c:v>
                </c:pt>
                <c:pt idx="95">
                  <c:v>0.66146367012994933</c:v>
                </c:pt>
                <c:pt idx="96">
                  <c:v>0.66214888281878825</c:v>
                </c:pt>
                <c:pt idx="97">
                  <c:v>0.66278469507442095</c:v>
                </c:pt>
                <c:pt idx="98">
                  <c:v>0.66302632757564661</c:v>
                </c:pt>
                <c:pt idx="99">
                  <c:v>0.66389310947873703</c:v>
                </c:pt>
                <c:pt idx="100">
                  <c:v>0.66464674200836549</c:v>
                </c:pt>
                <c:pt idx="101">
                  <c:v>0.66729439126594459</c:v>
                </c:pt>
                <c:pt idx="102">
                  <c:v>0.66996438244973566</c:v>
                </c:pt>
                <c:pt idx="103">
                  <c:v>0.66999689781231908</c:v>
                </c:pt>
                <c:pt idx="104">
                  <c:v>0.6726974042132946</c:v>
                </c:pt>
                <c:pt idx="105">
                  <c:v>0.67547568000346847</c:v>
                </c:pt>
                <c:pt idx="106">
                  <c:v>0.67776657019950259</c:v>
                </c:pt>
                <c:pt idx="107">
                  <c:v>0.68213165629817374</c:v>
                </c:pt>
                <c:pt idx="108">
                  <c:v>0.6884879752920624</c:v>
                </c:pt>
                <c:pt idx="109">
                  <c:v>0.69313718249085454</c:v>
                </c:pt>
                <c:pt idx="110">
                  <c:v>0.69436327388461516</c:v>
                </c:pt>
                <c:pt idx="111">
                  <c:v>0.75655578698197501</c:v>
                </c:pt>
                <c:pt idx="112">
                  <c:v>0.81800990171891264</c:v>
                </c:pt>
                <c:pt idx="113">
                  <c:v>0.82294566802976032</c:v>
                </c:pt>
                <c:pt idx="114">
                  <c:v>0.82847484095741408</c:v>
                </c:pt>
                <c:pt idx="115">
                  <c:v>0.82911209591587443</c:v>
                </c:pt>
                <c:pt idx="116">
                  <c:v>0.82912722134240502</c:v>
                </c:pt>
                <c:pt idx="117">
                  <c:v>0.82947250387837546</c:v>
                </c:pt>
                <c:pt idx="118">
                  <c:v>0.84048277073713562</c:v>
                </c:pt>
                <c:pt idx="119">
                  <c:v>0.85140719472688886</c:v>
                </c:pt>
                <c:pt idx="120">
                  <c:v>0.85166173609682483</c:v>
                </c:pt>
                <c:pt idx="121">
                  <c:v>0.85236131198000797</c:v>
                </c:pt>
                <c:pt idx="122">
                  <c:v>0.8577009401157405</c:v>
                </c:pt>
                <c:pt idx="123">
                  <c:v>0.86239288450656204</c:v>
                </c:pt>
                <c:pt idx="124">
                  <c:v>0.86268425251082181</c:v>
                </c:pt>
                <c:pt idx="125">
                  <c:v>0.86312894277871877</c:v>
                </c:pt>
                <c:pt idx="126">
                  <c:v>0.8647150075123522</c:v>
                </c:pt>
                <c:pt idx="127">
                  <c:v>0.86638015588429074</c:v>
                </c:pt>
                <c:pt idx="128">
                  <c:v>0.87502675727212842</c:v>
                </c:pt>
                <c:pt idx="129">
                  <c:v>0.88339311414077804</c:v>
                </c:pt>
                <c:pt idx="130">
                  <c:v>0.88358377080000294</c:v>
                </c:pt>
                <c:pt idx="131">
                  <c:v>0.88562835781675808</c:v>
                </c:pt>
                <c:pt idx="132">
                  <c:v>0.88765817168315764</c:v>
                </c:pt>
                <c:pt idx="133">
                  <c:v>0.8905326085632097</c:v>
                </c:pt>
                <c:pt idx="134">
                  <c:v>0.89352787122644162</c:v>
                </c:pt>
                <c:pt idx="135">
                  <c:v>0.89389668972296099</c:v>
                </c:pt>
                <c:pt idx="136">
                  <c:v>0.89437896980470422</c:v>
                </c:pt>
                <c:pt idx="137">
                  <c:v>0.89564669795222374</c:v>
                </c:pt>
                <c:pt idx="138">
                  <c:v>0.90314208295886034</c:v>
                </c:pt>
                <c:pt idx="139">
                  <c:v>0.90978459109784993</c:v>
                </c:pt>
                <c:pt idx="140">
                  <c:v>0.90990294257249538</c:v>
                </c:pt>
                <c:pt idx="141">
                  <c:v>0.91015905536093245</c:v>
                </c:pt>
                <c:pt idx="142">
                  <c:v>0.91062089489133258</c:v>
                </c:pt>
                <c:pt idx="143">
                  <c:v>0.91099013071801194</c:v>
                </c:pt>
                <c:pt idx="144">
                  <c:v>0.91237389460992646</c:v>
                </c:pt>
                <c:pt idx="145">
                  <c:v>0.91416759401638648</c:v>
                </c:pt>
                <c:pt idx="146">
                  <c:v>0.91476901970219104</c:v>
                </c:pt>
                <c:pt idx="147">
                  <c:v>0.91521510391023675</c:v>
                </c:pt>
                <c:pt idx="148">
                  <c:v>0.91553287608511935</c:v>
                </c:pt>
                <c:pt idx="149">
                  <c:v>0.91556020384362879</c:v>
                </c:pt>
                <c:pt idx="150">
                  <c:v>0.91586104013623726</c:v>
                </c:pt>
                <c:pt idx="151">
                  <c:v>0.91837780421340909</c:v>
                </c:pt>
                <c:pt idx="152">
                  <c:v>0.92065532986500032</c:v>
                </c:pt>
                <c:pt idx="153">
                  <c:v>0.92090638450424611</c:v>
                </c:pt>
                <c:pt idx="154">
                  <c:v>0.92150564621295972</c:v>
                </c:pt>
                <c:pt idx="155">
                  <c:v>0.92190606142898179</c:v>
                </c:pt>
                <c:pt idx="156">
                  <c:v>0.92226114956946326</c:v>
                </c:pt>
                <c:pt idx="157">
                  <c:v>0.9244100195561562</c:v>
                </c:pt>
                <c:pt idx="158">
                  <c:v>0.92680441120232682</c:v>
                </c:pt>
                <c:pt idx="159">
                  <c:v>0.92747707759373121</c:v>
                </c:pt>
                <c:pt idx="160">
                  <c:v>0.92777589678937011</c:v>
                </c:pt>
                <c:pt idx="161">
                  <c:v>0.92807339557821922</c:v>
                </c:pt>
                <c:pt idx="162">
                  <c:v>0.92816972297219247</c:v>
                </c:pt>
                <c:pt idx="163">
                  <c:v>0.92971046782860256</c:v>
                </c:pt>
                <c:pt idx="164">
                  <c:v>0.93123219943511226</c:v>
                </c:pt>
                <c:pt idx="165">
                  <c:v>0.93284171098642432</c:v>
                </c:pt>
                <c:pt idx="166">
                  <c:v>0.9345190983996069</c:v>
                </c:pt>
                <c:pt idx="167">
                  <c:v>0.93734632275095131</c:v>
                </c:pt>
                <c:pt idx="168">
                  <c:v>0.94031709849707046</c:v>
                </c:pt>
                <c:pt idx="169">
                  <c:v>0.94435344308240521</c:v>
                </c:pt>
                <c:pt idx="170">
                  <c:v>0.95106286894991454</c:v>
                </c:pt>
                <c:pt idx="171">
                  <c:v>0.95440847497524983</c:v>
                </c:pt>
                <c:pt idx="172">
                  <c:v>0.95739620357674426</c:v>
                </c:pt>
                <c:pt idx="173">
                  <c:v>0.96013568628220991</c:v>
                </c:pt>
                <c:pt idx="174">
                  <c:v>0.9603639627291316</c:v>
                </c:pt>
                <c:pt idx="175">
                  <c:v>0.96176426771903634</c:v>
                </c:pt>
                <c:pt idx="176">
                  <c:v>0.96339847953539459</c:v>
                </c:pt>
                <c:pt idx="177">
                  <c:v>0.9639437429269988</c:v>
                </c:pt>
                <c:pt idx="178">
                  <c:v>0.96465949680940266</c:v>
                </c:pt>
                <c:pt idx="179">
                  <c:v>0.96538653128033269</c:v>
                </c:pt>
                <c:pt idx="180">
                  <c:v>0.96680148226945906</c:v>
                </c:pt>
                <c:pt idx="181">
                  <c:v>0.9679341492221456</c:v>
                </c:pt>
                <c:pt idx="182">
                  <c:v>0.96859858167513924</c:v>
                </c:pt>
                <c:pt idx="183">
                  <c:v>0.98354796268451494</c:v>
                </c:pt>
                <c:pt idx="184">
                  <c:v>0.99808669315247478</c:v>
                </c:pt>
                <c:pt idx="185">
                  <c:v>0.99864674904664064</c:v>
                </c:pt>
                <c:pt idx="186">
                  <c:v>0.99919635597681955</c:v>
                </c:pt>
                <c:pt idx="187">
                  <c:v>0.99959240829129592</c:v>
                </c:pt>
                <c:pt idx="188">
                  <c:v>0.99977173303361444</c:v>
                </c:pt>
                <c:pt idx="189">
                  <c:v>0.99979726189100737</c:v>
                </c:pt>
                <c:pt idx="190">
                  <c:v>0.9998214649877275</c:v>
                </c:pt>
                <c:pt idx="191">
                  <c:v>0.9999103259288844</c:v>
                </c:pt>
                <c:pt idx="192">
                  <c:v>0.99999897474574984</c:v>
                </c:pt>
              </c:numCache>
            </c:numRef>
          </c:xVal>
          <c:yVal>
            <c:numRef>
              <c:f>ExEq.2!$E$275:$E$467</c:f>
              <c:numCache>
                <c:formatCode>0.0</c:formatCode>
                <c:ptCount val="193"/>
                <c:pt idx="0">
                  <c:v>97.6</c:v>
                </c:pt>
                <c:pt idx="1">
                  <c:v>74.599999999999994</c:v>
                </c:pt>
                <c:pt idx="2">
                  <c:v>59.9</c:v>
                </c:pt>
                <c:pt idx="3">
                  <c:v>70.099999999999994</c:v>
                </c:pt>
                <c:pt idx="4">
                  <c:v>45.9</c:v>
                </c:pt>
                <c:pt idx="5">
                  <c:v>136.69999999999999</c:v>
                </c:pt>
                <c:pt idx="6">
                  <c:v>95</c:v>
                </c:pt>
                <c:pt idx="7">
                  <c:v>128.80000000000001</c:v>
                </c:pt>
                <c:pt idx="8">
                  <c:v>78</c:v>
                </c:pt>
                <c:pt idx="9">
                  <c:v>48.4</c:v>
                </c:pt>
                <c:pt idx="10">
                  <c:v>118.8</c:v>
                </c:pt>
                <c:pt idx="11">
                  <c:v>59.1</c:v>
                </c:pt>
                <c:pt idx="12">
                  <c:v>91.3</c:v>
                </c:pt>
                <c:pt idx="13">
                  <c:v>92</c:v>
                </c:pt>
                <c:pt idx="14">
                  <c:v>75.099999999999994</c:v>
                </c:pt>
                <c:pt idx="15">
                  <c:v>61.3</c:v>
                </c:pt>
                <c:pt idx="16">
                  <c:v>75.8</c:v>
                </c:pt>
                <c:pt idx="17">
                  <c:v>114.2</c:v>
                </c:pt>
                <c:pt idx="18">
                  <c:v>52.7</c:v>
                </c:pt>
                <c:pt idx="19">
                  <c:v>88.5</c:v>
                </c:pt>
                <c:pt idx="20">
                  <c:v>40.5</c:v>
                </c:pt>
                <c:pt idx="21">
                  <c:v>21.1</c:v>
                </c:pt>
                <c:pt idx="22">
                  <c:v>55.9</c:v>
                </c:pt>
                <c:pt idx="23">
                  <c:v>36.1</c:v>
                </c:pt>
                <c:pt idx="24">
                  <c:v>97.9</c:v>
                </c:pt>
                <c:pt idx="25">
                  <c:v>73.2</c:v>
                </c:pt>
                <c:pt idx="26">
                  <c:v>130.9</c:v>
                </c:pt>
                <c:pt idx="27">
                  <c:v>68.900000000000006</c:v>
                </c:pt>
                <c:pt idx="28">
                  <c:v>100.3</c:v>
                </c:pt>
                <c:pt idx="29">
                  <c:v>95.1</c:v>
                </c:pt>
                <c:pt idx="30">
                  <c:v>58.8</c:v>
                </c:pt>
                <c:pt idx="31">
                  <c:v>66.099999999999994</c:v>
                </c:pt>
                <c:pt idx="32">
                  <c:v>61</c:v>
                </c:pt>
                <c:pt idx="33">
                  <c:v>67.5</c:v>
                </c:pt>
                <c:pt idx="34">
                  <c:v>51.6</c:v>
                </c:pt>
                <c:pt idx="35">
                  <c:v>51</c:v>
                </c:pt>
                <c:pt idx="36">
                  <c:v>36.299999999999997</c:v>
                </c:pt>
                <c:pt idx="37">
                  <c:v>49.5</c:v>
                </c:pt>
                <c:pt idx="38">
                  <c:v>44.5</c:v>
                </c:pt>
                <c:pt idx="39">
                  <c:v>35.200000000000003</c:v>
                </c:pt>
                <c:pt idx="40">
                  <c:v>83.9</c:v>
                </c:pt>
                <c:pt idx="41">
                  <c:v>83.3</c:v>
                </c:pt>
                <c:pt idx="42">
                  <c:v>32</c:v>
                </c:pt>
                <c:pt idx="43">
                  <c:v>22.3</c:v>
                </c:pt>
                <c:pt idx="44">
                  <c:v>73.607237819731864</c:v>
                </c:pt>
                <c:pt idx="45">
                  <c:v>55.3</c:v>
                </c:pt>
                <c:pt idx="46">
                  <c:v>108</c:v>
                </c:pt>
                <c:pt idx="47">
                  <c:v>66.2</c:v>
                </c:pt>
                <c:pt idx="48">
                  <c:v>20</c:v>
                </c:pt>
                <c:pt idx="49">
                  <c:v>20.3</c:v>
                </c:pt>
                <c:pt idx="50">
                  <c:v>56.2</c:v>
                </c:pt>
                <c:pt idx="51">
                  <c:v>81</c:v>
                </c:pt>
                <c:pt idx="52">
                  <c:v>16.2</c:v>
                </c:pt>
                <c:pt idx="53">
                  <c:v>66.099999999999994</c:v>
                </c:pt>
                <c:pt idx="54">
                  <c:v>26.3</c:v>
                </c:pt>
                <c:pt idx="55">
                  <c:v>25.8</c:v>
                </c:pt>
                <c:pt idx="56">
                  <c:v>55.9</c:v>
                </c:pt>
                <c:pt idx="57">
                  <c:v>28</c:v>
                </c:pt>
                <c:pt idx="58">
                  <c:v>55.4</c:v>
                </c:pt>
                <c:pt idx="59">
                  <c:v>34.299999999999997</c:v>
                </c:pt>
                <c:pt idx="60">
                  <c:v>22</c:v>
                </c:pt>
                <c:pt idx="61">
                  <c:v>19.399999999999999</c:v>
                </c:pt>
                <c:pt idx="62">
                  <c:v>22.2</c:v>
                </c:pt>
                <c:pt idx="63">
                  <c:v>35.6</c:v>
                </c:pt>
                <c:pt idx="64">
                  <c:v>45.2</c:v>
                </c:pt>
                <c:pt idx="65">
                  <c:v>38.200000000000003</c:v>
                </c:pt>
                <c:pt idx="66">
                  <c:v>22.5</c:v>
                </c:pt>
                <c:pt idx="67">
                  <c:v>33.4</c:v>
                </c:pt>
                <c:pt idx="68">
                  <c:v>20.6</c:v>
                </c:pt>
                <c:pt idx="69">
                  <c:v>28</c:v>
                </c:pt>
                <c:pt idx="70">
                  <c:v>71.3</c:v>
                </c:pt>
                <c:pt idx="71">
                  <c:v>17.399999999999999</c:v>
                </c:pt>
                <c:pt idx="72">
                  <c:v>27.3</c:v>
                </c:pt>
                <c:pt idx="73">
                  <c:v>29.5</c:v>
                </c:pt>
                <c:pt idx="74">
                  <c:v>28.2</c:v>
                </c:pt>
                <c:pt idx="75">
                  <c:v>32.200000000000003</c:v>
                </c:pt>
                <c:pt idx="76">
                  <c:v>26.2</c:v>
                </c:pt>
                <c:pt idx="77">
                  <c:v>9</c:v>
                </c:pt>
                <c:pt idx="78">
                  <c:v>11.4</c:v>
                </c:pt>
                <c:pt idx="79">
                  <c:v>18.100000000000001</c:v>
                </c:pt>
                <c:pt idx="80">
                  <c:v>18.8</c:v>
                </c:pt>
                <c:pt idx="81">
                  <c:v>17.7</c:v>
                </c:pt>
                <c:pt idx="82">
                  <c:v>9.6</c:v>
                </c:pt>
                <c:pt idx="83">
                  <c:v>14</c:v>
                </c:pt>
                <c:pt idx="84">
                  <c:v>86.5</c:v>
                </c:pt>
                <c:pt idx="85">
                  <c:v>33.6</c:v>
                </c:pt>
                <c:pt idx="86">
                  <c:v>16.8</c:v>
                </c:pt>
                <c:pt idx="87">
                  <c:v>36.4</c:v>
                </c:pt>
                <c:pt idx="88">
                  <c:v>23.7</c:v>
                </c:pt>
                <c:pt idx="89">
                  <c:v>48</c:v>
                </c:pt>
                <c:pt idx="90">
                  <c:v>9.4</c:v>
                </c:pt>
                <c:pt idx="91">
                  <c:v>21.5</c:v>
                </c:pt>
                <c:pt idx="92">
                  <c:v>15.5</c:v>
                </c:pt>
                <c:pt idx="93">
                  <c:v>15.6</c:v>
                </c:pt>
                <c:pt idx="94">
                  <c:v>25.5</c:v>
                </c:pt>
                <c:pt idx="95">
                  <c:v>15.8</c:v>
                </c:pt>
                <c:pt idx="96">
                  <c:v>52.6</c:v>
                </c:pt>
                <c:pt idx="97">
                  <c:v>14</c:v>
                </c:pt>
                <c:pt idx="98">
                  <c:v>6.1</c:v>
                </c:pt>
                <c:pt idx="99">
                  <c:v>14</c:v>
                </c:pt>
                <c:pt idx="100">
                  <c:v>33</c:v>
                </c:pt>
                <c:pt idx="101">
                  <c:v>12.6</c:v>
                </c:pt>
                <c:pt idx="102">
                  <c:v>4.0999999999999996</c:v>
                </c:pt>
                <c:pt idx="103">
                  <c:v>17.2</c:v>
                </c:pt>
                <c:pt idx="104">
                  <c:v>15.8</c:v>
                </c:pt>
                <c:pt idx="105">
                  <c:v>12</c:v>
                </c:pt>
                <c:pt idx="106">
                  <c:v>16</c:v>
                </c:pt>
                <c:pt idx="107">
                  <c:v>16.600000000000001</c:v>
                </c:pt>
                <c:pt idx="108">
                  <c:v>44.1</c:v>
                </c:pt>
                <c:pt idx="109">
                  <c:v>5.6</c:v>
                </c:pt>
                <c:pt idx="110">
                  <c:v>31.5</c:v>
                </c:pt>
                <c:pt idx="111">
                  <c:v>10.7</c:v>
                </c:pt>
                <c:pt idx="112">
                  <c:v>20.6</c:v>
                </c:pt>
                <c:pt idx="113">
                  <c:v>15.7</c:v>
                </c:pt>
                <c:pt idx="114">
                  <c:v>32</c:v>
                </c:pt>
                <c:pt idx="115">
                  <c:v>15.8</c:v>
                </c:pt>
                <c:pt idx="116">
                  <c:v>13.7</c:v>
                </c:pt>
                <c:pt idx="117">
                  <c:v>6.2</c:v>
                </c:pt>
                <c:pt idx="118">
                  <c:v>15.7</c:v>
                </c:pt>
                <c:pt idx="119">
                  <c:v>9.1</c:v>
                </c:pt>
                <c:pt idx="120">
                  <c:v>9.6999999999999993</c:v>
                </c:pt>
                <c:pt idx="121">
                  <c:v>9.1999999999999993</c:v>
                </c:pt>
                <c:pt idx="122">
                  <c:v>13.6</c:v>
                </c:pt>
                <c:pt idx="123">
                  <c:v>14.3</c:v>
                </c:pt>
                <c:pt idx="124">
                  <c:v>8.1999999999999993</c:v>
                </c:pt>
                <c:pt idx="125">
                  <c:v>50.6</c:v>
                </c:pt>
                <c:pt idx="126">
                  <c:v>12.6</c:v>
                </c:pt>
                <c:pt idx="127">
                  <c:v>16.899999999999999</c:v>
                </c:pt>
                <c:pt idx="128">
                  <c:v>15</c:v>
                </c:pt>
                <c:pt idx="129">
                  <c:v>16.399999999999999</c:v>
                </c:pt>
                <c:pt idx="130">
                  <c:v>42.1</c:v>
                </c:pt>
                <c:pt idx="131">
                  <c:v>8.1999999999999993</c:v>
                </c:pt>
                <c:pt idx="132">
                  <c:v>9.3000000000000007</c:v>
                </c:pt>
                <c:pt idx="133">
                  <c:v>11.6</c:v>
                </c:pt>
                <c:pt idx="134">
                  <c:v>8.4</c:v>
                </c:pt>
                <c:pt idx="135">
                  <c:v>5</c:v>
                </c:pt>
                <c:pt idx="136">
                  <c:v>4</c:v>
                </c:pt>
                <c:pt idx="137">
                  <c:v>8.4</c:v>
                </c:pt>
                <c:pt idx="138">
                  <c:v>8</c:v>
                </c:pt>
                <c:pt idx="139">
                  <c:v>8.6999999999999993</c:v>
                </c:pt>
                <c:pt idx="140">
                  <c:v>5.0999999999999996</c:v>
                </c:pt>
                <c:pt idx="141">
                  <c:v>4.8</c:v>
                </c:pt>
                <c:pt idx="142">
                  <c:v>5.4</c:v>
                </c:pt>
                <c:pt idx="143">
                  <c:v>3.1</c:v>
                </c:pt>
                <c:pt idx="144">
                  <c:v>4.9000000000000004</c:v>
                </c:pt>
                <c:pt idx="145">
                  <c:v>13.4</c:v>
                </c:pt>
                <c:pt idx="146">
                  <c:v>94</c:v>
                </c:pt>
                <c:pt idx="147">
                  <c:v>3.5</c:v>
                </c:pt>
                <c:pt idx="148">
                  <c:v>12.6</c:v>
                </c:pt>
                <c:pt idx="149">
                  <c:v>6.9</c:v>
                </c:pt>
                <c:pt idx="150">
                  <c:v>10.9</c:v>
                </c:pt>
                <c:pt idx="151">
                  <c:v>13.3</c:v>
                </c:pt>
                <c:pt idx="152">
                  <c:v>2.7</c:v>
                </c:pt>
                <c:pt idx="153">
                  <c:v>6</c:v>
                </c:pt>
                <c:pt idx="154">
                  <c:v>3.2</c:v>
                </c:pt>
                <c:pt idx="155">
                  <c:v>14.5</c:v>
                </c:pt>
                <c:pt idx="156">
                  <c:v>3.8</c:v>
                </c:pt>
                <c:pt idx="157">
                  <c:v>3.4</c:v>
                </c:pt>
                <c:pt idx="158">
                  <c:v>3.8</c:v>
                </c:pt>
                <c:pt idx="159">
                  <c:v>2.4</c:v>
                </c:pt>
                <c:pt idx="160">
                  <c:v>5.6</c:v>
                </c:pt>
                <c:pt idx="161">
                  <c:v>7.7</c:v>
                </c:pt>
                <c:pt idx="162">
                  <c:v>11</c:v>
                </c:pt>
                <c:pt idx="163">
                  <c:v>3.4</c:v>
                </c:pt>
                <c:pt idx="164">
                  <c:v>8.1</c:v>
                </c:pt>
                <c:pt idx="165">
                  <c:v>3.5</c:v>
                </c:pt>
                <c:pt idx="166">
                  <c:v>19.100000000000001</c:v>
                </c:pt>
                <c:pt idx="167">
                  <c:v>3.9</c:v>
                </c:pt>
                <c:pt idx="168">
                  <c:v>2.4</c:v>
                </c:pt>
                <c:pt idx="169">
                  <c:v>3</c:v>
                </c:pt>
                <c:pt idx="170">
                  <c:v>4.4000000000000004</c:v>
                </c:pt>
                <c:pt idx="171">
                  <c:v>4</c:v>
                </c:pt>
                <c:pt idx="172">
                  <c:v>3.9</c:v>
                </c:pt>
                <c:pt idx="173">
                  <c:v>4.3</c:v>
                </c:pt>
                <c:pt idx="174">
                  <c:v>2.2000000000000002</c:v>
                </c:pt>
                <c:pt idx="175">
                  <c:v>5.0999999999999996</c:v>
                </c:pt>
                <c:pt idx="176">
                  <c:v>3.7</c:v>
                </c:pt>
                <c:pt idx="177">
                  <c:v>3.6</c:v>
                </c:pt>
                <c:pt idx="178">
                  <c:v>2.9</c:v>
                </c:pt>
                <c:pt idx="179">
                  <c:v>4.0999999999999996</c:v>
                </c:pt>
                <c:pt idx="180">
                  <c:v>3.8</c:v>
                </c:pt>
                <c:pt idx="181">
                  <c:v>10</c:v>
                </c:pt>
                <c:pt idx="182">
                  <c:v>3.9</c:v>
                </c:pt>
                <c:pt idx="183">
                  <c:v>6.6</c:v>
                </c:pt>
                <c:pt idx="184">
                  <c:v>8.6999999999999993</c:v>
                </c:pt>
                <c:pt idx="185">
                  <c:v>7.8</c:v>
                </c:pt>
                <c:pt idx="186">
                  <c:v>2.7</c:v>
                </c:pt>
                <c:pt idx="187">
                  <c:v>2.7</c:v>
                </c:pt>
                <c:pt idx="188">
                  <c:v>2.8</c:v>
                </c:pt>
                <c:pt idx="189">
                  <c:v>2.5</c:v>
                </c:pt>
                <c:pt idx="190">
                  <c:v>2.9</c:v>
                </c:pt>
                <c:pt idx="191">
                  <c:v>8.6</c:v>
                </c:pt>
                <c:pt idx="192">
                  <c:v>3.5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57A-460D-903A-4BD72B97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13600"/>
        <c:axId val="926208704"/>
        <c:extLst/>
      </c:scatterChart>
      <c:valAx>
        <c:axId val="9262136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posición provincial</a:t>
                </a:r>
                <a:r>
                  <a:rPr lang="en-US" sz="800" baseline="0"/>
                  <a:t> relativa según desarrollo sostenible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22872960006161"/>
              <c:y val="0.91995886010431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08704"/>
        <c:crosses val="autoZero"/>
        <c:crossBetween val="midCat"/>
        <c:majorUnit val="0.1"/>
      </c:valAx>
      <c:valAx>
        <c:axId val="926208704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_tradnl" sz="800" b="0" i="0" kern="1200" baseline="0">
                    <a:solidFill>
                      <a:srgbClr val="000000"/>
                    </a:solidFill>
                    <a:effectLst/>
                  </a:rPr>
                  <a:t>mortalidad  (1000 nv)</a:t>
                </a:r>
                <a:endParaRPr lang="es-ES_tradnl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87849574970001E-3"/>
              <c:y val="0.256920579207600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3600"/>
        <c:crosses val="autoZero"/>
        <c:crossBetween val="midCat"/>
        <c:majorUnit val="50"/>
        <c:minorUnit val="25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4057422708791831"/>
          <c:y val="5.9810428254751517E-2"/>
          <c:w val="0.18634085740450748"/>
          <c:h val="0.1184383624072714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992625413599"/>
          <c:y val="4.3902439024390297E-2"/>
          <c:w val="0.77937832400873996"/>
          <c:h val="0.79024390243902398"/>
        </c:manualLayout>
      </c:layout>
      <c:scatterChart>
        <c:scatterStyle val="lineMarker"/>
        <c:varyColors val="0"/>
        <c:ser>
          <c:idx val="0"/>
          <c:order val="0"/>
          <c:tx>
            <c:v>equidad perfecta</c:v>
          </c:tx>
          <c:spPr>
            <a:ln w="635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ExEq.2!$AD$83:$AD$183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ExEq.2!$AD$83:$AD$183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A-44EA-8335-5B380335DCE6}"/>
            </c:ext>
          </c:extLst>
        </c:ser>
        <c:ser>
          <c:idx val="2"/>
          <c:order val="1"/>
          <c:tx>
            <c:strRef>
              <c:f>ExEq.2!$B$53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E46418"/>
              </a:solidFill>
              <a:prstDash val="solid"/>
            </a:ln>
          </c:spPr>
          <c:marker>
            <c:symbol val="none"/>
          </c:marker>
          <c:xVal>
            <c:numRef>
              <c:f>ExEq.2!$AD$83:$AD$183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ExEq.2!$AE$83:$AE$183</c:f>
              <c:numCache>
                <c:formatCode>0.00000</c:formatCode>
                <c:ptCount val="101"/>
                <c:pt idx="0">
                  <c:v>0</c:v>
                </c:pt>
                <c:pt idx="1">
                  <c:v>2.6459106530655585E-2</c:v>
                </c:pt>
                <c:pt idx="2">
                  <c:v>5.2075495631135074E-2</c:v>
                </c:pt>
                <c:pt idx="3">
                  <c:v>7.6887425486523747E-2</c:v>
                </c:pt>
                <c:pt idx="4">
                  <c:v>0.10093093185824902</c:v>
                </c:pt>
                <c:pt idx="5">
                  <c:v>0.1242399839522413</c:v>
                </c:pt>
                <c:pt idx="6">
                  <c:v>0.14684662755974751</c:v>
                </c:pt>
                <c:pt idx="7">
                  <c:v>0.16878111665101031</c:v>
                </c:pt>
                <c:pt idx="8">
                  <c:v>0.19007203447997986</c:v>
                </c:pt>
                <c:pt idx="9">
                  <c:v>0.21074640515004867</c:v>
                </c:pt>
                <c:pt idx="10">
                  <c:v>0.23082979649479052</c:v>
                </c:pt>
                <c:pt idx="11">
                  <c:v>0.25034641504236449</c:v>
                </c:pt>
                <c:pt idx="12">
                  <c:v>0.26931919375629187</c:v>
                </c:pt>
                <c:pt idx="13">
                  <c:v>0.28776987317763852</c:v>
                </c:pt>
                <c:pt idx="14">
                  <c:v>0.30571907653322722</c:v>
                </c:pt>
                <c:pt idx="15">
                  <c:v>0.32318637932054184</c:v>
                </c:pt>
                <c:pt idx="16">
                  <c:v>0.34019037383168343</c:v>
                </c:pt>
                <c:pt idx="17">
                  <c:v>0.35674872903549593</c:v>
                </c:pt>
                <c:pt idx="18">
                  <c:v>0.37287824619816956</c:v>
                </c:pt>
                <c:pt idx="19">
                  <c:v>0.3885949105877996</c:v>
                </c:pt>
                <c:pt idx="20">
                  <c:v>0.40391393957705307</c:v>
                </c:pt>
                <c:pt idx="21">
                  <c:v>0.4188498274299095</c:v>
                </c:pt>
                <c:pt idx="22">
                  <c:v>0.43341638703304264</c:v>
                </c:pt>
                <c:pt idx="23">
                  <c:v>0.44762678880949591</c:v>
                </c:pt>
                <c:pt idx="24">
                  <c:v>0.46149359703162091</c:v>
                </c:pt>
                <c:pt idx="25">
                  <c:v>0.47502880373154083</c:v>
                </c:pt>
                <c:pt idx="26">
                  <c:v>0.48824386039048617</c:v>
                </c:pt>
                <c:pt idx="27">
                  <c:v>0.50114970757301314</c:v>
                </c:pt>
                <c:pt idx="28">
                  <c:v>0.51375680265822832</c:v>
                </c:pt>
                <c:pt idx="29">
                  <c:v>0.52607514580751835</c:v>
                </c:pt>
                <c:pt idx="30">
                  <c:v>0.5381143042968366</c:v>
                </c:pt>
                <c:pt idx="31">
                  <c:v>0.54988343533117123</c:v>
                </c:pt>
                <c:pt idx="32">
                  <c:v>0.56139130744934385</c:v>
                </c:pt>
                <c:pt idx="33">
                  <c:v>0.57264632061864573</c:v>
                </c:pt>
                <c:pt idx="34">
                  <c:v>0.58365652511094512</c:v>
                </c:pt>
                <c:pt idx="35">
                  <c:v>0.5944296392447127</c:v>
                </c:pt>
                <c:pt idx="36">
                  <c:v>0.60497306607085033</c:v>
                </c:pt>
                <c:pt idx="37">
                  <c:v>0.61529390907420456</c:v>
                </c:pt>
                <c:pt idx="38">
                  <c:v>0.62539898695716245</c:v>
                </c:pt>
                <c:pt idx="39">
                  <c:v>0.63529484756669963</c:v>
                </c:pt>
                <c:pt idx="40">
                  <c:v>0.644987781021646</c:v>
                </c:pt>
                <c:pt idx="41">
                  <c:v>0.65448383209271621</c:v>
                </c:pt>
                <c:pt idx="42">
                  <c:v>0.66378881188396688</c:v>
                </c:pt>
                <c:pt idx="43">
                  <c:v>0.672908308860798</c:v>
                </c:pt>
                <c:pt idx="44">
                  <c:v>0.68184769926633393</c:v>
                </c:pt>
                <c:pt idx="45">
                  <c:v>0.69061215696501477</c:v>
                </c:pt>
                <c:pt idx="46">
                  <c:v>0.69920666274946219</c:v>
                </c:pt>
                <c:pt idx="47">
                  <c:v>0.70763601314413072</c:v>
                </c:pt>
                <c:pt idx="48">
                  <c:v>0.71590482873690264</c:v>
                </c:pt>
                <c:pt idx="49">
                  <c:v>0.72401756206762524</c:v>
                </c:pt>
                <c:pt idx="50">
                  <c:v>0.73197850510057705</c:v>
                </c:pt>
                <c:pt idx="51">
                  <c:v>0.73979179630600989</c:v>
                </c:pt>
                <c:pt idx="52">
                  <c:v>0.7474614273742014</c:v>
                </c:pt>
                <c:pt idx="53">
                  <c:v>0.75499124958387342</c:v>
                </c:pt>
                <c:pt idx="54">
                  <c:v>0.76238497984537512</c:v>
                </c:pt>
                <c:pt idx="55">
                  <c:v>0.7696462064376679</c:v>
                </c:pt>
                <c:pt idx="56">
                  <c:v>0.77677839445690322</c:v>
                </c:pt>
                <c:pt idx="57">
                  <c:v>0.78378489099321724</c:v>
                </c:pt>
                <c:pt idx="58">
                  <c:v>0.79066893005129291</c:v>
                </c:pt>
                <c:pt idx="59">
                  <c:v>0.79743363722923066</c:v>
                </c:pt>
                <c:pt idx="60">
                  <c:v>0.80408203416935586</c:v>
                </c:pt>
                <c:pt idx="61">
                  <c:v>0.81061704279370439</c:v>
                </c:pt>
                <c:pt idx="62">
                  <c:v>0.81704148933615028</c:v>
                </c:pt>
                <c:pt idx="63">
                  <c:v>0.82335810818237376</c:v>
                </c:pt>
                <c:pt idx="64">
                  <c:v>0.82956954552818174</c:v>
                </c:pt>
                <c:pt idx="65">
                  <c:v>0.83567836286604269</c:v>
                </c:pt>
                <c:pt idx="66">
                  <c:v>0.84168704030910013</c:v>
                </c:pt>
                <c:pt idx="67">
                  <c:v>0.84759797976135709</c:v>
                </c:pt>
                <c:pt idx="68">
                  <c:v>0.85341350794220994</c:v>
                </c:pt>
                <c:pt idx="69">
                  <c:v>0.85913587927301494</c:v>
                </c:pt>
                <c:pt idx="70">
                  <c:v>0.86476727863291292</c:v>
                </c:pt>
                <c:pt idx="71">
                  <c:v>0.87030982399072176</c:v>
                </c:pt>
                <c:pt idx="72">
                  <c:v>0.87576556891928636</c:v>
                </c:pt>
                <c:pt idx="73">
                  <c:v>0.88113650499833263</c:v>
                </c:pt>
                <c:pt idx="74">
                  <c:v>0.88642456411149084</c:v>
                </c:pt>
                <c:pt idx="75">
                  <c:v>0.89163162064285784</c:v>
                </c:pt>
                <c:pt idx="76">
                  <c:v>0.89675949357813789</c:v>
                </c:pt>
                <c:pt idx="77">
                  <c:v>0.90180994851513252</c:v>
                </c:pt>
                <c:pt idx="78">
                  <c:v>0.90678469958807129</c:v>
                </c:pt>
                <c:pt idx="79">
                  <c:v>0.91168541131003078</c:v>
                </c:pt>
                <c:pt idx="80">
                  <c:v>0.91651370033744761</c:v>
                </c:pt>
                <c:pt idx="81">
                  <c:v>0.92127113716051678</c:v>
                </c:pt>
                <c:pt idx="82">
                  <c:v>0.92595924772305216</c:v>
                </c:pt>
                <c:pt idx="83">
                  <c:v>0.93057951497519553</c:v>
                </c:pt>
                <c:pt idx="84">
                  <c:v>0.93513338036217386</c:v>
                </c:pt>
                <c:pt idx="85">
                  <c:v>0.93962224525213911</c:v>
                </c:pt>
                <c:pt idx="86">
                  <c:v>0.94404747230595432</c:v>
                </c:pt>
                <c:pt idx="87">
                  <c:v>0.9484103867916398</c:v>
                </c:pt>
                <c:pt idx="88">
                  <c:v>0.95271227784605772</c:v>
                </c:pt>
                <c:pt idx="89">
                  <c:v>0.9569543996862675</c:v>
                </c:pt>
                <c:pt idx="90">
                  <c:v>0.9611379727728615</c:v>
                </c:pt>
                <c:pt idx="91">
                  <c:v>0.96526418492747845</c:v>
                </c:pt>
                <c:pt idx="92">
                  <c:v>0.96933419240656093</c:v>
                </c:pt>
                <c:pt idx="93">
                  <c:v>0.97334912093334147</c:v>
                </c:pt>
                <c:pt idx="94">
                  <c:v>0.97731006668991738</c:v>
                </c:pt>
                <c:pt idx="95">
                  <c:v>0.98121809727119891</c:v>
                </c:pt>
                <c:pt idx="96">
                  <c:v>0.98507425260241122</c:v>
                </c:pt>
                <c:pt idx="97">
                  <c:v>0.9888795458217603</c:v>
                </c:pt>
                <c:pt idx="98">
                  <c:v>0.99263496412978058</c:v>
                </c:pt>
                <c:pt idx="99">
                  <c:v>0.9963414696068138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4EA-8335-5B380335DCE6}"/>
            </c:ext>
          </c:extLst>
        </c:ser>
        <c:ser>
          <c:idx val="4"/>
          <c:order val="2"/>
          <c:tx>
            <c:strRef>
              <c:f>ExEq.2!$B$270</c:f>
              <c:strCache>
                <c:ptCount val="1"/>
                <c:pt idx="0">
                  <c:v>2015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ExEq.2!$AN$83:$AN$183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ExEq.2!$AO$83:$AO$183</c:f>
              <c:numCache>
                <c:formatCode>0.00000</c:formatCode>
                <c:ptCount val="101"/>
                <c:pt idx="0">
                  <c:v>0</c:v>
                </c:pt>
                <c:pt idx="1">
                  <c:v>2.743848862057453E-2</c:v>
                </c:pt>
                <c:pt idx="2">
                  <c:v>5.3952553798172397E-2</c:v>
                </c:pt>
                <c:pt idx="3">
                  <c:v>7.9586554941285775E-2</c:v>
                </c:pt>
                <c:pt idx="4">
                  <c:v>0.10438212970554125</c:v>
                </c:pt>
                <c:pt idx="5">
                  <c:v>0.12837839547854632</c:v>
                </c:pt>
                <c:pt idx="6">
                  <c:v>0.15161213351069147</c:v>
                </c:pt>
                <c:pt idx="7">
                  <c:v>0.17411795738830926</c:v>
                </c:pt>
                <c:pt idx="8">
                  <c:v>0.19592846736075917</c:v>
                </c:pt>
                <c:pt idx="9">
                  <c:v>0.21707439187032418</c:v>
                </c:pt>
                <c:pt idx="10">
                  <c:v>0.23758471749036519</c:v>
                </c:pt>
                <c:pt idx="11">
                  <c:v>0.25748680835052101</c:v>
                </c:pt>
                <c:pt idx="12">
                  <c:v>0.27680651601572337</c:v>
                </c:pt>
                <c:pt idx="13">
                  <c:v>0.29556828068658009</c:v>
                </c:pt>
                <c:pt idx="14">
                  <c:v>0.31379522450065928</c:v>
                </c:pt>
                <c:pt idx="15">
                  <c:v>0.33150923763603768</c:v>
                </c:pt>
                <c:pt idx="16">
                  <c:v>0.34873105784891378</c:v>
                </c:pt>
                <c:pt idx="17">
                  <c:v>0.36548034401514434</c:v>
                </c:pt>
                <c:pt idx="18">
                  <c:v>0.38177574419029842</c:v>
                </c:pt>
                <c:pt idx="19">
                  <c:v>0.39763495865346138</c:v>
                </c:pt>
                <c:pt idx="20">
                  <c:v>0.41307479835588889</c:v>
                </c:pt>
                <c:pt idx="21">
                  <c:v>0.42811123915608645</c:v>
                </c:pt>
                <c:pt idx="22">
                  <c:v>0.44275947218744632</c:v>
                </c:pt>
                <c:pt idx="23">
                  <c:v>0.45703395067278241</c:v>
                </c:pt>
                <c:pt idx="24">
                  <c:v>0.47094843347151072</c:v>
                </c:pt>
                <c:pt idx="25">
                  <c:v>0.48451602561950774</c:v>
                </c:pt>
                <c:pt idx="26">
                  <c:v>0.49774921609852574</c:v>
                </c:pt>
                <c:pt idx="27">
                  <c:v>0.51065991305114355</c:v>
                </c:pt>
                <c:pt idx="28">
                  <c:v>0.52325947663839323</c:v>
                </c:pt>
                <c:pt idx="29">
                  <c:v>0.53555874972015372</c:v>
                </c:pt>
                <c:pt idx="30">
                  <c:v>0.54756808652300082</c:v>
                </c:pt>
                <c:pt idx="31">
                  <c:v>0.55929737944624058</c:v>
                </c:pt>
                <c:pt idx="32">
                  <c:v>0.57075608414420853</c:v>
                </c:pt>
                <c:pt idx="33">
                  <c:v>0.58195324301143769</c:v>
                </c:pt>
                <c:pt idx="34">
                  <c:v>0.59289750718688305</c:v>
                </c:pt>
                <c:pt idx="35">
                  <c:v>0.60359715718389861</c:v>
                </c:pt>
                <c:pt idx="36">
                  <c:v>0.61406012224406592</c:v>
                </c:pt>
                <c:pt idx="37">
                  <c:v>0.62429399850509704</c:v>
                </c:pt>
                <c:pt idx="38">
                  <c:v>0.63430606606590167</c:v>
                </c:pt>
                <c:pt idx="39">
                  <c:v>0.64410330502536117</c:v>
                </c:pt>
                <c:pt idx="40">
                  <c:v>0.65369241056539906</c:v>
                </c:pt>
                <c:pt idx="41">
                  <c:v>0.66307980714349102</c:v>
                </c:pt>
                <c:pt idx="42">
                  <c:v>0.67227166185476916</c:v>
                </c:pt>
                <c:pt idx="43">
                  <c:v>0.6812738970193164</c:v>
                </c:pt>
                <c:pt idx="44">
                  <c:v>0.69009220204606825</c:v>
                </c:pt>
                <c:pt idx="45">
                  <c:v>0.69873204462091176</c:v>
                </c:pt>
                <c:pt idx="46">
                  <c:v>0.70719868126304419</c:v>
                </c:pt>
                <c:pt idx="47">
                  <c:v>0.7154971672904431</c:v>
                </c:pt>
                <c:pt idx="48">
                  <c:v>0.72363236623231741</c:v>
                </c:pt>
                <c:pt idx="49">
                  <c:v>0.73160895872369647</c:v>
                </c:pt>
                <c:pt idx="50">
                  <c:v>0.73943145091478368</c:v>
                </c:pt>
                <c:pt idx="51">
                  <c:v>0.7471041824254181</c:v>
                </c:pt>
                <c:pt idx="52">
                  <c:v>0.75463133387282433</c:v>
                </c:pt>
                <c:pt idx="53">
                  <c:v>0.7620169339988967</c:v>
                </c:pt>
                <c:pt idx="54">
                  <c:v>0.769264866421428</c:v>
                </c:pt>
                <c:pt idx="55">
                  <c:v>0.77637887603203204</c:v>
                </c:pt>
                <c:pt idx="56">
                  <c:v>0.78336257506195595</c:v>
                </c:pt>
                <c:pt idx="57">
                  <c:v>0.79021944883555506</c:v>
                </c:pt>
                <c:pt idx="58">
                  <c:v>0.79695286122986586</c:v>
                </c:pt>
                <c:pt idx="59">
                  <c:v>0.80356605985750529</c:v>
                </c:pt>
                <c:pt idx="60">
                  <c:v>0.81006218098897509</c:v>
                </c:pt>
                <c:pt idx="61">
                  <c:v>0.81644425422940547</c:v>
                </c:pt>
                <c:pt idx="62">
                  <c:v>0.82271520696379263</c:v>
                </c:pt>
                <c:pt idx="63">
                  <c:v>0.8288778685838839</c:v>
                </c:pt>
                <c:pt idx="64">
                  <c:v>0.83493497450901843</c:v>
                </c:pt>
                <c:pt idx="65">
                  <c:v>0.84088917001245045</c:v>
                </c:pt>
                <c:pt idx="66">
                  <c:v>0.84674301386396456</c:v>
                </c:pt>
                <c:pt idx="67">
                  <c:v>0.85249898179889982</c:v>
                </c:pt>
                <c:pt idx="68">
                  <c:v>0.85815946982309121</c:v>
                </c:pt>
                <c:pt idx="69">
                  <c:v>0.86372679736263536</c:v>
                </c:pt>
                <c:pt idx="70">
                  <c:v>0.86920321026685099</c:v>
                </c:pt>
                <c:pt idx="71">
                  <c:v>0.87459088367228999</c:v>
                </c:pt>
                <c:pt idx="72">
                  <c:v>0.87989192473519451</c:v>
                </c:pt>
                <c:pt idx="73">
                  <c:v>0.88510837523932839</c:v>
                </c:pt>
                <c:pt idx="74">
                  <c:v>0.8902422140857269</c:v>
                </c:pt>
                <c:pt idx="75">
                  <c:v>0.89529535967050289</c:v>
                </c:pt>
                <c:pt idx="76">
                  <c:v>0.90026967215649467</c:v>
                </c:pt>
                <c:pt idx="77">
                  <c:v>0.90516695564420313</c:v>
                </c:pt>
                <c:pt idx="78">
                  <c:v>0.90998896024715337</c:v>
                </c:pt>
                <c:pt idx="79">
                  <c:v>0.91473738407651173</c:v>
                </c:pt>
                <c:pt idx="80">
                  <c:v>0.91941387513953121</c:v>
                </c:pt>
                <c:pt idx="81">
                  <c:v>0.92402003315611314</c:v>
                </c:pt>
                <c:pt idx="82">
                  <c:v>0.92855741129756153</c:v>
                </c:pt>
                <c:pt idx="83">
                  <c:v>0.93302751785135052</c:v>
                </c:pt>
                <c:pt idx="84">
                  <c:v>0.9374318178155352</c:v>
                </c:pt>
                <c:pt idx="85">
                  <c:v>0.94177173442622131</c:v>
                </c:pt>
                <c:pt idx="86">
                  <c:v>0.94604865062132781</c:v>
                </c:pt>
                <c:pt idx="87">
                  <c:v>0.95026391044370084</c:v>
                </c:pt>
                <c:pt idx="88">
                  <c:v>0.95441882038647108</c:v>
                </c:pt>
                <c:pt idx="89">
                  <c:v>0.9585146506833857</c:v>
                </c:pt>
                <c:pt idx="90">
                  <c:v>0.96255263654671164</c:v>
                </c:pt>
                <c:pt idx="91">
                  <c:v>0.96653397935515728</c:v>
                </c:pt>
                <c:pt idx="92">
                  <c:v>0.97045984779413674</c:v>
                </c:pt>
                <c:pt idx="93">
                  <c:v>0.97433137895057942</c:v>
                </c:pt>
                <c:pt idx="94">
                  <c:v>0.97814967936436747</c:v>
                </c:pt>
                <c:pt idx="95">
                  <c:v>0.9819158260383839</c:v>
                </c:pt>
                <c:pt idx="96">
                  <c:v>0.98563086740904149</c:v>
                </c:pt>
                <c:pt idx="97">
                  <c:v>0.98929582427908203</c:v>
                </c:pt>
                <c:pt idx="98">
                  <c:v>0.9929116907143225</c:v>
                </c:pt>
                <c:pt idx="99">
                  <c:v>0.99647943490596813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A-44EA-8335-5B380335DCE6}"/>
            </c:ext>
          </c:extLst>
        </c:ser>
        <c:ser>
          <c:idx val="3"/>
          <c:order val="3"/>
          <c:tx>
            <c:v>dots1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FF0000">
                    <a:alpha val="25000"/>
                  </a:srgbClr>
                </a:solidFill>
                <a:prstDash val="solid"/>
              </a:ln>
            </c:spPr>
          </c:marker>
          <c:xVal>
            <c:numRef>
              <c:f>ExEq.2!$H$57:$H$250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1.6087945069431349E-2</c:v>
                </c:pt>
                <c:pt idx="2">
                  <c:v>1.8167235736086834E-2</c:v>
                </c:pt>
                <c:pt idx="3">
                  <c:v>2.5454805364720733E-2</c:v>
                </c:pt>
                <c:pt idx="4">
                  <c:v>2.7046010646320708E-2</c:v>
                </c:pt>
                <c:pt idx="5">
                  <c:v>3.3049201841303041E-2</c:v>
                </c:pt>
                <c:pt idx="6">
                  <c:v>4.162967012564428E-2</c:v>
                </c:pt>
                <c:pt idx="7">
                  <c:v>4.2484375108714154E-2</c:v>
                </c:pt>
                <c:pt idx="8">
                  <c:v>6.4286849983257788E-2</c:v>
                </c:pt>
                <c:pt idx="9">
                  <c:v>6.8669607130670579E-2</c:v>
                </c:pt>
                <c:pt idx="10">
                  <c:v>7.1938751979960192E-2</c:v>
                </c:pt>
                <c:pt idx="11">
                  <c:v>7.5032438286628991E-2</c:v>
                </c:pt>
                <c:pt idx="12">
                  <c:v>7.8780659982778473E-2</c:v>
                </c:pt>
                <c:pt idx="13">
                  <c:v>8.1058770629368768E-2</c:v>
                </c:pt>
                <c:pt idx="14">
                  <c:v>8.2177754048436816E-2</c:v>
                </c:pt>
                <c:pt idx="15">
                  <c:v>8.3085064692346486E-2</c:v>
                </c:pt>
                <c:pt idx="16">
                  <c:v>9.1769029238315536E-2</c:v>
                </c:pt>
                <c:pt idx="17">
                  <c:v>9.5688320903222795E-2</c:v>
                </c:pt>
                <c:pt idx="18">
                  <c:v>0.10631013702657841</c:v>
                </c:pt>
                <c:pt idx="19">
                  <c:v>0.10775521237772795</c:v>
                </c:pt>
                <c:pt idx="20">
                  <c:v>0.11085849700510821</c:v>
                </c:pt>
                <c:pt idx="21">
                  <c:v>0.11124694423069698</c:v>
                </c:pt>
                <c:pt idx="22">
                  <c:v>0.11612193631080504</c:v>
                </c:pt>
                <c:pt idx="23">
                  <c:v>0.12007976614407778</c:v>
                </c:pt>
                <c:pt idx="24">
                  <c:v>0.12289710225247699</c:v>
                </c:pt>
                <c:pt idx="25">
                  <c:v>0.15091219115450011</c:v>
                </c:pt>
                <c:pt idx="26">
                  <c:v>0.15439341444289906</c:v>
                </c:pt>
                <c:pt idx="27">
                  <c:v>0.16026807107316043</c:v>
                </c:pt>
                <c:pt idx="28">
                  <c:v>0.16532780290413676</c:v>
                </c:pt>
                <c:pt idx="29">
                  <c:v>0.16678613866022143</c:v>
                </c:pt>
                <c:pt idx="30">
                  <c:v>0.16942074356206788</c:v>
                </c:pt>
                <c:pt idx="31">
                  <c:v>0.16957390085883131</c:v>
                </c:pt>
                <c:pt idx="32">
                  <c:v>0.17003101083607805</c:v>
                </c:pt>
                <c:pt idx="33">
                  <c:v>0.17007275255584284</c:v>
                </c:pt>
                <c:pt idx="34">
                  <c:v>0.17048597371690161</c:v>
                </c:pt>
                <c:pt idx="35">
                  <c:v>0.17370151751314888</c:v>
                </c:pt>
                <c:pt idx="36">
                  <c:v>0.17587058393000973</c:v>
                </c:pt>
                <c:pt idx="37">
                  <c:v>0.18518148456157979</c:v>
                </c:pt>
                <c:pt idx="38">
                  <c:v>0.18548464829428399</c:v>
                </c:pt>
                <c:pt idx="39">
                  <c:v>0.22448540549572321</c:v>
                </c:pt>
                <c:pt idx="40">
                  <c:v>0.22652623050654136</c:v>
                </c:pt>
                <c:pt idx="41">
                  <c:v>0.22785226087589733</c:v>
                </c:pt>
                <c:pt idx="42">
                  <c:v>0.2307571364121648</c:v>
                </c:pt>
                <c:pt idx="43">
                  <c:v>0.23153254545730445</c:v>
                </c:pt>
                <c:pt idx="44">
                  <c:v>0.24174920180650336</c:v>
                </c:pt>
                <c:pt idx="45">
                  <c:v>0.24258058394188561</c:v>
                </c:pt>
                <c:pt idx="46">
                  <c:v>0.2470445251747006</c:v>
                </c:pt>
                <c:pt idx="47">
                  <c:v>0.25827541396033632</c:v>
                </c:pt>
                <c:pt idx="48">
                  <c:v>0.2586620186281664</c:v>
                </c:pt>
                <c:pt idx="49">
                  <c:v>0.26373233849756766</c:v>
                </c:pt>
                <c:pt idx="50">
                  <c:v>0.47734934218072045</c:v>
                </c:pt>
                <c:pt idx="51">
                  <c:v>0.48204786088390333</c:v>
                </c:pt>
                <c:pt idx="52">
                  <c:v>0.48222069565751652</c:v>
                </c:pt>
                <c:pt idx="53">
                  <c:v>0.51621041060919426</c:v>
                </c:pt>
                <c:pt idx="54">
                  <c:v>0.51763640332808825</c:v>
                </c:pt>
                <c:pt idx="55">
                  <c:v>0.51774814669985403</c:v>
                </c:pt>
                <c:pt idx="56">
                  <c:v>0.5181148399266895</c:v>
                </c:pt>
                <c:pt idx="57">
                  <c:v>0.52349186606114684</c:v>
                </c:pt>
                <c:pt idx="58">
                  <c:v>0.52454318773323227</c:v>
                </c:pt>
                <c:pt idx="59">
                  <c:v>0.52464181083358563</c:v>
                </c:pt>
                <c:pt idx="60">
                  <c:v>0.52495549779770867</c:v>
                </c:pt>
                <c:pt idx="61">
                  <c:v>0.54256140242545681</c:v>
                </c:pt>
                <c:pt idx="62">
                  <c:v>0.54854252750153187</c:v>
                </c:pt>
                <c:pt idx="63">
                  <c:v>0.5489923638535944</c:v>
                </c:pt>
                <c:pt idx="64">
                  <c:v>0.55011113993675509</c:v>
                </c:pt>
                <c:pt idx="65">
                  <c:v>0.67784407589172457</c:v>
                </c:pt>
                <c:pt idx="66">
                  <c:v>0.6779703719557868</c:v>
                </c:pt>
                <c:pt idx="67">
                  <c:v>0.71310932036099484</c:v>
                </c:pt>
                <c:pt idx="68">
                  <c:v>0.71807560348919008</c:v>
                </c:pt>
                <c:pt idx="69">
                  <c:v>0.71890649842472543</c:v>
                </c:pt>
                <c:pt idx="70">
                  <c:v>0.7198411703773121</c:v>
                </c:pt>
                <c:pt idx="71">
                  <c:v>0.72252082172212129</c:v>
                </c:pt>
                <c:pt idx="72">
                  <c:v>0.72415519161711994</c:v>
                </c:pt>
                <c:pt idx="73">
                  <c:v>0.7241804923730838</c:v>
                </c:pt>
                <c:pt idx="74">
                  <c:v>0.72423128156176009</c:v>
                </c:pt>
                <c:pt idx="75">
                  <c:v>0.72438381619963055</c:v>
                </c:pt>
                <c:pt idx="76">
                  <c:v>0.72635640776644605</c:v>
                </c:pt>
                <c:pt idx="77">
                  <c:v>0.72637628195891624</c:v>
                </c:pt>
                <c:pt idx="78">
                  <c:v>0.72730237782053642</c:v>
                </c:pt>
                <c:pt idx="79">
                  <c:v>0.72852103094209841</c:v>
                </c:pt>
                <c:pt idx="80">
                  <c:v>0.72963561657788678</c:v>
                </c:pt>
                <c:pt idx="81">
                  <c:v>0.73353035682171441</c:v>
                </c:pt>
                <c:pt idx="82">
                  <c:v>0.7335323727149583</c:v>
                </c:pt>
                <c:pt idx="83">
                  <c:v>0.73673485242653713</c:v>
                </c:pt>
                <c:pt idx="84">
                  <c:v>0.73700251202854272</c:v>
                </c:pt>
                <c:pt idx="85">
                  <c:v>0.73715789878709292</c:v>
                </c:pt>
                <c:pt idx="86">
                  <c:v>0.7506976777952391</c:v>
                </c:pt>
                <c:pt idx="87">
                  <c:v>0.7511088337678683</c:v>
                </c:pt>
                <c:pt idx="88">
                  <c:v>0.75744844735651584</c:v>
                </c:pt>
                <c:pt idx="89">
                  <c:v>0.75748986233579008</c:v>
                </c:pt>
                <c:pt idx="90">
                  <c:v>0.75794750253667365</c:v>
                </c:pt>
                <c:pt idx="91">
                  <c:v>0.757993960718093</c:v>
                </c:pt>
                <c:pt idx="92">
                  <c:v>0.7611486951082419</c:v>
                </c:pt>
                <c:pt idx="93">
                  <c:v>0.76357654235021366</c:v>
                </c:pt>
                <c:pt idx="94">
                  <c:v>0.76391011473175241</c:v>
                </c:pt>
                <c:pt idx="95">
                  <c:v>0.76577565078345045</c:v>
                </c:pt>
                <c:pt idx="96">
                  <c:v>0.76709080662245266</c:v>
                </c:pt>
                <c:pt idx="97">
                  <c:v>0.77188867143496487</c:v>
                </c:pt>
                <c:pt idx="98">
                  <c:v>0.77673963269735569</c:v>
                </c:pt>
                <c:pt idx="99">
                  <c:v>0.77676101762175964</c:v>
                </c:pt>
                <c:pt idx="100">
                  <c:v>0.77791404326965607</c:v>
                </c:pt>
                <c:pt idx="101">
                  <c:v>0.77793042348851682</c:v>
                </c:pt>
                <c:pt idx="102">
                  <c:v>0.78510927700002187</c:v>
                </c:pt>
                <c:pt idx="103">
                  <c:v>0.78519443367737862</c:v>
                </c:pt>
                <c:pt idx="104">
                  <c:v>0.78521139125224437</c:v>
                </c:pt>
                <c:pt idx="105">
                  <c:v>0.78591573623684452</c:v>
                </c:pt>
                <c:pt idx="106">
                  <c:v>0.78598171099389136</c:v>
                </c:pt>
                <c:pt idx="107">
                  <c:v>0.78764102446212492</c:v>
                </c:pt>
                <c:pt idx="108">
                  <c:v>0.78856699579506728</c:v>
                </c:pt>
                <c:pt idx="109">
                  <c:v>0.78971392326648104</c:v>
                </c:pt>
                <c:pt idx="110">
                  <c:v>0.79629229950923763</c:v>
                </c:pt>
                <c:pt idx="111">
                  <c:v>0.79647720291330038</c:v>
                </c:pt>
                <c:pt idx="112">
                  <c:v>0.79821330621083209</c:v>
                </c:pt>
                <c:pt idx="113">
                  <c:v>0.79826959691742094</c:v>
                </c:pt>
                <c:pt idx="114">
                  <c:v>0.79878388901542396</c:v>
                </c:pt>
                <c:pt idx="115">
                  <c:v>0.79899174043306354</c:v>
                </c:pt>
                <c:pt idx="116">
                  <c:v>0.79900080125097794</c:v>
                </c:pt>
                <c:pt idx="117">
                  <c:v>0.80753106067942904</c:v>
                </c:pt>
                <c:pt idx="118">
                  <c:v>0.80797433608957381</c:v>
                </c:pt>
                <c:pt idx="119">
                  <c:v>0.80851996003391924</c:v>
                </c:pt>
                <c:pt idx="120">
                  <c:v>0.81831916411526751</c:v>
                </c:pt>
                <c:pt idx="121">
                  <c:v>0.84584083444974578</c:v>
                </c:pt>
                <c:pt idx="122">
                  <c:v>0.84584233605753523</c:v>
                </c:pt>
                <c:pt idx="123">
                  <c:v>0.84644026427913388</c:v>
                </c:pt>
                <c:pt idx="124">
                  <c:v>0.84659202945783929</c:v>
                </c:pt>
                <c:pt idx="125">
                  <c:v>0.84674916528461541</c:v>
                </c:pt>
                <c:pt idx="126">
                  <c:v>0.85696826442383101</c:v>
                </c:pt>
                <c:pt idx="127">
                  <c:v>0.85745431696969576</c:v>
                </c:pt>
                <c:pt idx="128">
                  <c:v>0.86805324621201652</c:v>
                </c:pt>
                <c:pt idx="129">
                  <c:v>0.87254335304098951</c:v>
                </c:pt>
                <c:pt idx="130">
                  <c:v>0.8729656109033842</c:v>
                </c:pt>
                <c:pt idx="131">
                  <c:v>0.87298091746550488</c:v>
                </c:pt>
                <c:pt idx="132">
                  <c:v>0.87325187641854873</c:v>
                </c:pt>
                <c:pt idx="133">
                  <c:v>0.87327526244531528</c:v>
                </c:pt>
                <c:pt idx="134">
                  <c:v>0.87364332199143879</c:v>
                </c:pt>
                <c:pt idx="135">
                  <c:v>0.87919441783732144</c:v>
                </c:pt>
                <c:pt idx="136">
                  <c:v>0.88318747546452869</c:v>
                </c:pt>
                <c:pt idx="137">
                  <c:v>0.88521224991174152</c:v>
                </c:pt>
                <c:pt idx="138">
                  <c:v>0.88531091216761981</c:v>
                </c:pt>
                <c:pt idx="139">
                  <c:v>0.88531789598300459</c:v>
                </c:pt>
                <c:pt idx="140">
                  <c:v>0.90430025590844876</c:v>
                </c:pt>
                <c:pt idx="141">
                  <c:v>0.90731604728682858</c:v>
                </c:pt>
                <c:pt idx="142">
                  <c:v>0.90767189367357648</c:v>
                </c:pt>
                <c:pt idx="143">
                  <c:v>0.90798316625113629</c:v>
                </c:pt>
                <c:pt idx="144">
                  <c:v>0.90841111018412235</c:v>
                </c:pt>
                <c:pt idx="145">
                  <c:v>0.90841371348000755</c:v>
                </c:pt>
                <c:pt idx="146">
                  <c:v>0.9093148187368012</c:v>
                </c:pt>
                <c:pt idx="147">
                  <c:v>0.91007083395202337</c:v>
                </c:pt>
                <c:pt idx="148">
                  <c:v>0.91008384071815074</c:v>
                </c:pt>
                <c:pt idx="149">
                  <c:v>0.91022901517937493</c:v>
                </c:pt>
                <c:pt idx="150">
                  <c:v>0.91023224519621904</c:v>
                </c:pt>
                <c:pt idx="151">
                  <c:v>0.91092569989057992</c:v>
                </c:pt>
                <c:pt idx="152">
                  <c:v>0.91136560448368287</c:v>
                </c:pt>
                <c:pt idx="153">
                  <c:v>0.91137740105649134</c:v>
                </c:pt>
                <c:pt idx="154">
                  <c:v>0.91596143729188761</c:v>
                </c:pt>
                <c:pt idx="155">
                  <c:v>0.92024469928160901</c:v>
                </c:pt>
                <c:pt idx="156">
                  <c:v>0.9203814169789295</c:v>
                </c:pt>
                <c:pt idx="157">
                  <c:v>0.92041022521254645</c:v>
                </c:pt>
                <c:pt idx="158">
                  <c:v>0.92128555907962639</c:v>
                </c:pt>
                <c:pt idx="159">
                  <c:v>0.92132079560235147</c:v>
                </c:pt>
                <c:pt idx="160">
                  <c:v>0.92217473062237409</c:v>
                </c:pt>
                <c:pt idx="161">
                  <c:v>0.92227307732394725</c:v>
                </c:pt>
                <c:pt idx="162">
                  <c:v>0.92238594694225329</c:v>
                </c:pt>
                <c:pt idx="163">
                  <c:v>0.92281964183035714</c:v>
                </c:pt>
                <c:pt idx="164">
                  <c:v>0.9237858373991088</c:v>
                </c:pt>
                <c:pt idx="165">
                  <c:v>0.92684358422858903</c:v>
                </c:pt>
                <c:pt idx="166">
                  <c:v>0.92688595559958165</c:v>
                </c:pt>
                <c:pt idx="167">
                  <c:v>0.92733665526468756</c:v>
                </c:pt>
                <c:pt idx="168">
                  <c:v>0.93146184490437811</c:v>
                </c:pt>
                <c:pt idx="169">
                  <c:v>0.93725146602157772</c:v>
                </c:pt>
                <c:pt idx="170">
                  <c:v>0.94636958094192558</c:v>
                </c:pt>
                <c:pt idx="171">
                  <c:v>0.95182939827476032</c:v>
                </c:pt>
                <c:pt idx="172">
                  <c:v>0.95254598875247087</c:v>
                </c:pt>
                <c:pt idx="173">
                  <c:v>0.95842174358241261</c:v>
                </c:pt>
                <c:pt idx="174">
                  <c:v>0.95930731494868193</c:v>
                </c:pt>
                <c:pt idx="175">
                  <c:v>0.95933945752601968</c:v>
                </c:pt>
                <c:pt idx="176">
                  <c:v>0.96126496280284279</c:v>
                </c:pt>
                <c:pt idx="177">
                  <c:v>0.96170101472796066</c:v>
                </c:pt>
                <c:pt idx="178">
                  <c:v>0.96221264898676562</c:v>
                </c:pt>
                <c:pt idx="179">
                  <c:v>0.96284408740733185</c:v>
                </c:pt>
                <c:pt idx="180">
                  <c:v>0.96546977641554366</c:v>
                </c:pt>
                <c:pt idx="181">
                  <c:v>0.9669939263685422</c:v>
                </c:pt>
                <c:pt idx="182">
                  <c:v>0.96759332473242343</c:v>
                </c:pt>
                <c:pt idx="183">
                  <c:v>0.96793331552697881</c:v>
                </c:pt>
                <c:pt idx="184">
                  <c:v>0.96832886804232865</c:v>
                </c:pt>
                <c:pt idx="185">
                  <c:v>0.96873238910621862</c:v>
                </c:pt>
                <c:pt idx="186">
                  <c:v>0.99935015570751728</c:v>
                </c:pt>
                <c:pt idx="187">
                  <c:v>0.99980262137904397</c:v>
                </c:pt>
                <c:pt idx="188">
                  <c:v>0.99980767705421214</c:v>
                </c:pt>
                <c:pt idx="189">
                  <c:v>0.99986417493391566</c:v>
                </c:pt>
                <c:pt idx="190">
                  <c:v>0.99990630555773341</c:v>
                </c:pt>
                <c:pt idx="191">
                  <c:v>0.99999560899199758</c:v>
                </c:pt>
                <c:pt idx="192">
                  <c:v>0.99999701845135613</c:v>
                </c:pt>
                <c:pt idx="193">
                  <c:v>0.99999999999999933</c:v>
                </c:pt>
              </c:numCache>
            </c:numRef>
          </c:xVal>
          <c:yVal>
            <c:numRef>
              <c:f>ExEq.2!$L$57:$L$250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3.3606752074244212E-2</c:v>
                </c:pt>
                <c:pt idx="2">
                  <c:v>3.7711073301997591E-2</c:v>
                </c:pt>
                <c:pt idx="3">
                  <c:v>5.0066902202019065E-2</c:v>
                </c:pt>
                <c:pt idx="4">
                  <c:v>5.493215740577085E-2</c:v>
                </c:pt>
                <c:pt idx="5">
                  <c:v>6.8712368782109387E-2</c:v>
                </c:pt>
                <c:pt idx="6">
                  <c:v>7.8807284379442885E-2</c:v>
                </c:pt>
                <c:pt idx="7">
                  <c:v>8.0861978402425233E-2</c:v>
                </c:pt>
                <c:pt idx="8">
                  <c:v>0.12181743340598764</c:v>
                </c:pt>
                <c:pt idx="9">
                  <c:v>0.13479414956550473</c:v>
                </c:pt>
                <c:pt idx="10">
                  <c:v>0.14224712752150756</c:v>
                </c:pt>
                <c:pt idx="11">
                  <c:v>0.14616184860403914</c:v>
                </c:pt>
                <c:pt idx="12">
                  <c:v>0.15472172251693123</c:v>
                </c:pt>
                <c:pt idx="13">
                  <c:v>0.16051987934041687</c:v>
                </c:pt>
                <c:pt idx="14">
                  <c:v>0.16304021347311978</c:v>
                </c:pt>
                <c:pt idx="15">
                  <c:v>0.16409461726500812</c:v>
                </c:pt>
                <c:pt idx="16">
                  <c:v>0.18340414035716313</c:v>
                </c:pt>
                <c:pt idx="17">
                  <c:v>0.19466533498222713</c:v>
                </c:pt>
                <c:pt idx="18">
                  <c:v>0.21296585293632961</c:v>
                </c:pt>
                <c:pt idx="19">
                  <c:v>0.21521947003628031</c:v>
                </c:pt>
                <c:pt idx="20">
                  <c:v>0.22272838560701214</c:v>
                </c:pt>
                <c:pt idx="21">
                  <c:v>0.22361294982394098</c:v>
                </c:pt>
                <c:pt idx="22">
                  <c:v>0.23046996922404356</c:v>
                </c:pt>
                <c:pt idx="23">
                  <c:v>0.23981378045845789</c:v>
                </c:pt>
                <c:pt idx="24">
                  <c:v>0.24591999951163782</c:v>
                </c:pt>
                <c:pt idx="25">
                  <c:v>0.2779275640600623</c:v>
                </c:pt>
                <c:pt idx="26">
                  <c:v>0.28523603649825513</c:v>
                </c:pt>
                <c:pt idx="27">
                  <c:v>0.29151016972468763</c:v>
                </c:pt>
                <c:pt idx="28">
                  <c:v>0.29813097430477392</c:v>
                </c:pt>
                <c:pt idx="29">
                  <c:v>0.29989817734764607</c:v>
                </c:pt>
                <c:pt idx="30">
                  <c:v>0.30358327045828498</c:v>
                </c:pt>
                <c:pt idx="31">
                  <c:v>0.30378928707918051</c:v>
                </c:pt>
                <c:pt idx="32">
                  <c:v>0.30444837811583053</c:v>
                </c:pt>
                <c:pt idx="33">
                  <c:v>0.3044937767572729</c:v>
                </c:pt>
                <c:pt idx="34">
                  <c:v>0.30512631769938819</c:v>
                </c:pt>
                <c:pt idx="35">
                  <c:v>0.30764837454966398</c:v>
                </c:pt>
                <c:pt idx="36">
                  <c:v>0.31174276481452901</c:v>
                </c:pt>
                <c:pt idx="37">
                  <c:v>0.32401154586978631</c:v>
                </c:pt>
                <c:pt idx="38">
                  <c:v>0.32444232631635711</c:v>
                </c:pt>
                <c:pt idx="39">
                  <c:v>0.41998377406033105</c:v>
                </c:pt>
                <c:pt idx="40">
                  <c:v>0.42277163592290257</c:v>
                </c:pt>
                <c:pt idx="41">
                  <c:v>0.42479106492140861</c:v>
                </c:pt>
                <c:pt idx="42">
                  <c:v>0.42988706278593647</c:v>
                </c:pt>
                <c:pt idx="43">
                  <c:v>0.43103347989821644</c:v>
                </c:pt>
                <c:pt idx="44">
                  <c:v>0.44721860341822978</c:v>
                </c:pt>
                <c:pt idx="45">
                  <c:v>0.44775548292832451</c:v>
                </c:pt>
                <c:pt idx="46">
                  <c:v>0.45143175978622896</c:v>
                </c:pt>
                <c:pt idx="47">
                  <c:v>0.45583613767552328</c:v>
                </c:pt>
                <c:pt idx="48">
                  <c:v>0.45599331021663858</c:v>
                </c:pt>
                <c:pt idx="49">
                  <c:v>0.46565035182291675</c:v>
                </c:pt>
                <c:pt idx="50">
                  <c:v>0.72115929493152753</c:v>
                </c:pt>
                <c:pt idx="51">
                  <c:v>0.73133659690472197</c:v>
                </c:pt>
                <c:pt idx="52">
                  <c:v>0.7315629821087406</c:v>
                </c:pt>
                <c:pt idx="53">
                  <c:v>0.78168237648357364</c:v>
                </c:pt>
                <c:pt idx="54">
                  <c:v>0.78312145271675515</c:v>
                </c:pt>
                <c:pt idx="55">
                  <c:v>0.78316512864586374</c:v>
                </c:pt>
                <c:pt idx="56">
                  <c:v>0.783469036090227</c:v>
                </c:pt>
                <c:pt idx="57">
                  <c:v>0.79015358117263879</c:v>
                </c:pt>
                <c:pt idx="58">
                  <c:v>0.79070880254417397</c:v>
                </c:pt>
                <c:pt idx="59">
                  <c:v>0.79075521455065301</c:v>
                </c:pt>
                <c:pt idx="60">
                  <c:v>0.79087864211503944</c:v>
                </c:pt>
                <c:pt idx="61">
                  <c:v>0.80001552470192028</c:v>
                </c:pt>
                <c:pt idx="62">
                  <c:v>0.81620014154149267</c:v>
                </c:pt>
                <c:pt idx="63">
                  <c:v>0.81640889423798524</c:v>
                </c:pt>
                <c:pt idx="64">
                  <c:v>0.8174955229587636</c:v>
                </c:pt>
                <c:pt idx="65">
                  <c:v>0.87910938802315131</c:v>
                </c:pt>
                <c:pt idx="66">
                  <c:v>0.87923717305022342</c:v>
                </c:pt>
                <c:pt idx="67">
                  <c:v>0.90326085898159503</c:v>
                </c:pt>
                <c:pt idx="68">
                  <c:v>0.90649389103382461</c:v>
                </c:pt>
                <c:pt idx="69">
                  <c:v>0.90739649310973591</c:v>
                </c:pt>
                <c:pt idx="70">
                  <c:v>0.90882969184144247</c:v>
                </c:pt>
                <c:pt idx="71">
                  <c:v>0.90940416710246463</c:v>
                </c:pt>
                <c:pt idx="72">
                  <c:v>0.91020107545396567</c:v>
                </c:pt>
                <c:pt idx="73">
                  <c:v>0.91021850529014625</c:v>
                </c:pt>
                <c:pt idx="74">
                  <c:v>0.91024738612376876</c:v>
                </c:pt>
                <c:pt idx="75">
                  <c:v>0.91033990612891824</c:v>
                </c:pt>
                <c:pt idx="76">
                  <c:v>0.91239764023472858</c:v>
                </c:pt>
                <c:pt idx="77">
                  <c:v>0.91241598209517594</c:v>
                </c:pt>
                <c:pt idx="78">
                  <c:v>0.91277795521770377</c:v>
                </c:pt>
                <c:pt idx="79">
                  <c:v>0.9132224160558593</c:v>
                </c:pt>
                <c:pt idx="80">
                  <c:v>0.91371197153045558</c:v>
                </c:pt>
                <c:pt idx="81">
                  <c:v>0.91491351557013723</c:v>
                </c:pt>
                <c:pt idx="82">
                  <c:v>0.9149146302677964</c:v>
                </c:pt>
                <c:pt idx="83">
                  <c:v>0.91568073239667558</c:v>
                </c:pt>
                <c:pt idx="84">
                  <c:v>0.91609185361042</c:v>
                </c:pt>
                <c:pt idx="85">
                  <c:v>0.91613735359168991</c:v>
                </c:pt>
                <c:pt idx="86">
                  <c:v>0.92443841470287147</c:v>
                </c:pt>
                <c:pt idx="87">
                  <c:v>0.9245781574072589</c:v>
                </c:pt>
                <c:pt idx="88">
                  <c:v>0.9283074331283695</c:v>
                </c:pt>
                <c:pt idx="89">
                  <c:v>0.92831928947139031</c:v>
                </c:pt>
                <c:pt idx="90">
                  <c:v>0.92876557436587204</c:v>
                </c:pt>
                <c:pt idx="91">
                  <c:v>0.92878300420162707</c:v>
                </c:pt>
                <c:pt idx="92">
                  <c:v>0.93092332735871752</c:v>
                </c:pt>
                <c:pt idx="93">
                  <c:v>0.93201826565367429</c:v>
                </c:pt>
                <c:pt idx="94">
                  <c:v>0.93206143490059901</c:v>
                </c:pt>
                <c:pt idx="95">
                  <c:v>0.93311006252472917</c:v>
                </c:pt>
                <c:pt idx="96">
                  <c:v>0.93365504893396822</c:v>
                </c:pt>
                <c:pt idx="97">
                  <c:v>0.93614498219139142</c:v>
                </c:pt>
                <c:pt idx="98">
                  <c:v>0.93858637537925482</c:v>
                </c:pt>
                <c:pt idx="99">
                  <c:v>0.93859123952030399</c:v>
                </c:pt>
                <c:pt idx="100">
                  <c:v>0.93908109900487746</c:v>
                </c:pt>
                <c:pt idx="101">
                  <c:v>0.93908981392281066</c:v>
                </c:pt>
                <c:pt idx="102">
                  <c:v>0.94125759920638385</c:v>
                </c:pt>
                <c:pt idx="103">
                  <c:v>0.9412948909514991</c:v>
                </c:pt>
                <c:pt idx="104">
                  <c:v>0.94129985642826153</c:v>
                </c:pt>
                <c:pt idx="105">
                  <c:v>0.941417710499174</c:v>
                </c:pt>
                <c:pt idx="106">
                  <c:v>0.94142987085000329</c:v>
                </c:pt>
                <c:pt idx="107">
                  <c:v>0.94231919786975493</c:v>
                </c:pt>
                <c:pt idx="108">
                  <c:v>0.9424729249770013</c:v>
                </c:pt>
                <c:pt idx="109">
                  <c:v>0.94259736590465104</c:v>
                </c:pt>
                <c:pt idx="110">
                  <c:v>0.94474721467026501</c:v>
                </c:pt>
                <c:pt idx="111">
                  <c:v>0.94511364659201258</c:v>
                </c:pt>
                <c:pt idx="112">
                  <c:v>0.94561293034627525</c:v>
                </c:pt>
                <c:pt idx="113">
                  <c:v>0.94563066419237218</c:v>
                </c:pt>
                <c:pt idx="114">
                  <c:v>0.94574831559051042</c:v>
                </c:pt>
                <c:pt idx="115">
                  <c:v>0.94579178884624682</c:v>
                </c:pt>
                <c:pt idx="116">
                  <c:v>0.94579361289867159</c:v>
                </c:pt>
                <c:pt idx="117">
                  <c:v>0.95323128907057975</c:v>
                </c:pt>
                <c:pt idx="118">
                  <c:v>0.95335877008583036</c:v>
                </c:pt>
                <c:pt idx="119">
                  <c:v>0.95354421544145496</c:v>
                </c:pt>
                <c:pt idx="120">
                  <c:v>0.95793795302359375</c:v>
                </c:pt>
                <c:pt idx="121">
                  <c:v>0.97081769039280708</c:v>
                </c:pt>
                <c:pt idx="122">
                  <c:v>0.9708185010845628</c:v>
                </c:pt>
                <c:pt idx="123">
                  <c:v>0.97091933066378933</c:v>
                </c:pt>
                <c:pt idx="124">
                  <c:v>0.97094750214450065</c:v>
                </c:pt>
                <c:pt idx="125">
                  <c:v>0.97098550324166566</c:v>
                </c:pt>
                <c:pt idx="126">
                  <c:v>0.97357707676724381</c:v>
                </c:pt>
                <c:pt idx="127">
                  <c:v>0.97370415243785802</c:v>
                </c:pt>
                <c:pt idx="128">
                  <c:v>0.97913537065352085</c:v>
                </c:pt>
                <c:pt idx="129">
                  <c:v>0.98040906611152001</c:v>
                </c:pt>
                <c:pt idx="130">
                  <c:v>0.98050290348829872</c:v>
                </c:pt>
                <c:pt idx="131">
                  <c:v>0.98050604491190674</c:v>
                </c:pt>
                <c:pt idx="132">
                  <c:v>0.98054394467328754</c:v>
                </c:pt>
                <c:pt idx="133">
                  <c:v>0.98054941683175756</c:v>
                </c:pt>
                <c:pt idx="134">
                  <c:v>0.98095212713085778</c:v>
                </c:pt>
                <c:pt idx="135">
                  <c:v>0.98235989046069283</c:v>
                </c:pt>
                <c:pt idx="136">
                  <c:v>0.98289231117291564</c:v>
                </c:pt>
                <c:pt idx="137">
                  <c:v>0.98318081550693581</c:v>
                </c:pt>
                <c:pt idx="138">
                  <c:v>0.98319500258370396</c:v>
                </c:pt>
                <c:pt idx="139">
                  <c:v>0.98319702930913611</c:v>
                </c:pt>
                <c:pt idx="140">
                  <c:v>0.98984722140209003</c:v>
                </c:pt>
                <c:pt idx="141">
                  <c:v>0.99021385599236589</c:v>
                </c:pt>
                <c:pt idx="142">
                  <c:v>0.99025246510721532</c:v>
                </c:pt>
                <c:pt idx="143">
                  <c:v>0.99059670438139658</c:v>
                </c:pt>
                <c:pt idx="144">
                  <c:v>0.99065152729866912</c:v>
                </c:pt>
                <c:pt idx="145">
                  <c:v>0.99065243932529701</c:v>
                </c:pt>
                <c:pt idx="146">
                  <c:v>0.99098461958778727</c:v>
                </c:pt>
                <c:pt idx="147">
                  <c:v>0.99108443580385186</c:v>
                </c:pt>
                <c:pt idx="148">
                  <c:v>0.99108696920983641</c:v>
                </c:pt>
                <c:pt idx="149">
                  <c:v>0.99113915738473224</c:v>
                </c:pt>
                <c:pt idx="150">
                  <c:v>0.99113986673912291</c:v>
                </c:pt>
                <c:pt idx="151">
                  <c:v>0.99118972417901485</c:v>
                </c:pt>
                <c:pt idx="152">
                  <c:v>0.9912851829364473</c:v>
                </c:pt>
                <c:pt idx="153">
                  <c:v>0.99128731099773448</c:v>
                </c:pt>
                <c:pt idx="154">
                  <c:v>0.9917367373126118</c:v>
                </c:pt>
                <c:pt idx="155">
                  <c:v>0.99297415438984327</c:v>
                </c:pt>
                <c:pt idx="156">
                  <c:v>0.99298398400731036</c:v>
                </c:pt>
                <c:pt idx="157">
                  <c:v>0.99298955750131124</c:v>
                </c:pt>
                <c:pt idx="158">
                  <c:v>0.99307194388130671</c:v>
                </c:pt>
                <c:pt idx="159">
                  <c:v>0.99307549065077738</c:v>
                </c:pt>
                <c:pt idx="160">
                  <c:v>0.99314693271440024</c:v>
                </c:pt>
                <c:pt idx="161">
                  <c:v>0.99315554629642766</c:v>
                </c:pt>
                <c:pt idx="162">
                  <c:v>0.99317398949583102</c:v>
                </c:pt>
                <c:pt idx="163">
                  <c:v>0.99321594270770108</c:v>
                </c:pt>
                <c:pt idx="164">
                  <c:v>0.99330309189158339</c:v>
                </c:pt>
                <c:pt idx="165">
                  <c:v>0.99351893812611547</c:v>
                </c:pt>
                <c:pt idx="166">
                  <c:v>0.99352785571783631</c:v>
                </c:pt>
                <c:pt idx="167">
                  <c:v>0.99355318978300144</c:v>
                </c:pt>
                <c:pt idx="168">
                  <c:v>0.99385517183908489</c:v>
                </c:pt>
                <c:pt idx="169">
                  <c:v>0.99426386097759256</c:v>
                </c:pt>
                <c:pt idx="170">
                  <c:v>0.99480023380409477</c:v>
                </c:pt>
                <c:pt idx="171">
                  <c:v>0.99526415120426825</c:v>
                </c:pt>
                <c:pt idx="172">
                  <c:v>0.99530255764681963</c:v>
                </c:pt>
                <c:pt idx="173">
                  <c:v>0.99571732696089399</c:v>
                </c:pt>
                <c:pt idx="174">
                  <c:v>0.99578562760036149</c:v>
                </c:pt>
                <c:pt idx="175">
                  <c:v>0.99578735031659671</c:v>
                </c:pt>
                <c:pt idx="176">
                  <c:v>0.99594340815784377</c:v>
                </c:pt>
                <c:pt idx="177">
                  <c:v>0.99598444934332919</c:v>
                </c:pt>
                <c:pt idx="178">
                  <c:v>0.99602123440587542</c:v>
                </c:pt>
                <c:pt idx="179">
                  <c:v>0.99606663305030718</c:v>
                </c:pt>
                <c:pt idx="180">
                  <c:v>0.99627943919700523</c:v>
                </c:pt>
                <c:pt idx="181">
                  <c:v>0.99640296809836149</c:v>
                </c:pt>
                <c:pt idx="182">
                  <c:v>0.99644684669938299</c:v>
                </c:pt>
                <c:pt idx="183">
                  <c:v>0.99650329099682289</c:v>
                </c:pt>
                <c:pt idx="184">
                  <c:v>0.99652345691264388</c:v>
                </c:pt>
                <c:pt idx="185">
                  <c:v>0.99658253595200441</c:v>
                </c:pt>
                <c:pt idx="186">
                  <c:v>0.99994456906509399</c:v>
                </c:pt>
                <c:pt idx="187">
                  <c:v>0.99997355123561538</c:v>
                </c:pt>
                <c:pt idx="188">
                  <c:v>0.99997385524443727</c:v>
                </c:pt>
                <c:pt idx="189">
                  <c:v>0.99998257016332304</c:v>
                </c:pt>
                <c:pt idx="190">
                  <c:v>0.99998510357001691</c:v>
                </c:pt>
                <c:pt idx="191">
                  <c:v>0.99999969599152283</c:v>
                </c:pt>
                <c:pt idx="192">
                  <c:v>0.99999979732768196</c:v>
                </c:pt>
                <c:pt idx="193">
                  <c:v>1.0000000000000002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1DA-44EA-8335-5B380335DCE6}"/>
            </c:ext>
          </c:extLst>
        </c:ser>
        <c:ser>
          <c:idx val="1"/>
          <c:order val="4"/>
          <c:tx>
            <c:v>dots2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bg1">
                  <a:alpha val="25000"/>
                </a:schemeClr>
              </a:solidFill>
              <a:ln w="12700">
                <a:solidFill>
                  <a:srgbClr val="0066FF">
                    <a:alpha val="25000"/>
                  </a:srgbClr>
                </a:solidFill>
              </a:ln>
            </c:spPr>
          </c:marker>
          <c:xVal>
            <c:numRef>
              <c:f>ExEq.2!$H$274:$H$467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2.2651586683311676E-2</c:v>
                </c:pt>
                <c:pt idx="2">
                  <c:v>2.5667665064423639E-2</c:v>
                </c:pt>
                <c:pt idx="3">
                  <c:v>2.9454947785351293E-2</c:v>
                </c:pt>
                <c:pt idx="4">
                  <c:v>3.0553067853143052E-2</c:v>
                </c:pt>
                <c:pt idx="5">
                  <c:v>3.169150327033049E-2</c:v>
                </c:pt>
                <c:pt idx="6">
                  <c:v>3.5878504818525628E-2</c:v>
                </c:pt>
                <c:pt idx="7">
                  <c:v>4.2425472035326074E-2</c:v>
                </c:pt>
                <c:pt idx="8">
                  <c:v>4.3603902681328147E-2</c:v>
                </c:pt>
                <c:pt idx="9">
                  <c:v>4.540380404098493E-2</c:v>
                </c:pt>
                <c:pt idx="10">
                  <c:v>5.1075986490881367E-2</c:v>
                </c:pt>
                <c:pt idx="11">
                  <c:v>5.2897065967450911E-2</c:v>
                </c:pt>
                <c:pt idx="12">
                  <c:v>5.7458515160878458E-2</c:v>
                </c:pt>
                <c:pt idx="13">
                  <c:v>5.7918442658881263E-2</c:v>
                </c:pt>
                <c:pt idx="14">
                  <c:v>6.1009609601436296E-2</c:v>
                </c:pt>
                <c:pt idx="15">
                  <c:v>6.8702723829340173E-2</c:v>
                </c:pt>
                <c:pt idx="16">
                  <c:v>9.1432532940113595E-2</c:v>
                </c:pt>
                <c:pt idx="17">
                  <c:v>9.1614793027759017E-2</c:v>
                </c:pt>
                <c:pt idx="18">
                  <c:v>9.687345482072901E-2</c:v>
                </c:pt>
                <c:pt idx="19">
                  <c:v>0.10365762929246126</c:v>
                </c:pt>
                <c:pt idx="20">
                  <c:v>0.10863418364818739</c:v>
                </c:pt>
                <c:pt idx="21">
                  <c:v>0.11126478616725309</c:v>
                </c:pt>
                <c:pt idx="22">
                  <c:v>0.11376883855793549</c:v>
                </c:pt>
                <c:pt idx="23">
                  <c:v>0.12567306106085971</c:v>
                </c:pt>
                <c:pt idx="24">
                  <c:v>0.12979941534333983</c:v>
                </c:pt>
                <c:pt idx="25">
                  <c:v>0.13023156201586256</c:v>
                </c:pt>
                <c:pt idx="26">
                  <c:v>0.13834554712185654</c:v>
                </c:pt>
                <c:pt idx="27">
                  <c:v>0.14258802055376094</c:v>
                </c:pt>
                <c:pt idx="28">
                  <c:v>0.14446481804194752</c:v>
                </c:pt>
                <c:pt idx="29">
                  <c:v>0.14721968816972753</c:v>
                </c:pt>
                <c:pt idx="30">
                  <c:v>0.15318570359900702</c:v>
                </c:pt>
                <c:pt idx="31">
                  <c:v>0.16773493034392187</c:v>
                </c:pt>
                <c:pt idx="32">
                  <c:v>0.17203785383778999</c:v>
                </c:pt>
                <c:pt idx="33">
                  <c:v>0.17816835935755659</c:v>
                </c:pt>
                <c:pt idx="34">
                  <c:v>0.17871847336720434</c:v>
                </c:pt>
                <c:pt idx="35">
                  <c:v>0.17903044106088076</c:v>
                </c:pt>
                <c:pt idx="36">
                  <c:v>0.18965405581810066</c:v>
                </c:pt>
                <c:pt idx="37">
                  <c:v>0.2120088574224932</c:v>
                </c:pt>
                <c:pt idx="38">
                  <c:v>0.2158074799978536</c:v>
                </c:pt>
                <c:pt idx="39">
                  <c:v>0.21757958190109142</c:v>
                </c:pt>
                <c:pt idx="40">
                  <c:v>0.21762708733600397</c:v>
                </c:pt>
                <c:pt idx="41">
                  <c:v>0.21863252182728973</c:v>
                </c:pt>
                <c:pt idx="42">
                  <c:v>0.22451955485043223</c:v>
                </c:pt>
                <c:pt idx="43">
                  <c:v>0.22714424039574505</c:v>
                </c:pt>
                <c:pt idx="44">
                  <c:v>0.22823137879536298</c:v>
                </c:pt>
                <c:pt idx="45">
                  <c:v>0.24028200449341228</c:v>
                </c:pt>
                <c:pt idx="46">
                  <c:v>0.24641147369232286</c:v>
                </c:pt>
                <c:pt idx="47">
                  <c:v>0.29606221342578459</c:v>
                </c:pt>
                <c:pt idx="48">
                  <c:v>0.29621604817659963</c:v>
                </c:pt>
                <c:pt idx="49">
                  <c:v>0.29727390657018515</c:v>
                </c:pt>
                <c:pt idx="50">
                  <c:v>0.29814890891573853</c:v>
                </c:pt>
                <c:pt idx="51">
                  <c:v>0.2997141380482039</c:v>
                </c:pt>
                <c:pt idx="52">
                  <c:v>0.33810117650058574</c:v>
                </c:pt>
                <c:pt idx="53">
                  <c:v>0.33841128458111658</c:v>
                </c:pt>
                <c:pt idx="54">
                  <c:v>0.33957553096801452</c:v>
                </c:pt>
                <c:pt idx="55">
                  <c:v>0.33969860058439361</c:v>
                </c:pt>
                <c:pt idx="56">
                  <c:v>0.34443778348747972</c:v>
                </c:pt>
                <c:pt idx="57">
                  <c:v>0.3444605078431367</c:v>
                </c:pt>
                <c:pt idx="58">
                  <c:v>0.36143617207346268</c:v>
                </c:pt>
                <c:pt idx="59">
                  <c:v>0.36268006211411502</c:v>
                </c:pt>
                <c:pt idx="60">
                  <c:v>0.36269763792177256</c:v>
                </c:pt>
                <c:pt idx="61">
                  <c:v>0.37401543091149025</c:v>
                </c:pt>
                <c:pt idx="62">
                  <c:v>0.37543266136297443</c:v>
                </c:pt>
                <c:pt idx="63">
                  <c:v>0.37551348103374244</c:v>
                </c:pt>
                <c:pt idx="64">
                  <c:v>0.37551469060223497</c:v>
                </c:pt>
                <c:pt idx="65">
                  <c:v>0.55656597144906828</c:v>
                </c:pt>
                <c:pt idx="66">
                  <c:v>0.55836937401140596</c:v>
                </c:pt>
                <c:pt idx="67">
                  <c:v>0.55849664236391816</c:v>
                </c:pt>
                <c:pt idx="68">
                  <c:v>0.55861031063342881</c:v>
                </c:pt>
                <c:pt idx="69">
                  <c:v>0.55961331886835686</c:v>
                </c:pt>
                <c:pt idx="70">
                  <c:v>0.56468653828588133</c:v>
                </c:pt>
                <c:pt idx="71">
                  <c:v>0.56496002117732058</c:v>
                </c:pt>
                <c:pt idx="72">
                  <c:v>0.56815162906869787</c:v>
                </c:pt>
                <c:pt idx="73">
                  <c:v>0.60400769780874397</c:v>
                </c:pt>
                <c:pt idx="74">
                  <c:v>0.60697280557255606</c:v>
                </c:pt>
                <c:pt idx="75">
                  <c:v>0.60702192330135973</c:v>
                </c:pt>
                <c:pt idx="76">
                  <c:v>0.61552753022571671</c:v>
                </c:pt>
                <c:pt idx="77">
                  <c:v>0.61552917376733818</c:v>
                </c:pt>
                <c:pt idx="78">
                  <c:v>0.61558499322283844</c:v>
                </c:pt>
                <c:pt idx="79">
                  <c:v>0.61598727101960749</c:v>
                </c:pt>
                <c:pt idx="80">
                  <c:v>0.617698597673489</c:v>
                </c:pt>
                <c:pt idx="81">
                  <c:v>0.61822196867846113</c:v>
                </c:pt>
                <c:pt idx="82">
                  <c:v>0.61825724440912944</c:v>
                </c:pt>
                <c:pt idx="83">
                  <c:v>0.62060614696738281</c:v>
                </c:pt>
                <c:pt idx="84">
                  <c:v>0.62089834472304051</c:v>
                </c:pt>
                <c:pt idx="85">
                  <c:v>0.62905532311035195</c:v>
                </c:pt>
                <c:pt idx="86">
                  <c:v>0.62915955740014395</c:v>
                </c:pt>
                <c:pt idx="87">
                  <c:v>0.62917835374960118</c:v>
                </c:pt>
                <c:pt idx="88">
                  <c:v>0.62918801481003506</c:v>
                </c:pt>
                <c:pt idx="89">
                  <c:v>0.64725141215878157</c:v>
                </c:pt>
                <c:pt idx="90">
                  <c:v>0.64775513289148023</c:v>
                </c:pt>
                <c:pt idx="91">
                  <c:v>0.65121678735694644</c:v>
                </c:pt>
                <c:pt idx="92">
                  <c:v>0.65358045378597007</c:v>
                </c:pt>
                <c:pt idx="93">
                  <c:v>0.65442870369654982</c:v>
                </c:pt>
                <c:pt idx="94">
                  <c:v>0.65448667005197647</c:v>
                </c:pt>
                <c:pt idx="95">
                  <c:v>0.66128970117970653</c:v>
                </c:pt>
                <c:pt idx="96">
                  <c:v>0.66163763908019213</c:v>
                </c:pt>
                <c:pt idx="97">
                  <c:v>0.66266012655738427</c:v>
                </c:pt>
                <c:pt idx="98">
                  <c:v>0.66290926359145774</c:v>
                </c:pt>
                <c:pt idx="99">
                  <c:v>0.66314339155983548</c:v>
                </c:pt>
                <c:pt idx="100">
                  <c:v>0.66464282739763858</c:v>
                </c:pt>
                <c:pt idx="101">
                  <c:v>0.66465065661909239</c:v>
                </c:pt>
                <c:pt idx="102">
                  <c:v>0.66993812591279689</c:v>
                </c:pt>
                <c:pt idx="103">
                  <c:v>0.66999063898667433</c:v>
                </c:pt>
                <c:pt idx="104">
                  <c:v>0.67000315663796384</c:v>
                </c:pt>
                <c:pt idx="105">
                  <c:v>0.67539165178862537</c:v>
                </c:pt>
                <c:pt idx="106">
                  <c:v>0.67555970821831157</c:v>
                </c:pt>
                <c:pt idx="107">
                  <c:v>0.6799734321806935</c:v>
                </c:pt>
                <c:pt idx="108">
                  <c:v>0.68428988041565397</c:v>
                </c:pt>
                <c:pt idx="109">
                  <c:v>0.69268607016847084</c:v>
                </c:pt>
                <c:pt idx="110">
                  <c:v>0.69358829481323825</c:v>
                </c:pt>
                <c:pt idx="111">
                  <c:v>0.69513825295599208</c:v>
                </c:pt>
                <c:pt idx="112">
                  <c:v>0.81797332100795805</c:v>
                </c:pt>
                <c:pt idx="113">
                  <c:v>0.81804648242986733</c:v>
                </c:pt>
                <c:pt idx="114">
                  <c:v>0.82784485362965332</c:v>
                </c:pt>
                <c:pt idx="115">
                  <c:v>0.82910482828517473</c:v>
                </c:pt>
                <c:pt idx="116">
                  <c:v>0.82911936354657412</c:v>
                </c:pt>
                <c:pt idx="117">
                  <c:v>0.82913507913823603</c:v>
                </c:pt>
                <c:pt idx="118">
                  <c:v>0.82980992861851488</c:v>
                </c:pt>
                <c:pt idx="119">
                  <c:v>0.85115561285575636</c:v>
                </c:pt>
                <c:pt idx="120">
                  <c:v>0.85165877659802136</c:v>
                </c:pt>
                <c:pt idx="121">
                  <c:v>0.85166469559562819</c:v>
                </c:pt>
                <c:pt idx="122">
                  <c:v>0.85305792836438776</c:v>
                </c:pt>
                <c:pt idx="123">
                  <c:v>0.86234395186709323</c:v>
                </c:pt>
                <c:pt idx="124">
                  <c:v>0.86244181714603074</c:v>
                </c:pt>
                <c:pt idx="125">
                  <c:v>0.862926687875613</c:v>
                </c:pt>
                <c:pt idx="126">
                  <c:v>0.86333119768182465</c:v>
                </c:pt>
                <c:pt idx="127">
                  <c:v>0.86609881734287986</c:v>
                </c:pt>
                <c:pt idx="128">
                  <c:v>0.86666149442570162</c:v>
                </c:pt>
                <c:pt idx="129">
                  <c:v>0.88339202011855511</c:v>
                </c:pt>
                <c:pt idx="130">
                  <c:v>0.88339420816300096</c:v>
                </c:pt>
                <c:pt idx="131">
                  <c:v>0.88377333343700482</c:v>
                </c:pt>
                <c:pt idx="132">
                  <c:v>0.88748338219651146</c:v>
                </c:pt>
                <c:pt idx="133">
                  <c:v>0.88783296116980381</c:v>
                </c:pt>
                <c:pt idx="134">
                  <c:v>0.89323225595661548</c:v>
                </c:pt>
                <c:pt idx="135">
                  <c:v>0.89382348649626786</c:v>
                </c:pt>
                <c:pt idx="136">
                  <c:v>0.89396989294965423</c:v>
                </c:pt>
                <c:pt idx="137">
                  <c:v>0.89478804665975431</c:v>
                </c:pt>
                <c:pt idx="138">
                  <c:v>0.89650534924469327</c:v>
                </c:pt>
                <c:pt idx="139">
                  <c:v>0.9097788166730274</c:v>
                </c:pt>
                <c:pt idx="140">
                  <c:v>0.90979036552267234</c:v>
                </c:pt>
                <c:pt idx="141">
                  <c:v>0.91001551962231841</c:v>
                </c:pt>
                <c:pt idx="142">
                  <c:v>0.91030259109954648</c:v>
                </c:pt>
                <c:pt idx="143">
                  <c:v>0.91093919868311857</c:v>
                </c:pt>
                <c:pt idx="144">
                  <c:v>0.91104106275290531</c:v>
                </c:pt>
                <c:pt idx="145">
                  <c:v>0.91370672646694762</c:v>
                </c:pt>
                <c:pt idx="146">
                  <c:v>0.91462846156582545</c:v>
                </c:pt>
                <c:pt idx="147">
                  <c:v>0.91490957783855664</c:v>
                </c:pt>
                <c:pt idx="148">
                  <c:v>0.91552062998191686</c:v>
                </c:pt>
                <c:pt idx="149">
                  <c:v>0.91554512218832174</c:v>
                </c:pt>
                <c:pt idx="150">
                  <c:v>0.91557528549893596</c:v>
                </c:pt>
                <c:pt idx="151">
                  <c:v>0.91614679477353866</c:v>
                </c:pt>
                <c:pt idx="152">
                  <c:v>0.92060881365327951</c:v>
                </c:pt>
                <c:pt idx="153">
                  <c:v>0.92070184607672112</c:v>
                </c:pt>
                <c:pt idx="154">
                  <c:v>0.9211109229317711</c:v>
                </c:pt>
                <c:pt idx="155">
                  <c:v>0.92190036949414833</c:v>
                </c:pt>
                <c:pt idx="156">
                  <c:v>0.92191175336381537</c:v>
                </c:pt>
                <c:pt idx="157">
                  <c:v>0.92261054577511126</c:v>
                </c:pt>
                <c:pt idx="158">
                  <c:v>0.92620949333720126</c:v>
                </c:pt>
                <c:pt idx="159">
                  <c:v>0.92739932906745248</c:v>
                </c:pt>
                <c:pt idx="160">
                  <c:v>0.92755482612000995</c:v>
                </c:pt>
                <c:pt idx="161">
                  <c:v>0.92799696745873028</c:v>
                </c:pt>
                <c:pt idx="162">
                  <c:v>0.92814982369770804</c:v>
                </c:pt>
                <c:pt idx="163">
                  <c:v>0.92818962224667689</c:v>
                </c:pt>
                <c:pt idx="164">
                  <c:v>0.93123131341052823</c:v>
                </c:pt>
                <c:pt idx="165">
                  <c:v>0.93123308545969641</c:v>
                </c:pt>
                <c:pt idx="166">
                  <c:v>0.93445033651315224</c:v>
                </c:pt>
                <c:pt idx="167">
                  <c:v>0.93458786028606156</c:v>
                </c:pt>
                <c:pt idx="168">
                  <c:v>0.94010478521584107</c:v>
                </c:pt>
                <c:pt idx="169">
                  <c:v>0.94052941177829985</c:v>
                </c:pt>
                <c:pt idx="170">
                  <c:v>0.94817747438651068</c:v>
                </c:pt>
                <c:pt idx="171">
                  <c:v>0.95394826351331852</c:v>
                </c:pt>
                <c:pt idx="172">
                  <c:v>0.95486868643718115</c:v>
                </c:pt>
                <c:pt idx="173">
                  <c:v>0.95992372071630727</c:v>
                </c:pt>
                <c:pt idx="174">
                  <c:v>0.96034765184811255</c:v>
                </c:pt>
                <c:pt idx="175">
                  <c:v>0.96038027361015066</c:v>
                </c:pt>
                <c:pt idx="176">
                  <c:v>0.9631482618279219</c:v>
                </c:pt>
                <c:pt idx="177">
                  <c:v>0.96364869724286728</c:v>
                </c:pt>
                <c:pt idx="178">
                  <c:v>0.96423878861113022</c:v>
                </c:pt>
                <c:pt idx="179">
                  <c:v>0.965080205007675</c:v>
                </c:pt>
                <c:pt idx="180">
                  <c:v>0.96569285755299039</c:v>
                </c:pt>
                <c:pt idx="181">
                  <c:v>0.96791010698592772</c:v>
                </c:pt>
                <c:pt idx="182">
                  <c:v>0.96795819145836348</c:v>
                </c:pt>
                <c:pt idx="183">
                  <c:v>0.96923897189191488</c:v>
                </c:pt>
                <c:pt idx="184">
                  <c:v>0.99785695347711501</c:v>
                </c:pt>
                <c:pt idx="185">
                  <c:v>0.99831643282783467</c:v>
                </c:pt>
                <c:pt idx="186">
                  <c:v>0.99897706526544672</c:v>
                </c:pt>
                <c:pt idx="187">
                  <c:v>0.99941564668819227</c:v>
                </c:pt>
                <c:pt idx="188">
                  <c:v>0.99976916989439957</c:v>
                </c:pt>
                <c:pt idx="189">
                  <c:v>0.9997742961728292</c:v>
                </c:pt>
                <c:pt idx="190">
                  <c:v>0.99982022760918565</c:v>
                </c:pt>
                <c:pt idx="191">
                  <c:v>0.99982270236626936</c:v>
                </c:pt>
                <c:pt idx="192">
                  <c:v>0.99999794949149934</c:v>
                </c:pt>
                <c:pt idx="193">
                  <c:v>1.0000000000000004</c:v>
                </c:pt>
              </c:numCache>
            </c:numRef>
          </c:xVal>
          <c:yVal>
            <c:numRef>
              <c:f>ExEq.2!$L$274:$L$467</c:f>
              <c:numCache>
                <c:formatCode>0.0000</c:formatCode>
                <c:ptCount val="194"/>
                <c:pt idx="0" formatCode="General">
                  <c:v>0</c:v>
                </c:pt>
                <c:pt idx="1">
                  <c:v>5.2829688631635278E-2</c:v>
                </c:pt>
                <c:pt idx="2">
                  <c:v>5.8206329835666072E-2</c:v>
                </c:pt>
                <c:pt idx="3">
                  <c:v>6.3627389081355401E-2</c:v>
                </c:pt>
                <c:pt idx="4">
                  <c:v>6.5466879164981562E-2</c:v>
                </c:pt>
                <c:pt idx="5">
                  <c:v>6.6715557822198804E-2</c:v>
                </c:pt>
                <c:pt idx="6">
                  <c:v>8.0392885155998059E-2</c:v>
                </c:pt>
                <c:pt idx="7">
                  <c:v>9.5255436787068631E-2</c:v>
                </c:pt>
                <c:pt idx="8">
                  <c:v>9.8882452992143224E-2</c:v>
                </c:pt>
                <c:pt idx="9">
                  <c:v>0.10223730148952589</c:v>
                </c:pt>
                <c:pt idx="10">
                  <c:v>0.10879762351790193</c:v>
                </c:pt>
                <c:pt idx="11">
                  <c:v>0.11396743784020649</c:v>
                </c:pt>
                <c:pt idx="12">
                  <c:v>0.1204094260794292</c:v>
                </c:pt>
                <c:pt idx="13">
                  <c:v>0.12141286226450769</c:v>
                </c:pt>
                <c:pt idx="14">
                  <c:v>0.12820865136350665</c:v>
                </c:pt>
                <c:pt idx="15">
                  <c:v>0.14201477387004646</c:v>
                </c:pt>
                <c:pt idx="16">
                  <c:v>0.17531029891410049</c:v>
                </c:pt>
                <c:pt idx="17">
                  <c:v>0.17564043301386462</c:v>
                </c:pt>
                <c:pt idx="18">
                  <c:v>0.18999106241373614</c:v>
                </c:pt>
                <c:pt idx="19">
                  <c:v>0.19853459004484833</c:v>
                </c:pt>
                <c:pt idx="20">
                  <c:v>0.20905909380082127</c:v>
                </c:pt>
                <c:pt idx="21">
                  <c:v>0.2116049851166216</c:v>
                </c:pt>
                <c:pt idx="22">
                  <c:v>0.21286755513223224</c:v>
                </c:pt>
                <c:pt idx="23">
                  <c:v>0.22876921458311988</c:v>
                </c:pt>
                <c:pt idx="24">
                  <c:v>0.2323288319731914</c:v>
                </c:pt>
                <c:pt idx="25">
                  <c:v>0.2333398140817903</c:v>
                </c:pt>
                <c:pt idx="26">
                  <c:v>0.24753283660724543</c:v>
                </c:pt>
                <c:pt idx="27">
                  <c:v>0.26080337010583587</c:v>
                </c:pt>
                <c:pt idx="28">
                  <c:v>0.26389342532437809</c:v>
                </c:pt>
                <c:pt idx="29">
                  <c:v>0.27049627891727979</c:v>
                </c:pt>
                <c:pt idx="30">
                  <c:v>0.28405424346417429</c:v>
                </c:pt>
                <c:pt idx="31">
                  <c:v>0.30449734770471132</c:v>
                </c:pt>
                <c:pt idx="32">
                  <c:v>0.31129399430193938</c:v>
                </c:pt>
                <c:pt idx="33">
                  <c:v>0.32023025289310908</c:v>
                </c:pt>
                <c:pt idx="34">
                  <c:v>0.32111758476841884</c:v>
                </c:pt>
                <c:pt idx="35">
                  <c:v>0.32150225530980175</c:v>
                </c:pt>
                <c:pt idx="36">
                  <c:v>0.33444934314784502</c:v>
                </c:pt>
                <c:pt idx="37">
                  <c:v>0.35384064870360377</c:v>
                </c:pt>
                <c:pt idx="38">
                  <c:v>0.3583339024870047</c:v>
                </c:pt>
                <c:pt idx="39">
                  <c:v>0.36021832510289886</c:v>
                </c:pt>
                <c:pt idx="40">
                  <c:v>0.36025828419081318</c:v>
                </c:pt>
                <c:pt idx="41">
                  <c:v>0.36227407446358806</c:v>
                </c:pt>
                <c:pt idx="42">
                  <c:v>0.37399254893296174</c:v>
                </c:pt>
                <c:pt idx="43">
                  <c:v>0.37599959279007028</c:v>
                </c:pt>
                <c:pt idx="44">
                  <c:v>0.37657891383304826</c:v>
                </c:pt>
                <c:pt idx="45">
                  <c:v>0.39777519748386186</c:v>
                </c:pt>
                <c:pt idx="46">
                  <c:v>0.405875059174095</c:v>
                </c:pt>
                <c:pt idx="47">
                  <c:v>0.53401339624766286</c:v>
                </c:pt>
                <c:pt idx="48">
                  <c:v>0.53425675224109093</c:v>
                </c:pt>
                <c:pt idx="49">
                  <c:v>0.53476232904112131</c:v>
                </c:pt>
                <c:pt idx="50">
                  <c:v>0.53518678717454915</c:v>
                </c:pt>
                <c:pt idx="51">
                  <c:v>0.537288841050514</c:v>
                </c:pt>
                <c:pt idx="52">
                  <c:v>0.61159062334328052</c:v>
                </c:pt>
                <c:pt idx="53">
                  <c:v>0.61171067210982144</c:v>
                </c:pt>
                <c:pt idx="54">
                  <c:v>0.61354964769354292</c:v>
                </c:pt>
                <c:pt idx="55">
                  <c:v>0.61362699339814519</c:v>
                </c:pt>
                <c:pt idx="56">
                  <c:v>0.61654880884569874</c:v>
                </c:pt>
                <c:pt idx="57">
                  <c:v>0.61657916403813651</c:v>
                </c:pt>
                <c:pt idx="58">
                  <c:v>0.62793749221589645</c:v>
                </c:pt>
                <c:pt idx="59">
                  <c:v>0.62958421828238342</c:v>
                </c:pt>
                <c:pt idx="60">
                  <c:v>0.62959862413661705</c:v>
                </c:pt>
                <c:pt idx="61">
                  <c:v>0.63554858393996005</c:v>
                </c:pt>
                <c:pt idx="62">
                  <c:v>0.63620559368312068</c:v>
                </c:pt>
                <c:pt idx="63">
                  <c:v>0.63624846824115167</c:v>
                </c:pt>
                <c:pt idx="64">
                  <c:v>0.63624949722857893</c:v>
                </c:pt>
                <c:pt idx="65">
                  <c:v>0.83180481990067567</c:v>
                </c:pt>
                <c:pt idx="66">
                  <c:v>0.83345103147221422</c:v>
                </c:pt>
                <c:pt idx="67">
                  <c:v>0.83351945926713289</c:v>
                </c:pt>
                <c:pt idx="68">
                  <c:v>0.83361018183200752</c:v>
                </c:pt>
                <c:pt idx="69">
                  <c:v>0.83410392525532462</c:v>
                </c:pt>
                <c:pt idx="70">
                  <c:v>0.83749838984181701</c:v>
                </c:pt>
                <c:pt idx="71">
                  <c:v>0.83796435055095408</c:v>
                </c:pt>
                <c:pt idx="72">
                  <c:v>0.83929140390287627</c:v>
                </c:pt>
                <c:pt idx="73">
                  <c:v>0.86268273431730302</c:v>
                </c:pt>
                <c:pt idx="74">
                  <c:v>0.86477295481703476</c:v>
                </c:pt>
                <c:pt idx="75">
                  <c:v>0.86480605397838617</c:v>
                </c:pt>
                <c:pt idx="76">
                  <c:v>0.87135076966727687</c:v>
                </c:pt>
                <c:pt idx="77">
                  <c:v>0.87135179865833989</c:v>
                </c:pt>
                <c:pt idx="78">
                  <c:v>0.87136380353521004</c:v>
                </c:pt>
                <c:pt idx="79">
                  <c:v>0.87147339090890275</c:v>
                </c:pt>
                <c:pt idx="80">
                  <c:v>0.87221357729693327</c:v>
                </c:pt>
                <c:pt idx="81">
                  <c:v>0.87244870137890429</c:v>
                </c:pt>
                <c:pt idx="82">
                  <c:v>0.87246362172472491</c:v>
                </c:pt>
                <c:pt idx="83">
                  <c:v>0.87300246918310798</c:v>
                </c:pt>
                <c:pt idx="84">
                  <c:v>0.87310022317837244</c:v>
                </c:pt>
                <c:pt idx="85">
                  <c:v>0.88996090076727785</c:v>
                </c:pt>
                <c:pt idx="86">
                  <c:v>0.8900445919092399</c:v>
                </c:pt>
                <c:pt idx="87">
                  <c:v>0.89005213783272596</c:v>
                </c:pt>
                <c:pt idx="88">
                  <c:v>0.89006054124725542</c:v>
                </c:pt>
                <c:pt idx="89">
                  <c:v>0.90029058252810157</c:v>
                </c:pt>
                <c:pt idx="90">
                  <c:v>0.90086836008553117</c:v>
                </c:pt>
                <c:pt idx="91">
                  <c:v>0.90164593308877483</c:v>
                </c:pt>
                <c:pt idx="92">
                  <c:v>0.90286031209784545</c:v>
                </c:pt>
                <c:pt idx="93">
                  <c:v>0.90317449686535645</c:v>
                </c:pt>
                <c:pt idx="94">
                  <c:v>0.90319610564289954</c:v>
                </c:pt>
                <c:pt idx="95">
                  <c:v>0.90734156100760033</c:v>
                </c:pt>
                <c:pt idx="96">
                  <c:v>0.90747292865738105</c:v>
                </c:pt>
                <c:pt idx="97">
                  <c:v>0.90875813643972847</c:v>
                </c:pt>
                <c:pt idx="98">
                  <c:v>0.90884148458316028</c:v>
                </c:pt>
                <c:pt idx="99">
                  <c:v>0.9088756127323333</c:v>
                </c:pt>
                <c:pt idx="100">
                  <c:v>0.90937724507190432</c:v>
                </c:pt>
                <c:pt idx="101">
                  <c:v>0.90938341900788955</c:v>
                </c:pt>
                <c:pt idx="102">
                  <c:v>0.91097543713417861</c:v>
                </c:pt>
                <c:pt idx="103">
                  <c:v>0.91098058208114163</c:v>
                </c:pt>
                <c:pt idx="104">
                  <c:v>0.91098572702808756</c:v>
                </c:pt>
                <c:pt idx="105">
                  <c:v>0.91302021060348693</c:v>
                </c:pt>
                <c:pt idx="106">
                  <c:v>0.91306840160851777</c:v>
                </c:pt>
                <c:pt idx="107">
                  <c:v>0.91475594425176721</c:v>
                </c:pt>
                <c:pt idx="108">
                  <c:v>0.91646818264063812</c:v>
                </c:pt>
                <c:pt idx="109">
                  <c:v>0.92531629113548419</c:v>
                </c:pt>
                <c:pt idx="110">
                  <c:v>0.92543702589397481</c:v>
                </c:pt>
                <c:pt idx="111">
                  <c:v>0.92660372839435212</c:v>
                </c:pt>
                <c:pt idx="112">
                  <c:v>0.95801140086013947</c:v>
                </c:pt>
                <c:pt idx="113">
                  <c:v>0.95804741549057848</c:v>
                </c:pt>
                <c:pt idx="114">
                  <c:v>0.96172348018088849</c:v>
                </c:pt>
                <c:pt idx="115">
                  <c:v>0.96268695727131282</c:v>
                </c:pt>
                <c:pt idx="116">
                  <c:v>0.96269244521363329</c:v>
                </c:pt>
                <c:pt idx="117">
                  <c:v>0.96269759016066492</c:v>
                </c:pt>
                <c:pt idx="118">
                  <c:v>0.96279757363224416</c:v>
                </c:pt>
                <c:pt idx="119">
                  <c:v>0.97080585526549612</c:v>
                </c:pt>
                <c:pt idx="120">
                  <c:v>0.97091527113995801</c:v>
                </c:pt>
                <c:pt idx="121">
                  <c:v>0.97091664312540094</c:v>
                </c:pt>
                <c:pt idx="122">
                  <c:v>0.97122293897542311</c:v>
                </c:pt>
                <c:pt idx="123">
                  <c:v>0.9742407934365318</c:v>
                </c:pt>
                <c:pt idx="124">
                  <c:v>0.9742742355934636</c:v>
                </c:pt>
                <c:pt idx="125">
                  <c:v>0.97436924561681326</c:v>
                </c:pt>
                <c:pt idx="126">
                  <c:v>0.97485835858302228</c:v>
                </c:pt>
                <c:pt idx="127">
                  <c:v>0.97569166851303357</c:v>
                </c:pt>
                <c:pt idx="128">
                  <c:v>0.97591890367626399</c:v>
                </c:pt>
                <c:pt idx="129">
                  <c:v>0.9819158539962991</c:v>
                </c:pt>
                <c:pt idx="130">
                  <c:v>0.98191671148734239</c:v>
                </c:pt>
                <c:pt idx="131">
                  <c:v>0.98229812356208501</c:v>
                </c:pt>
                <c:pt idx="132">
                  <c:v>0.98302510458560988</c:v>
                </c:pt>
                <c:pt idx="133">
                  <c:v>0.98310279328589545</c:v>
                </c:pt>
                <c:pt idx="134">
                  <c:v>0.98459945839195107</c:v>
                </c:pt>
                <c:pt idx="135">
                  <c:v>0.98471813517078521</c:v>
                </c:pt>
                <c:pt idx="136">
                  <c:v>0.98473562799086767</c:v>
                </c:pt>
                <c:pt idx="137">
                  <c:v>0.98481383118653043</c:v>
                </c:pt>
                <c:pt idx="138">
                  <c:v>0.98515854264068503</c:v>
                </c:pt>
                <c:pt idx="139">
                  <c:v>0.98769603054205879</c:v>
                </c:pt>
                <c:pt idx="140">
                  <c:v>0.98769843151676395</c:v>
                </c:pt>
                <c:pt idx="141">
                  <c:v>0.98772587123452327</c:v>
                </c:pt>
                <c:pt idx="142">
                  <c:v>0.98775879889585494</c:v>
                </c:pt>
                <c:pt idx="143">
                  <c:v>0.98784094655122245</c:v>
                </c:pt>
                <c:pt idx="144">
                  <c:v>0.98784849247340512</c:v>
                </c:pt>
                <c:pt idx="145">
                  <c:v>0.98816061926275167</c:v>
                </c:pt>
                <c:pt idx="146">
                  <c:v>0.98845576772749577</c:v>
                </c:pt>
                <c:pt idx="147">
                  <c:v>0.98908722423659845</c:v>
                </c:pt>
                <c:pt idx="148">
                  <c:v>0.98913833071087132</c:v>
                </c:pt>
                <c:pt idx="149">
                  <c:v>0.98914570513413191</c:v>
                </c:pt>
                <c:pt idx="150">
                  <c:v>0.98915067858351058</c:v>
                </c:pt>
                <c:pt idx="151">
                  <c:v>0.98929953905333945</c:v>
                </c:pt>
                <c:pt idx="152">
                  <c:v>0.99071765796696853</c:v>
                </c:pt>
                <c:pt idx="153">
                  <c:v>0.99072366040524928</c:v>
                </c:pt>
                <c:pt idx="154">
                  <c:v>0.99078231280199636</c:v>
                </c:pt>
                <c:pt idx="155">
                  <c:v>0.99084268018110444</c:v>
                </c:pt>
                <c:pt idx="156">
                  <c:v>0.9908466246407921</c:v>
                </c:pt>
                <c:pt idx="157">
                  <c:v>0.99091007898811578</c:v>
                </c:pt>
                <c:pt idx="158">
                  <c:v>0.99120248348053352</c:v>
                </c:pt>
                <c:pt idx="159">
                  <c:v>0.991310527369484</c:v>
                </c:pt>
                <c:pt idx="160">
                  <c:v>0.9913194452778985</c:v>
                </c:pt>
                <c:pt idx="161">
                  <c:v>0.99137861216949108</c:v>
                </c:pt>
                <c:pt idx="162">
                  <c:v>0.99140673787981748</c:v>
                </c:pt>
                <c:pt idx="163">
                  <c:v>0.99141719927307725</c:v>
                </c:pt>
                <c:pt idx="164">
                  <c:v>0.99166432823106099</c:v>
                </c:pt>
                <c:pt idx="165">
                  <c:v>0.9916646712281163</c:v>
                </c:pt>
                <c:pt idx="166">
                  <c:v>0.9919337519603898</c:v>
                </c:pt>
                <c:pt idx="167">
                  <c:v>0.99199652031590091</c:v>
                </c:pt>
                <c:pt idx="168">
                  <c:v>0.99251067202792509</c:v>
                </c:pt>
                <c:pt idx="169">
                  <c:v>0.99253502477758881</c:v>
                </c:pt>
                <c:pt idx="170">
                  <c:v>0.9930833046385803</c:v>
                </c:pt>
                <c:pt idx="171">
                  <c:v>0.99369006539784266</c:v>
                </c:pt>
                <c:pt idx="172">
                  <c:v>0.99377804399296332</c:v>
                </c:pt>
                <c:pt idx="173">
                  <c:v>0.99424914964729705</c:v>
                </c:pt>
                <c:pt idx="174">
                  <c:v>0.99429271019894128</c:v>
                </c:pt>
                <c:pt idx="175">
                  <c:v>0.99429442518147382</c:v>
                </c:pt>
                <c:pt idx="176">
                  <c:v>0.99463176221231631</c:v>
                </c:pt>
                <c:pt idx="177">
                  <c:v>0.99467600875740225</c:v>
                </c:pt>
                <c:pt idx="178">
                  <c:v>0.99472677223515138</c:v>
                </c:pt>
                <c:pt idx="179">
                  <c:v>0.99478508163527191</c:v>
                </c:pt>
                <c:pt idx="180">
                  <c:v>0.99484510601814791</c:v>
                </c:pt>
                <c:pt idx="181">
                  <c:v>0.99504644494705796</c:v>
                </c:pt>
                <c:pt idx="182">
                  <c:v>0.99505793532887687</c:v>
                </c:pt>
                <c:pt idx="183">
                  <c:v>0.99517729810089561</c:v>
                </c:pt>
                <c:pt idx="184">
                  <c:v>0.99969078867912353</c:v>
                </c:pt>
                <c:pt idx="185">
                  <c:v>0.9997863131973701</c:v>
                </c:pt>
                <c:pt idx="186">
                  <c:v>0.99990944893082312</c:v>
                </c:pt>
                <c:pt idx="187">
                  <c:v>0.99993774613972863</c:v>
                </c:pt>
                <c:pt idx="188">
                  <c:v>0.99996055540501028</c:v>
                </c:pt>
                <c:pt idx="189">
                  <c:v>0.99996089840161972</c:v>
                </c:pt>
                <c:pt idx="190">
                  <c:v>0.99996364237339741</c:v>
                </c:pt>
                <c:pt idx="191">
                  <c:v>0.9999638138718393</c:v>
                </c:pt>
                <c:pt idx="192">
                  <c:v>0.99999982850193536</c:v>
                </c:pt>
                <c:pt idx="193">
                  <c:v>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1DA-44EA-8335-5B380335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14144"/>
        <c:axId val="926214688"/>
        <c:extLst/>
      </c:scatterChart>
      <c:valAx>
        <c:axId val="9262141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cuota poblacional según desarrollo sostenible (acum)</a:t>
                </a:r>
              </a:p>
            </c:rich>
          </c:tx>
          <c:layout>
            <c:manualLayout>
              <c:xMode val="edge"/>
              <c:yMode val="edge"/>
              <c:x val="0.16976650470643068"/>
              <c:y val="0.928365240001019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4688"/>
        <c:crosses val="autoZero"/>
        <c:crossBetween val="midCat"/>
        <c:majorUnit val="0.1"/>
        <c:minorUnit val="0.05"/>
      </c:valAx>
      <c:valAx>
        <c:axId val="92621468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/>
                  <a:t>cuota de mortalidad (acum)</a:t>
                </a:r>
              </a:p>
            </c:rich>
          </c:tx>
          <c:layout>
            <c:manualLayout>
              <c:xMode val="edge"/>
              <c:yMode val="edge"/>
              <c:x val="1.49980065782916E-3"/>
              <c:y val="0.196804400303933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214144"/>
        <c:crosses val="autoZero"/>
        <c:crossBetween val="midCat"/>
        <c:majorUnit val="0.1"/>
        <c:minorUnit val="0.05"/>
      </c:valAx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7329510143153593"/>
          <c:y val="5.9154249424860202E-2"/>
          <c:w val="0.2150680609926878"/>
          <c:h val="0.119179892127986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80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>
                <a:solidFill>
                  <a:sysClr val="windowText" lastClr="000000"/>
                </a:solidFill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2000</a:t>
            </a:r>
            <a:endParaRPr lang="en-US" sz="1100" b="0">
              <a:solidFill>
                <a:srgbClr val="FF0000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31672334516801"/>
          <c:y val="0.15641915103102499"/>
          <c:w val="0.78122076345525404"/>
          <c:h val="0.57582723511313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AA6E3C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8E8-4B82-92E7-401A2856FE3D}"/>
              </c:ext>
            </c:extLst>
          </c:dPt>
          <c:dPt>
            <c:idx val="1"/>
            <c:invertIfNegative val="0"/>
            <c:bubble3D val="0"/>
            <c:spPr>
              <a:solidFill>
                <a:srgbClr val="D5782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8E8-4B82-92E7-401A2856FE3D}"/>
              </c:ext>
            </c:extLst>
          </c:dPt>
          <c:dPt>
            <c:idx val="2"/>
            <c:invertIfNegative val="0"/>
            <c:bubble3D val="0"/>
            <c:spPr>
              <a:solidFill>
                <a:srgbClr val="EBA86B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8E8-4B82-92E7-401A2856FE3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8E8-4B82-92E7-401A2856FE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8E8-4B82-92E7-401A2856FE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ExEq.2!$B$259:$B$263</c:f>
              <c:strCache>
                <c:ptCount val="5"/>
                <c:pt idx="0">
                  <c:v>más bajo</c:v>
                </c:pt>
                <c:pt idx="1">
                  <c:v>segundo</c:v>
                </c:pt>
                <c:pt idx="2">
                  <c:v>mediano</c:v>
                </c:pt>
                <c:pt idx="3">
                  <c:v>cuarto</c:v>
                </c:pt>
                <c:pt idx="4">
                  <c:v>más alto</c:v>
                </c:pt>
              </c:strCache>
            </c:strRef>
          </c:cat>
          <c:val>
            <c:numRef>
              <c:f>ExEq.2!$E$259:$E$263</c:f>
              <c:numCache>
                <c:formatCode>#,##0.0</c:formatCode>
                <c:ptCount val="5"/>
                <c:pt idx="0">
                  <c:v>143.11831291764418</c:v>
                </c:pt>
                <c:pt idx="1">
                  <c:v>75.056439261804556</c:v>
                </c:pt>
                <c:pt idx="2">
                  <c:v>35.157909459308549</c:v>
                </c:pt>
                <c:pt idx="3">
                  <c:v>30.049109952319874</c:v>
                </c:pt>
                <c:pt idx="4">
                  <c:v>7.5218341015159504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E8-4B82-92E7-401A2856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926216320"/>
        <c:axId val="839799408"/>
      </c:barChart>
      <c:catAx>
        <c:axId val="9262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+mn-lt"/>
                  </a:defRPr>
                </a:pPr>
                <a:r>
                  <a:rPr lang="en-US" sz="800" b="0">
                    <a:latin typeface="+mn-lt"/>
                  </a:rPr>
                  <a:t>cuartiles provinciales </a:t>
                </a:r>
                <a:r>
                  <a:rPr lang="en-US" sz="800" b="0" i="0" u="none" strike="noStrike" baseline="0">
                    <a:effectLst/>
                  </a:rPr>
                  <a:t>de desarrollo sostenible</a:t>
                </a:r>
                <a:endParaRPr lang="en-US" sz="800" b="0">
                  <a:latin typeface="+mn-lt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39799408"/>
        <c:crosses val="autoZero"/>
        <c:auto val="1"/>
        <c:lblAlgn val="ctr"/>
        <c:lblOffset val="100"/>
        <c:noMultiLvlLbl val="0"/>
      </c:catAx>
      <c:valAx>
        <c:axId val="839799408"/>
        <c:scaling>
          <c:orientation val="minMax"/>
          <c:max val="1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+mn-lt"/>
                  </a:defRPr>
                </a:pPr>
                <a:r>
                  <a:rPr lang="en-US" sz="800" b="0">
                    <a:latin typeface="+mn-lt"/>
                  </a:rPr>
                  <a:t>mortalidad  (1,000 </a:t>
                </a:r>
                <a:r>
                  <a:rPr lang="en-US" sz="800" b="0" baseline="0">
                    <a:latin typeface="+mn-lt"/>
                  </a:rPr>
                  <a:t>nv</a:t>
                </a:r>
                <a:r>
                  <a:rPr lang="en-US" sz="800" b="0">
                    <a:latin typeface="+mn-l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9667441419027998E-4"/>
              <c:y val="0.292316178563506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26216320"/>
        <c:crosses val="autoZero"/>
        <c:crossBetween val="between"/>
        <c:majorUnit val="25"/>
        <c:minorUnit val="5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>
                <a:solidFill>
                  <a:sysClr val="windowText" lastClr="000000"/>
                </a:solidFill>
              </a:defRPr>
            </a:pPr>
            <a:r>
              <a:rPr lang="en-US" sz="1100" b="0" i="0" baseline="0">
                <a:effectLst/>
              </a:rPr>
              <a:t>2015</a:t>
            </a:r>
            <a:endParaRPr lang="en-US" sz="1100">
              <a:solidFill>
                <a:srgbClr val="0432FF"/>
              </a:solidFill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31672334516801"/>
          <c:y val="0.15542288557213901"/>
          <c:w val="0.78122076345525404"/>
          <c:h val="0.57852887792011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58-40F0-976C-8EB16D7F74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B58-40F0-976C-8EB16D7F740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B58-40F0-976C-8EB16D7F740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B58-40F0-976C-8EB16D7F740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B58-40F0-976C-8EB16D7F74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ExEq.2!$B$476:$B$480</c:f>
              <c:strCache>
                <c:ptCount val="5"/>
                <c:pt idx="0">
                  <c:v>más bajo</c:v>
                </c:pt>
                <c:pt idx="1">
                  <c:v>segundo</c:v>
                </c:pt>
                <c:pt idx="2">
                  <c:v>mediano</c:v>
                </c:pt>
                <c:pt idx="3">
                  <c:v>cuarto</c:v>
                </c:pt>
                <c:pt idx="4">
                  <c:v>más alto</c:v>
                </c:pt>
              </c:strCache>
            </c:strRef>
          </c:cat>
          <c:val>
            <c:numRef>
              <c:f>ExEq.2!$E$476:$E$480</c:f>
              <c:numCache>
                <c:formatCode>#,##0.0</c:formatCode>
                <c:ptCount val="5"/>
                <c:pt idx="0">
                  <c:v>69.281624104891307</c:v>
                </c:pt>
                <c:pt idx="1">
                  <c:v>53.749775534134969</c:v>
                </c:pt>
                <c:pt idx="2">
                  <c:v>17.895884782822826</c:v>
                </c:pt>
                <c:pt idx="3">
                  <c:v>12.778271354199765</c:v>
                </c:pt>
                <c:pt idx="4">
                  <c:v>4.8896242477721046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58-40F0-976C-8EB16D7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9794512"/>
        <c:axId val="839795056"/>
      </c:barChart>
      <c:catAx>
        <c:axId val="8397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+mn-lt"/>
                  </a:defRPr>
                </a:pPr>
                <a:r>
                  <a:rPr lang="en-US" sz="800" b="0">
                    <a:latin typeface="+mn-lt"/>
                  </a:rPr>
                  <a:t>cuartiles provinciales </a:t>
                </a:r>
                <a:r>
                  <a:rPr lang="en-US" sz="800" b="0" i="0" u="none" strike="noStrike" baseline="0">
                    <a:effectLst/>
                  </a:rPr>
                  <a:t>de desarrollo sostenible</a:t>
                </a:r>
                <a:endParaRPr lang="en-US" sz="800" b="0">
                  <a:latin typeface="+mn-lt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39795056"/>
        <c:crosses val="autoZero"/>
        <c:auto val="1"/>
        <c:lblAlgn val="ctr"/>
        <c:lblOffset val="100"/>
        <c:noMultiLvlLbl val="0"/>
      </c:catAx>
      <c:valAx>
        <c:axId val="839795056"/>
        <c:scaling>
          <c:orientation val="minMax"/>
          <c:max val="1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800" b="0"/>
                  <a:t>mortalidad  (1,000 nv)</a:t>
                </a:r>
              </a:p>
            </c:rich>
          </c:tx>
          <c:layout>
            <c:manualLayout>
              <c:xMode val="edge"/>
              <c:yMode val="edge"/>
              <c:x val="1.3124901980340084E-4"/>
              <c:y val="0.26745972832830439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39794512"/>
        <c:crosses val="autoZero"/>
        <c:crossBetween val="between"/>
        <c:majorUnit val="25"/>
        <c:minorUnit val="5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0"/>
          <c:tx>
            <c:strRef>
              <c:f>ExEq2!#REF!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1"/>
            <c:spPr>
              <a:solidFill>
                <a:srgbClr val="C0000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768-483C-8FFB-25F0EA4F8544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768-483C-8FFB-25F0EA4F8544}"/>
              </c:ext>
            </c:extLst>
          </c:dPt>
          <c:dPt>
            <c:idx val="2"/>
            <c:invertIfNegative val="0"/>
            <c:bubble3D val="1"/>
            <c:spPr>
              <a:solidFill>
                <a:srgbClr val="FFFF0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768-483C-8FFB-25F0EA4F8544}"/>
              </c:ext>
            </c:extLst>
          </c:dPt>
          <c:dPt>
            <c:idx val="3"/>
            <c:invertIfNegative val="0"/>
            <c:bubble3D val="1"/>
            <c:spPr>
              <a:solidFill>
                <a:srgbClr val="00B05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768-483C-8FFB-25F0EA4F8544}"/>
              </c:ext>
            </c:extLst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ExEq2!#REF!</c:f>
            </c:numRef>
          </c:xVal>
          <c:yVal>
            <c:numRef>
              <c:f>ExEq2!#REF!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ExEq2!#REF!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F768-483C-8FFB-25F0EA4F8544}"/>
            </c:ext>
          </c:extLst>
        </c:ser>
        <c:ser>
          <c:idx val="0"/>
          <c:order val="1"/>
          <c:tx>
            <c:strRef>
              <c:f>ExEq.2!$B$270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C00000">
                <a:alpha val="75000"/>
              </a:srgb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1"/>
            <c:spPr>
              <a:solidFill>
                <a:srgbClr val="C00000">
                  <a:alpha val="5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768-483C-8FFB-25F0EA4F8544}"/>
              </c:ext>
            </c:extLst>
          </c:dPt>
          <c:dPt>
            <c:idx val="1"/>
            <c:invertIfNegative val="0"/>
            <c:bubble3D val="1"/>
            <c:spPr>
              <a:solidFill>
                <a:srgbClr val="FFC000">
                  <a:alpha val="60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768-483C-8FFB-25F0EA4F8544}"/>
              </c:ext>
            </c:extLst>
          </c:dPt>
          <c:dPt>
            <c:idx val="2"/>
            <c:invertIfNegative val="0"/>
            <c:bubble3D val="1"/>
            <c:spPr>
              <a:solidFill>
                <a:srgbClr val="FFFF00">
                  <a:alpha val="70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768-483C-8FFB-25F0EA4F8544}"/>
              </c:ext>
            </c:extLst>
          </c:dPt>
          <c:dPt>
            <c:idx val="3"/>
            <c:invertIfNegative val="0"/>
            <c:bubble3D val="1"/>
            <c:spPr>
              <a:solidFill>
                <a:srgbClr val="92D050">
                  <a:alpha val="75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F768-483C-8FFB-25F0EA4F8544}"/>
              </c:ext>
            </c:extLst>
          </c:dPt>
          <c:dPt>
            <c:idx val="4"/>
            <c:invertIfNegative val="0"/>
            <c:bubble3D val="1"/>
            <c:spPr>
              <a:solidFill>
                <a:srgbClr val="00B050">
                  <a:alpha val="68000"/>
                </a:srgb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F768-483C-8FFB-25F0EA4F8544}"/>
              </c:ext>
            </c:extLst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ExEq.2!$E$476:$E$480</c:f>
              <c:numCache>
                <c:formatCode>#,##0.0</c:formatCode>
                <c:ptCount val="5"/>
                <c:pt idx="0">
                  <c:v>69.281624104891307</c:v>
                </c:pt>
                <c:pt idx="1">
                  <c:v>53.749775534134969</c:v>
                </c:pt>
                <c:pt idx="2">
                  <c:v>17.895884782822826</c:v>
                </c:pt>
                <c:pt idx="3">
                  <c:v>12.778271354199765</c:v>
                </c:pt>
                <c:pt idx="4">
                  <c:v>4.8896242477721046</c:v>
                </c:pt>
              </c:numCache>
            </c:numRef>
          </c:xVal>
          <c:yVal>
            <c:numRef>
              <c:f>ExEq.2!$G$476:$G$480</c:f>
              <c:numCache>
                <c:formatCode>#,##0.0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ExEq.2!$C$476:$C$480</c:f>
              <c:numCache>
                <c:formatCode>#,##0</c:formatCode>
                <c:ptCount val="5"/>
                <c:pt idx="0">
                  <c:v>30317129.936000008</c:v>
                </c:pt>
                <c:pt idx="1">
                  <c:v>55449548.065000013</c:v>
                </c:pt>
                <c:pt idx="2">
                  <c:v>29761255.537000008</c:v>
                </c:pt>
                <c:pt idx="3">
                  <c:v>12817930.959000001</c:v>
                </c:pt>
                <c:pt idx="4">
                  <c:v>10992255.703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16-F768-483C-8FFB-25F0EA4F8544}"/>
            </c:ext>
          </c:extLst>
        </c:ser>
        <c:ser>
          <c:idx val="2"/>
          <c:order val="2"/>
          <c:tx>
            <c:strRef>
              <c:f>ExEq.2!$B$53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Pt>
            <c:idx val="0"/>
            <c:invertIfNegative val="0"/>
            <c:bubble3D val="1"/>
            <c:spPr>
              <a:solidFill>
                <a:srgbClr val="C00000">
                  <a:alpha val="55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F768-483C-8FFB-25F0EA4F8544}"/>
              </c:ext>
            </c:extLst>
          </c:dPt>
          <c:dPt>
            <c:idx val="1"/>
            <c:invertIfNegative val="0"/>
            <c:bubble3D val="1"/>
            <c:spPr>
              <a:solidFill>
                <a:srgbClr val="FFC000">
                  <a:alpha val="60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F768-483C-8FFB-25F0EA4F8544}"/>
              </c:ext>
            </c:extLst>
          </c:dPt>
          <c:dPt>
            <c:idx val="2"/>
            <c:invertIfNegative val="0"/>
            <c:bubble3D val="1"/>
            <c:spPr>
              <a:solidFill>
                <a:srgbClr val="FFFF00">
                  <a:alpha val="70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F768-483C-8FFB-25F0EA4F8544}"/>
              </c:ext>
            </c:extLst>
          </c:dPt>
          <c:dPt>
            <c:idx val="3"/>
            <c:invertIfNegative val="0"/>
            <c:bubble3D val="1"/>
            <c:spPr>
              <a:solidFill>
                <a:srgbClr val="92D050">
                  <a:alpha val="75000"/>
                </a:srgbClr>
              </a:solidFill>
              <a:ln w="6350"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F768-483C-8FFB-25F0EA4F8544}"/>
              </c:ext>
            </c:extLst>
          </c:dPt>
          <c:dPt>
            <c:idx val="4"/>
            <c:invertIfNegative val="0"/>
            <c:bubble3D val="1"/>
            <c:spPr>
              <a:solidFill>
                <a:srgbClr val="00B050">
                  <a:alpha val="68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20-F768-483C-8FFB-25F0EA4F8544}"/>
              </c:ext>
            </c:extLst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ExEq.2!$E$259:$E$263</c:f>
              <c:numCache>
                <c:formatCode>#,##0.0</c:formatCode>
                <c:ptCount val="5"/>
                <c:pt idx="0">
                  <c:v>143.11831291764418</c:v>
                </c:pt>
                <c:pt idx="1">
                  <c:v>75.056439261804556</c:v>
                </c:pt>
                <c:pt idx="2">
                  <c:v>35.157909459308549</c:v>
                </c:pt>
                <c:pt idx="3">
                  <c:v>30.049109952319874</c:v>
                </c:pt>
                <c:pt idx="4">
                  <c:v>7.5218341015159504</c:v>
                </c:pt>
              </c:numCache>
            </c:numRef>
          </c:xVal>
          <c:yVal>
            <c:numRef>
              <c:f>ExEq.2!$G$259:$G$263</c:f>
              <c:numCache>
                <c:formatCode>#,##0.0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yVal>
          <c:bubbleSize>
            <c:numRef>
              <c:f>ExEq.2!$C$259:$C$263</c:f>
              <c:numCache>
                <c:formatCode>#,##0</c:formatCode>
                <c:ptCount val="5"/>
                <c:pt idx="0">
                  <c:v>28958257.793999996</c:v>
                </c:pt>
                <c:pt idx="1">
                  <c:v>64743119.282000005</c:v>
                </c:pt>
                <c:pt idx="2">
                  <c:v>9368446.6800000034</c:v>
                </c:pt>
                <c:pt idx="3">
                  <c:v>15087734.736</c:v>
                </c:pt>
                <c:pt idx="4">
                  <c:v>10840840.000999998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22-F768-483C-8FFB-25F0EA4F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839803760"/>
        <c:axId val="839795600"/>
      </c:bubbleChart>
      <c:valAx>
        <c:axId val="839803760"/>
        <c:scaling>
          <c:orientation val="minMax"/>
          <c:max val="1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mortalidad (1,000 nv)</a:t>
                </a:r>
              </a:p>
            </c:rich>
          </c:tx>
          <c:layout>
            <c:manualLayout>
              <c:xMode val="edge"/>
              <c:yMode val="edge"/>
              <c:x val="0.25384433270952178"/>
              <c:y val="0.94444136623390307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/>
        </c:spPr>
        <c:crossAx val="839795600"/>
        <c:crosses val="autoZero"/>
        <c:crossBetween val="midCat"/>
        <c:majorUnit val="50"/>
      </c:valAx>
      <c:valAx>
        <c:axId val="839795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803760"/>
        <c:crossesAt val="0"/>
        <c:crossBetween val="midCat"/>
        <c:majorUnit val="1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  <a:prstDash val="dash"/>
    </a:ln>
  </c:spPr>
  <c:txPr>
    <a:bodyPr/>
    <a:lstStyle/>
    <a:p>
      <a:pPr>
        <a:defRPr sz="8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7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7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42863</xdr:colOff>
      <xdr:row>2</xdr:row>
      <xdr:rowOff>42863</xdr:rowOff>
    </xdr:from>
    <xdr:to>
      <xdr:col>16</xdr:col>
      <xdr:colOff>88970</xdr:colOff>
      <xdr:row>7</xdr:row>
      <xdr:rowOff>91443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3" y="300038"/>
          <a:ext cx="2932182" cy="1234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85723</xdr:colOff>
      <xdr:row>42</xdr:row>
      <xdr:rowOff>133349</xdr:rowOff>
    </xdr:from>
    <xdr:to>
      <xdr:col>14</xdr:col>
      <xdr:colOff>435107</xdr:colOff>
      <xdr:row>68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8" y="7867649"/>
          <a:ext cx="6169159" cy="4114800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19048</xdr:colOff>
      <xdr:row>69</xdr:row>
      <xdr:rowOff>142874</xdr:rowOff>
    </xdr:from>
    <xdr:to>
      <xdr:col>21</xdr:col>
      <xdr:colOff>371473</xdr:colOff>
      <xdr:row>95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48" y="12249149"/>
          <a:ext cx="6172200" cy="4114800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409573</xdr:colOff>
      <xdr:row>96</xdr:row>
      <xdr:rowOff>152400</xdr:rowOff>
    </xdr:from>
    <xdr:to>
      <xdr:col>28</xdr:col>
      <xdr:colOff>314323</xdr:colOff>
      <xdr:row>122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3" y="16630650"/>
          <a:ext cx="6172200" cy="4114800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196850</xdr:colOff>
      <xdr:row>10</xdr:row>
      <xdr:rowOff>133358</xdr:rowOff>
    </xdr:from>
    <xdr:to>
      <xdr:col>16</xdr:col>
      <xdr:colOff>319551</xdr:colOff>
      <xdr:row>13</xdr:row>
      <xdr:rowOff>133358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330458"/>
          <a:ext cx="281510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209551</xdr:colOff>
      <xdr:row>25</xdr:row>
      <xdr:rowOff>44450</xdr:rowOff>
    </xdr:from>
    <xdr:to>
      <xdr:col>16</xdr:col>
      <xdr:colOff>496958</xdr:colOff>
      <xdr:row>30</xdr:row>
      <xdr:rowOff>13970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9601" y="4457700"/>
          <a:ext cx="2979807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446528</xdr:colOff>
      <xdr:row>9</xdr:row>
      <xdr:rowOff>85725</xdr:rowOff>
    </xdr:from>
    <xdr:to>
      <xdr:col>13</xdr:col>
      <xdr:colOff>61453</xdr:colOff>
      <xdr:row>30</xdr:row>
      <xdr:rowOff>114300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329596</xdr:colOff>
      <xdr:row>9</xdr:row>
      <xdr:rowOff>98425</xdr:rowOff>
    </xdr:from>
    <xdr:to>
      <xdr:col>18</xdr:col>
      <xdr:colOff>305981</xdr:colOff>
      <xdr:row>30</xdr:row>
      <xdr:rowOff>106900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337344</xdr:colOff>
      <xdr:row>9</xdr:row>
      <xdr:rowOff>37108</xdr:rowOff>
    </xdr:from>
    <xdr:to>
      <xdr:col>7</xdr:col>
      <xdr:colOff>178385</xdr:colOff>
      <xdr:row>30</xdr:row>
      <xdr:rowOff>143867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691004</xdr:colOff>
      <xdr:row>33</xdr:row>
      <xdr:rowOff>4960</xdr:rowOff>
    </xdr:from>
    <xdr:to>
      <xdr:col>7</xdr:col>
      <xdr:colOff>53437</xdr:colOff>
      <xdr:row>46</xdr:row>
      <xdr:rowOff>43258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732160</xdr:colOff>
      <xdr:row>30</xdr:row>
      <xdr:rowOff>99899</xdr:rowOff>
    </xdr:from>
    <xdr:to>
      <xdr:col>6</xdr:col>
      <xdr:colOff>225960</xdr:colOff>
      <xdr:row>32</xdr:row>
      <xdr:rowOff>54315</xdr:rowOff>
    </xdr:to>
    <xdr:sp macro="" textlink="">
      <xdr:nvSpPr>
        <xdr:cNvPr id="9" name="CuadroTexto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885207" y="4624274"/>
          <a:ext cx="1502980" cy="271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accent1">
                  <a:lumMod val="75000"/>
                </a:schemeClr>
              </a:solidFill>
            </a:rPr>
            <a:t>equiplots ponderados</a:t>
          </a:r>
        </a:p>
      </xdr:txBody>
    </xdr:sp>
    <xdr:clientData/>
  </xdr:twoCellAnchor>
  <xdr:twoCellAnchor editAs="oneCell">
    <xdr:from>
      <xdr:col>16</xdr:col>
      <xdr:colOff>497086</xdr:colOff>
      <xdr:row>1</xdr:row>
      <xdr:rowOff>55761</xdr:rowOff>
    </xdr:from>
    <xdr:to>
      <xdr:col>19</xdr:col>
      <xdr:colOff>53248</xdr:colOff>
      <xdr:row>5</xdr:row>
      <xdr:rowOff>18931</xdr:rowOff>
    </xdr:to>
    <xdr:pic>
      <xdr:nvPicPr>
        <xdr:cNvPr id="11" name="Picture 10" descr="E:\PAHO new logos\PAHO_logos_bottom_spanish_blue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024" y="199629"/>
          <a:ext cx="1763779" cy="732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9</xdr:row>
      <xdr:rowOff>85725</xdr:rowOff>
    </xdr:from>
    <xdr:to>
      <xdr:col>15</xdr:col>
      <xdr:colOff>35215</xdr:colOff>
      <xdr:row>30</xdr:row>
      <xdr:rowOff>114300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146051</xdr:colOff>
      <xdr:row>9</xdr:row>
      <xdr:rowOff>98425</xdr:rowOff>
    </xdr:from>
    <xdr:to>
      <xdr:col>20</xdr:col>
      <xdr:colOff>38101</xdr:colOff>
      <xdr:row>30</xdr:row>
      <xdr:rowOff>106900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236537</xdr:colOff>
      <xdr:row>9</xdr:row>
      <xdr:rowOff>101600</xdr:rowOff>
    </xdr:from>
    <xdr:to>
      <xdr:col>9</xdr:col>
      <xdr:colOff>44450</xdr:colOff>
      <xdr:row>28</xdr:row>
      <xdr:rowOff>111213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236537</xdr:colOff>
      <xdr:row>29</xdr:row>
      <xdr:rowOff>129344</xdr:rowOff>
    </xdr:from>
    <xdr:to>
      <xdr:col>9</xdr:col>
      <xdr:colOff>44450</xdr:colOff>
      <xdr:row>46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60973</xdr:colOff>
      <xdr:row>9</xdr:row>
      <xdr:rowOff>79375</xdr:rowOff>
    </xdr:from>
    <xdr:to>
      <xdr:col>3</xdr:col>
      <xdr:colOff>728133</xdr:colOff>
      <xdr:row>41</xdr:row>
      <xdr:rowOff>152400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244477</xdr:colOff>
      <xdr:row>16</xdr:row>
      <xdr:rowOff>131253</xdr:rowOff>
    </xdr:from>
    <xdr:to>
      <xdr:col>3</xdr:col>
      <xdr:colOff>730251</xdr:colOff>
      <xdr:row>18</xdr:row>
      <xdr:rowOff>111918</xdr:rowOff>
    </xdr:to>
    <xdr:sp macro="" textlink="">
      <xdr:nvSpPr>
        <xdr:cNvPr id="7" name="CuadroTexto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397127" y="2631566"/>
          <a:ext cx="485774" cy="266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2000</a:t>
          </a:r>
        </a:p>
      </xdr:txBody>
    </xdr:sp>
    <xdr:clientData/>
  </xdr:twoCellAnchor>
  <xdr:twoCellAnchor>
    <xdr:from>
      <xdr:col>1</xdr:col>
      <xdr:colOff>623029</xdr:colOff>
      <xdr:row>10</xdr:row>
      <xdr:rowOff>10602</xdr:rowOff>
    </xdr:from>
    <xdr:to>
      <xdr:col>3</xdr:col>
      <xdr:colOff>87064</xdr:colOff>
      <xdr:row>11</xdr:row>
      <xdr:rowOff>138650</xdr:rowOff>
    </xdr:to>
    <xdr:sp macro="" textlink="">
      <xdr:nvSpPr>
        <xdr:cNvPr id="8" name="CuadroTexto 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737329" y="1653665"/>
          <a:ext cx="1502385" cy="270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100">
              <a:solidFill>
                <a:schemeClr val="accent1">
                  <a:lumMod val="75000"/>
                </a:schemeClr>
              </a:solidFill>
            </a:rPr>
            <a:t>equiplots ponderados</a:t>
          </a:r>
        </a:p>
      </xdr:txBody>
    </xdr:sp>
    <xdr:clientData/>
  </xdr:twoCellAnchor>
  <xdr:twoCellAnchor>
    <xdr:from>
      <xdr:col>3</xdr:col>
      <xdr:colOff>225425</xdr:colOff>
      <xdr:row>32</xdr:row>
      <xdr:rowOff>82609</xdr:rowOff>
    </xdr:from>
    <xdr:to>
      <xdr:col>3</xdr:col>
      <xdr:colOff>697634</xdr:colOff>
      <xdr:row>34</xdr:row>
      <xdr:rowOff>32544</xdr:rowOff>
    </xdr:to>
    <xdr:sp macro="" textlink="">
      <xdr:nvSpPr>
        <xdr:cNvPr id="9" name="CuadroTexto 1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378075" y="4897497"/>
          <a:ext cx="472209" cy="2737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2015</a:t>
          </a:r>
        </a:p>
      </xdr:txBody>
    </xdr:sp>
    <xdr:clientData/>
  </xdr:twoCellAnchor>
  <xdr:twoCellAnchor editAs="oneCell">
    <xdr:from>
      <xdr:col>17</xdr:col>
      <xdr:colOff>95250</xdr:colOff>
      <xdr:row>1</xdr:row>
      <xdr:rowOff>50800</xdr:rowOff>
    </xdr:from>
    <xdr:to>
      <xdr:col>19</xdr:col>
      <xdr:colOff>410435</xdr:colOff>
      <xdr:row>5</xdr:row>
      <xdr:rowOff>13970</xdr:rowOff>
    </xdr:to>
    <xdr:pic>
      <xdr:nvPicPr>
        <xdr:cNvPr id="10" name="Picture 9" descr="E:\PAHO new logos\PAHO_logos_bottom_spanish_blue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013" y="193675"/>
          <a:ext cx="17629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63</xdr:row>
          <xdr:rowOff>57150</xdr:rowOff>
        </xdr:from>
        <xdr:to>
          <xdr:col>9</xdr:col>
          <xdr:colOff>238125</xdr:colOff>
          <xdr:row>69</xdr:row>
          <xdr:rowOff>85725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63</xdr:row>
          <xdr:rowOff>0</xdr:rowOff>
        </xdr:from>
        <xdr:to>
          <xdr:col>20</xdr:col>
          <xdr:colOff>295275</xdr:colOff>
          <xdr:row>70</xdr:row>
          <xdr:rowOff>9525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285750</xdr:colOff>
          <xdr:row>15</xdr:row>
          <xdr:rowOff>9525</xdr:rowOff>
        </xdr:from>
        <xdr:to>
          <xdr:col>18</xdr:col>
          <xdr:colOff>66675</xdr:colOff>
          <xdr:row>18</xdr:row>
          <xdr:rowOff>9525</xdr:rowOff>
        </xdr:to>
        <xdr:grpSp>
          <xdr:nvGrpSpPr>
            <xdr:cNvPr id="4" name="Group 10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62025" y="2500313"/>
              <a:ext cx="5048250" cy="485775"/>
              <a:chOff x="110" y="1210"/>
              <a:chExt cx="491" cy="51"/>
            </a:xfrm>
          </xdr:grpSpPr>
          <xdr:sp macro="" textlink="">
            <xdr:nvSpPr>
              <xdr:cNvPr id="10243" name="Object 3" hidden="1">
                <a:extLst>
                  <a:ext uri="{63B3BB69-23CF-44E3-9099-C40C66FF867C}">
                    <a14:compatExt spid="_x0000_s10243"/>
                  </a:ext>
                  <a:ext uri="{FF2B5EF4-FFF2-40B4-BE49-F238E27FC236}">
                    <a16:creationId xmlns:a16="http://schemas.microsoft.com/office/drawing/2014/main" id="{00000000-0008-0000-0500-000003280000}"/>
                  </a:ext>
                </a:extLst>
              </xdr:cNvPr>
              <xdr:cNvSpPr/>
            </xdr:nvSpPr>
            <xdr:spPr bwMode="auto">
              <a:xfrm>
                <a:off x="110" y="1210"/>
                <a:ext cx="263" cy="51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0244" name="Object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480" y="1214"/>
                <a:ext cx="121" cy="4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  <xdr:twoCellAnchor editAs="oneCell">
    <xdr:from>
      <xdr:col>26</xdr:col>
      <xdr:colOff>152400</xdr:colOff>
      <xdr:row>52</xdr:row>
      <xdr:rowOff>1</xdr:rowOff>
    </xdr:from>
    <xdr:to>
      <xdr:col>40</xdr:col>
      <xdr:colOff>66675</xdr:colOff>
      <xdr:row>82</xdr:row>
      <xdr:rowOff>117695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057276"/>
          <a:ext cx="4314825" cy="4403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123825</xdr:colOff>
      <xdr:row>19</xdr:row>
      <xdr:rowOff>95250</xdr:rowOff>
    </xdr:from>
    <xdr:to>
      <xdr:col>40</xdr:col>
      <xdr:colOff>95250</xdr:colOff>
      <xdr:row>41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10868025"/>
          <a:ext cx="4057650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123825</xdr:colOff>
      <xdr:row>5</xdr:row>
      <xdr:rowOff>57150</xdr:rowOff>
    </xdr:from>
    <xdr:to>
      <xdr:col>38</xdr:col>
      <xdr:colOff>171450</xdr:colOff>
      <xdr:row>18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8734425"/>
          <a:ext cx="381952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19050</xdr:rowOff>
    </xdr:from>
    <xdr:to>
      <xdr:col>3</xdr:col>
      <xdr:colOff>310018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49" y="609600"/>
          <a:ext cx="3662819" cy="537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HO/Downloads/Readm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uer\data\JRF\2017\Blank_forms_2016\HQ\WHO_UNICEF_JRF_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uer\data\JRF\2015\Blank_forms_2015\HQ\JRF_data_for_2014_engli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 Ref_country"/>
      <sheetName val="Readme coverageAdmin"/>
      <sheetName val="Readme WHOUNICEF"/>
      <sheetName val="Readme indicator"/>
      <sheetName val="Readme HPVadmin"/>
      <sheetName val="Readme at_School"/>
      <sheetName val="Readme SchoolIB"/>
      <sheetName val="Readme SchoolIR"/>
      <sheetName val="Readme coverage"/>
      <sheetName val="Readme Incidence"/>
      <sheetName val="Readme schedule"/>
      <sheetName val="Readme HBR"/>
      <sheetName val="MetaIndicator"/>
      <sheetName val="Readme vaccinesource"/>
      <sheetName val="MetaSIA"/>
      <sheetName val="MetaSurvey"/>
      <sheetName val="Readme_UNPD_GHOMDG"/>
      <sheetName val="OfDates"/>
      <sheetName val="prevReadme incidence"/>
      <sheetName val="prevReadme coverage"/>
      <sheetName val="prevReadme schedule"/>
      <sheetName val="prevReadme vaccine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Data extracted from WHO database. Data for 2000-2017. Next update:  winter 2018</v>
          </cell>
        </row>
        <row r="4">
          <cell r="B4" t="str">
            <v>WHO/UNICEF coverage estimates for 1980-2017, as of 15 July 2018.</v>
          </cell>
        </row>
        <row r="6">
          <cell r="B6">
            <v>2017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1. Reported Cases"/>
      <sheetName val="2A. Schedule"/>
      <sheetName val="2B.Procurement_pricing"/>
      <sheetName val="3.School_Imm_delivery"/>
      <sheetName val="4A. Routine Coverage"/>
      <sheetName val="4B. Coverage Surveys"/>
      <sheetName val="5. Official Estimates"/>
      <sheetName val="6. Indicators"/>
      <sheetName val="8. Supplementary"/>
      <sheetName val="9_General_comments"/>
      <sheetName val="Instructions"/>
      <sheetName val="Incoterm"/>
      <sheetName val="Instr_Schedule"/>
      <sheetName val="drop_down_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F33" t="str">
            <v>Yes</v>
          </cell>
        </row>
        <row r="34">
          <cell r="F34" t="str">
            <v>No</v>
          </cell>
        </row>
        <row r="35">
          <cell r="F35" t="str">
            <v>NR</v>
          </cell>
        </row>
        <row r="36">
          <cell r="F36" t="str">
            <v>ND</v>
          </cell>
        </row>
        <row r="60">
          <cell r="G60" t="str">
            <v>Yes</v>
          </cell>
        </row>
        <row r="61">
          <cell r="G61" t="str">
            <v>No</v>
          </cell>
        </row>
        <row r="62">
          <cell r="G62" t="str">
            <v>Partially</v>
          </cell>
        </row>
        <row r="63">
          <cell r="G63" t="str">
            <v>Don't know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1. Reported Cases"/>
      <sheetName val="2. Schedule-Source"/>
      <sheetName val="3.School_Imm_delivery"/>
      <sheetName val="4A. Routine Coverage"/>
      <sheetName val="4B. Coverage Surveys"/>
      <sheetName val="5. Official Estimates"/>
      <sheetName val="6. Indicators"/>
      <sheetName val="8. Supplementary"/>
      <sheetName val="9_General_comments"/>
      <sheetName val="Vaccine_Pricing"/>
      <sheetName val="Instructions"/>
      <sheetName val="Instr_Schedule"/>
      <sheetName val="drop_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H3" t="str">
            <v>[JRF_data_for_2014_english.xls]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ujicaos@paho.or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ujicaos@paho.or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11.wmf"/><Relationship Id="rId5" Type="http://schemas.openxmlformats.org/officeDocument/2006/relationships/image" Target="../media/image8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iris.paho.org/xmlui/handle/123456789/31211?locale-attribute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Y25"/>
  <sheetViews>
    <sheetView showRowColHeaders="0" tabSelected="1" zoomScaleNormal="100" workbookViewId="0"/>
  </sheetViews>
  <sheetFormatPr defaultColWidth="6.73046875" defaultRowHeight="10.15"/>
  <cols>
    <col min="1" max="1" width="2.73046875" style="147" customWidth="1"/>
    <col min="2" max="3" width="7.59765625" style="147" customWidth="1"/>
    <col min="4" max="23" width="6.73046875" style="147"/>
    <col min="24" max="25" width="7.59765625" style="147" customWidth="1"/>
    <col min="26" max="255" width="6.73046875" style="147"/>
    <col min="256" max="256" width="2.73046875" style="147" customWidth="1"/>
    <col min="257" max="511" width="6.73046875" style="147"/>
    <col min="512" max="512" width="2.73046875" style="147" customWidth="1"/>
    <col min="513" max="767" width="6.73046875" style="147"/>
    <col min="768" max="768" width="2.73046875" style="147" customWidth="1"/>
    <col min="769" max="1023" width="6.73046875" style="147"/>
    <col min="1024" max="1024" width="2.73046875" style="147" customWidth="1"/>
    <col min="1025" max="1279" width="6.73046875" style="147"/>
    <col min="1280" max="1280" width="2.73046875" style="147" customWidth="1"/>
    <col min="1281" max="1535" width="6.73046875" style="147"/>
    <col min="1536" max="1536" width="2.73046875" style="147" customWidth="1"/>
    <col min="1537" max="1791" width="6.73046875" style="147"/>
    <col min="1792" max="1792" width="2.73046875" style="147" customWidth="1"/>
    <col min="1793" max="2047" width="6.73046875" style="147"/>
    <col min="2048" max="2048" width="2.73046875" style="147" customWidth="1"/>
    <col min="2049" max="2303" width="6.73046875" style="147"/>
    <col min="2304" max="2304" width="2.73046875" style="147" customWidth="1"/>
    <col min="2305" max="2559" width="6.73046875" style="147"/>
    <col min="2560" max="2560" width="2.73046875" style="147" customWidth="1"/>
    <col min="2561" max="2815" width="6.73046875" style="147"/>
    <col min="2816" max="2816" width="2.73046875" style="147" customWidth="1"/>
    <col min="2817" max="3071" width="6.73046875" style="147"/>
    <col min="3072" max="3072" width="2.73046875" style="147" customWidth="1"/>
    <col min="3073" max="3327" width="6.73046875" style="147"/>
    <col min="3328" max="3328" width="2.73046875" style="147" customWidth="1"/>
    <col min="3329" max="3583" width="6.73046875" style="147"/>
    <col min="3584" max="3584" width="2.73046875" style="147" customWidth="1"/>
    <col min="3585" max="3839" width="6.73046875" style="147"/>
    <col min="3840" max="3840" width="2.73046875" style="147" customWidth="1"/>
    <col min="3841" max="4095" width="6.73046875" style="147"/>
    <col min="4096" max="4096" width="2.73046875" style="147" customWidth="1"/>
    <col min="4097" max="4351" width="6.73046875" style="147"/>
    <col min="4352" max="4352" width="2.73046875" style="147" customWidth="1"/>
    <col min="4353" max="4607" width="6.73046875" style="147"/>
    <col min="4608" max="4608" width="2.73046875" style="147" customWidth="1"/>
    <col min="4609" max="4863" width="6.73046875" style="147"/>
    <col min="4864" max="4864" width="2.73046875" style="147" customWidth="1"/>
    <col min="4865" max="5119" width="6.73046875" style="147"/>
    <col min="5120" max="5120" width="2.73046875" style="147" customWidth="1"/>
    <col min="5121" max="5375" width="6.73046875" style="147"/>
    <col min="5376" max="5376" width="2.73046875" style="147" customWidth="1"/>
    <col min="5377" max="5631" width="6.73046875" style="147"/>
    <col min="5632" max="5632" width="2.73046875" style="147" customWidth="1"/>
    <col min="5633" max="5887" width="6.73046875" style="147"/>
    <col min="5888" max="5888" width="2.73046875" style="147" customWidth="1"/>
    <col min="5889" max="6143" width="6.73046875" style="147"/>
    <col min="6144" max="6144" width="2.73046875" style="147" customWidth="1"/>
    <col min="6145" max="6399" width="6.73046875" style="147"/>
    <col min="6400" max="6400" width="2.73046875" style="147" customWidth="1"/>
    <col min="6401" max="6655" width="6.73046875" style="147"/>
    <col min="6656" max="6656" width="2.73046875" style="147" customWidth="1"/>
    <col min="6657" max="6911" width="6.73046875" style="147"/>
    <col min="6912" max="6912" width="2.73046875" style="147" customWidth="1"/>
    <col min="6913" max="7167" width="6.73046875" style="147"/>
    <col min="7168" max="7168" width="2.73046875" style="147" customWidth="1"/>
    <col min="7169" max="7423" width="6.73046875" style="147"/>
    <col min="7424" max="7424" width="2.73046875" style="147" customWidth="1"/>
    <col min="7425" max="7679" width="6.73046875" style="147"/>
    <col min="7680" max="7680" width="2.73046875" style="147" customWidth="1"/>
    <col min="7681" max="7935" width="6.73046875" style="147"/>
    <col min="7936" max="7936" width="2.73046875" style="147" customWidth="1"/>
    <col min="7937" max="8191" width="6.73046875" style="147"/>
    <col min="8192" max="8192" width="2.73046875" style="147" customWidth="1"/>
    <col min="8193" max="8447" width="6.73046875" style="147"/>
    <col min="8448" max="8448" width="2.73046875" style="147" customWidth="1"/>
    <col min="8449" max="8703" width="6.73046875" style="147"/>
    <col min="8704" max="8704" width="2.73046875" style="147" customWidth="1"/>
    <col min="8705" max="8959" width="6.73046875" style="147"/>
    <col min="8960" max="8960" width="2.73046875" style="147" customWidth="1"/>
    <col min="8961" max="9215" width="6.73046875" style="147"/>
    <col min="9216" max="9216" width="2.73046875" style="147" customWidth="1"/>
    <col min="9217" max="9471" width="6.73046875" style="147"/>
    <col min="9472" max="9472" width="2.73046875" style="147" customWidth="1"/>
    <col min="9473" max="9727" width="6.73046875" style="147"/>
    <col min="9728" max="9728" width="2.73046875" style="147" customWidth="1"/>
    <col min="9729" max="9983" width="6.73046875" style="147"/>
    <col min="9984" max="9984" width="2.73046875" style="147" customWidth="1"/>
    <col min="9985" max="10239" width="6.73046875" style="147"/>
    <col min="10240" max="10240" width="2.73046875" style="147" customWidth="1"/>
    <col min="10241" max="10495" width="6.73046875" style="147"/>
    <col min="10496" max="10496" width="2.73046875" style="147" customWidth="1"/>
    <col min="10497" max="10751" width="6.73046875" style="147"/>
    <col min="10752" max="10752" width="2.73046875" style="147" customWidth="1"/>
    <col min="10753" max="11007" width="6.73046875" style="147"/>
    <col min="11008" max="11008" width="2.73046875" style="147" customWidth="1"/>
    <col min="11009" max="11263" width="6.73046875" style="147"/>
    <col min="11264" max="11264" width="2.73046875" style="147" customWidth="1"/>
    <col min="11265" max="11519" width="6.73046875" style="147"/>
    <col min="11520" max="11520" width="2.73046875" style="147" customWidth="1"/>
    <col min="11521" max="11775" width="6.73046875" style="147"/>
    <col min="11776" max="11776" width="2.73046875" style="147" customWidth="1"/>
    <col min="11777" max="12031" width="6.73046875" style="147"/>
    <col min="12032" max="12032" width="2.73046875" style="147" customWidth="1"/>
    <col min="12033" max="12287" width="6.73046875" style="147"/>
    <col min="12288" max="12288" width="2.73046875" style="147" customWidth="1"/>
    <col min="12289" max="12543" width="6.73046875" style="147"/>
    <col min="12544" max="12544" width="2.73046875" style="147" customWidth="1"/>
    <col min="12545" max="12799" width="6.73046875" style="147"/>
    <col min="12800" max="12800" width="2.73046875" style="147" customWidth="1"/>
    <col min="12801" max="13055" width="6.73046875" style="147"/>
    <col min="13056" max="13056" width="2.73046875" style="147" customWidth="1"/>
    <col min="13057" max="13311" width="6.73046875" style="147"/>
    <col min="13312" max="13312" width="2.73046875" style="147" customWidth="1"/>
    <col min="13313" max="13567" width="6.73046875" style="147"/>
    <col min="13568" max="13568" width="2.73046875" style="147" customWidth="1"/>
    <col min="13569" max="13823" width="6.73046875" style="147"/>
    <col min="13824" max="13824" width="2.73046875" style="147" customWidth="1"/>
    <col min="13825" max="14079" width="6.73046875" style="147"/>
    <col min="14080" max="14080" width="2.73046875" style="147" customWidth="1"/>
    <col min="14081" max="14335" width="6.73046875" style="147"/>
    <col min="14336" max="14336" width="2.73046875" style="147" customWidth="1"/>
    <col min="14337" max="14591" width="6.73046875" style="147"/>
    <col min="14592" max="14592" width="2.73046875" style="147" customWidth="1"/>
    <col min="14593" max="14847" width="6.73046875" style="147"/>
    <col min="14848" max="14848" width="2.73046875" style="147" customWidth="1"/>
    <col min="14849" max="15103" width="6.73046875" style="147"/>
    <col min="15104" max="15104" width="2.73046875" style="147" customWidth="1"/>
    <col min="15105" max="15359" width="6.73046875" style="147"/>
    <col min="15360" max="15360" width="2.73046875" style="147" customWidth="1"/>
    <col min="15361" max="15615" width="6.73046875" style="147"/>
    <col min="15616" max="15616" width="2.73046875" style="147" customWidth="1"/>
    <col min="15617" max="15871" width="6.73046875" style="147"/>
    <col min="15872" max="15872" width="2.73046875" style="147" customWidth="1"/>
    <col min="15873" max="16127" width="6.73046875" style="147"/>
    <col min="16128" max="16128" width="2.73046875" style="147" customWidth="1"/>
    <col min="16129" max="16384" width="6.73046875" style="147"/>
  </cols>
  <sheetData>
    <row r="5" spans="2:25" ht="36">
      <c r="Y5" s="148"/>
    </row>
    <row r="6" spans="2:25" ht="27" customHeight="1">
      <c r="E6" s="166"/>
      <c r="Y6" s="149"/>
    </row>
    <row r="9" spans="2:25" ht="18" customHeight="1"/>
    <row r="10" spans="2:25" ht="18" customHeight="1">
      <c r="B10" s="150"/>
    </row>
    <row r="11" spans="2:25" ht="80.650000000000006">
      <c r="B11" s="276" t="s">
        <v>419</v>
      </c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2:25" ht="28.5">
      <c r="B12" s="285" t="s">
        <v>422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</row>
    <row r="13" spans="2:25" ht="25.5">
      <c r="B13" s="278" t="s">
        <v>0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</row>
    <row r="14" spans="2:25" ht="23.25" customHeight="1">
      <c r="B14" s="279" t="s">
        <v>199</v>
      </c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1"/>
    </row>
    <row r="15" spans="2:25" ht="13.15">
      <c r="B15" s="282" t="s">
        <v>424</v>
      </c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</row>
    <row r="16" spans="2:25" ht="20.100000000000001" customHeight="1">
      <c r="C16" s="151"/>
      <c r="K16" s="152"/>
    </row>
    <row r="17" spans="2:25" ht="20.100000000000001" customHeight="1">
      <c r="C17" s="151"/>
      <c r="K17" s="152"/>
    </row>
    <row r="18" spans="2:25" ht="23.25">
      <c r="B18" s="284" t="s">
        <v>423</v>
      </c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</row>
    <row r="19" spans="2:25" ht="9.9499999999999993" customHeight="1">
      <c r="C19" s="153"/>
    </row>
    <row r="20" spans="2:25" ht="21">
      <c r="B20" s="272" t="s">
        <v>458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</row>
    <row r="22" spans="2:25" ht="21" customHeight="1">
      <c r="B22" s="274" t="s">
        <v>457</v>
      </c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</row>
    <row r="24" spans="2:25" ht="13.15">
      <c r="B24" s="165" t="s">
        <v>200</v>
      </c>
    </row>
    <row r="25" spans="2:25" ht="13.15">
      <c r="B25" s="165" t="s">
        <v>459</v>
      </c>
    </row>
  </sheetData>
  <sheetProtection algorithmName="SHA-512" hashValue="wAzVxUKlA9MlaxdS31aUcFKe7coyX5b2ATh5WkFjd1ZVkmJWG8lIQ89+M1CaP+QePfsHBkylBtnGkNobU2HHNw==" saltValue="+bRcDT2WNK9dC93T6zhgeA==" spinCount="100000" sheet="1" objects="1" scenarios="1" selectLockedCells="1" selectUnlockedCells="1"/>
  <mergeCells count="8">
    <mergeCell ref="B20:Y20"/>
    <mergeCell ref="B22:Y22"/>
    <mergeCell ref="B11:Y11"/>
    <mergeCell ref="B13:Y13"/>
    <mergeCell ref="B14:Y14"/>
    <mergeCell ref="B15:Y15"/>
    <mergeCell ref="B18:Y18"/>
    <mergeCell ref="B12:Y12"/>
  </mergeCell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0"/>
  <sheetViews>
    <sheetView showRowColHeaders="0" workbookViewId="0"/>
  </sheetViews>
  <sheetFormatPr defaultColWidth="6.73046875" defaultRowHeight="13.15"/>
  <cols>
    <col min="1" max="1" width="2.73046875" style="155" customWidth="1"/>
    <col min="2" max="16384" width="6.73046875" style="155"/>
  </cols>
  <sheetData>
    <row r="1" spans="2:9" ht="15" customHeight="1"/>
    <row r="2" spans="2:9" s="158" customFormat="1" ht="27" customHeight="1">
      <c r="B2" s="130" t="s">
        <v>420</v>
      </c>
      <c r="C2" s="157"/>
      <c r="D2" s="157"/>
      <c r="E2" s="157"/>
      <c r="F2" s="157"/>
      <c r="G2" s="157"/>
      <c r="H2" s="157"/>
      <c r="I2" s="157"/>
    </row>
    <row r="3" spans="2:9">
      <c r="B3" s="154"/>
      <c r="C3" s="154"/>
      <c r="D3" s="154"/>
      <c r="E3" s="154"/>
      <c r="F3" s="154"/>
      <c r="G3" s="154"/>
      <c r="H3" s="154"/>
      <c r="I3" s="154"/>
    </row>
    <row r="4" spans="2:9" ht="13.9">
      <c r="B4" s="156" t="s">
        <v>169</v>
      </c>
      <c r="C4" s="154"/>
      <c r="D4" s="154"/>
      <c r="E4" s="154"/>
      <c r="F4" s="154"/>
      <c r="G4" s="154"/>
      <c r="H4" s="154"/>
      <c r="I4" s="154"/>
    </row>
    <row r="5" spans="2:9" ht="13.9">
      <c r="B5" s="156" t="s">
        <v>170</v>
      </c>
      <c r="C5" s="154"/>
      <c r="D5" s="154"/>
      <c r="E5" s="154"/>
      <c r="F5" s="154"/>
      <c r="G5" s="154"/>
      <c r="H5" s="154"/>
      <c r="I5" s="154"/>
    </row>
    <row r="6" spans="2:9" ht="13.9">
      <c r="B6" s="156" t="s">
        <v>171</v>
      </c>
      <c r="C6" s="154"/>
      <c r="D6" s="154"/>
      <c r="E6" s="154"/>
      <c r="F6" s="154"/>
      <c r="G6" s="154"/>
      <c r="H6" s="154"/>
      <c r="I6" s="154"/>
    </row>
    <row r="7" spans="2:9" ht="13.9">
      <c r="B7" s="156"/>
      <c r="C7" s="154"/>
      <c r="D7" s="154"/>
      <c r="E7" s="154"/>
      <c r="F7" s="154"/>
      <c r="G7" s="154"/>
      <c r="H7" s="154"/>
      <c r="I7" s="154"/>
    </row>
    <row r="8" spans="2:9" ht="13.9">
      <c r="B8" s="156" t="s">
        <v>160</v>
      </c>
    </row>
    <row r="9" spans="2:9" ht="13.9">
      <c r="B9" s="156" t="s">
        <v>183</v>
      </c>
    </row>
    <row r="10" spans="2:9" ht="13.9">
      <c r="B10" s="156" t="s">
        <v>162</v>
      </c>
    </row>
    <row r="11" spans="2:9" ht="13.9">
      <c r="B11" s="156" t="s">
        <v>161</v>
      </c>
    </row>
    <row r="12" spans="2:9" ht="13.9">
      <c r="B12" s="156"/>
    </row>
    <row r="13" spans="2:9" ht="13.9">
      <c r="B13" s="156" t="s">
        <v>172</v>
      </c>
    </row>
    <row r="14" spans="2:9" ht="13.9">
      <c r="B14" s="156"/>
    </row>
    <row r="15" spans="2:9" ht="13.9">
      <c r="B15" s="159" t="s">
        <v>164</v>
      </c>
      <c r="C15" s="156" t="s">
        <v>181</v>
      </c>
    </row>
    <row r="16" spans="2:9" ht="13.9">
      <c r="B16" s="160"/>
      <c r="C16" s="156"/>
    </row>
    <row r="17" spans="2:3" ht="13.9">
      <c r="B17" s="159" t="s">
        <v>168</v>
      </c>
      <c r="C17" s="156" t="s">
        <v>182</v>
      </c>
    </row>
    <row r="18" spans="2:3" ht="16.5">
      <c r="B18" s="160"/>
      <c r="C18" s="156" t="s">
        <v>191</v>
      </c>
    </row>
    <row r="19" spans="2:3" ht="13.9">
      <c r="B19" s="160"/>
      <c r="C19" s="156"/>
    </row>
    <row r="20" spans="2:3" ht="13.9">
      <c r="B20" s="159" t="s">
        <v>167</v>
      </c>
      <c r="C20" s="156" t="s">
        <v>187</v>
      </c>
    </row>
    <row r="21" spans="2:3" ht="13.9">
      <c r="B21" s="160"/>
      <c r="C21" s="156" t="s">
        <v>185</v>
      </c>
    </row>
    <row r="22" spans="2:3" ht="13.9">
      <c r="B22" s="160"/>
      <c r="C22" s="156" t="s">
        <v>186</v>
      </c>
    </row>
    <row r="23" spans="2:3" ht="13.9">
      <c r="B23" s="160"/>
      <c r="C23" s="156"/>
    </row>
    <row r="24" spans="2:3" ht="13.9">
      <c r="B24" s="159" t="s">
        <v>166</v>
      </c>
      <c r="C24" s="156" t="s">
        <v>190</v>
      </c>
    </row>
    <row r="25" spans="2:3" ht="13.9">
      <c r="B25" s="160"/>
      <c r="C25" s="156" t="s">
        <v>189</v>
      </c>
    </row>
    <row r="26" spans="2:3" ht="13.9">
      <c r="B26" s="160"/>
      <c r="C26" s="156"/>
    </row>
    <row r="27" spans="2:3" ht="13.9">
      <c r="B27" s="159" t="s">
        <v>165</v>
      </c>
      <c r="C27" s="156" t="s">
        <v>188</v>
      </c>
    </row>
    <row r="28" spans="2:3" ht="13.9">
      <c r="B28" s="156"/>
    </row>
    <row r="29" spans="2:3" ht="13.9">
      <c r="B29" s="163"/>
      <c r="C29" s="164"/>
    </row>
    <row r="30" spans="2:3" ht="18" customHeight="1">
      <c r="B30" s="162" t="s">
        <v>192</v>
      </c>
    </row>
    <row r="31" spans="2:3" ht="15.75" customHeight="1">
      <c r="B31" s="161" t="s">
        <v>193</v>
      </c>
      <c r="C31" s="155" t="s">
        <v>195</v>
      </c>
    </row>
    <row r="32" spans="2:3" ht="15" customHeight="1">
      <c r="B32" s="161" t="s">
        <v>194</v>
      </c>
      <c r="C32" s="155" t="s">
        <v>196</v>
      </c>
    </row>
    <row r="33" spans="2:4" ht="15" customHeight="1">
      <c r="B33" s="156"/>
      <c r="C33" s="161" t="s">
        <v>69</v>
      </c>
      <c r="D33" s="155" t="s">
        <v>175</v>
      </c>
    </row>
    <row r="34" spans="2:4">
      <c r="C34" s="161" t="s">
        <v>71</v>
      </c>
      <c r="D34" s="155" t="s">
        <v>184</v>
      </c>
    </row>
    <row r="35" spans="2:4">
      <c r="C35" s="161" t="s">
        <v>73</v>
      </c>
      <c r="D35" s="155" t="s">
        <v>173</v>
      </c>
    </row>
    <row r="36" spans="2:4" ht="15.4">
      <c r="C36" s="161" t="s">
        <v>75</v>
      </c>
      <c r="D36" s="155" t="s">
        <v>176</v>
      </c>
    </row>
    <row r="37" spans="2:4" ht="15.4">
      <c r="C37" s="161"/>
      <c r="D37" s="155" t="s">
        <v>177</v>
      </c>
    </row>
    <row r="38" spans="2:4">
      <c r="C38" s="161" t="s">
        <v>174</v>
      </c>
      <c r="D38" s="155" t="s">
        <v>178</v>
      </c>
    </row>
    <row r="39" spans="2:4">
      <c r="D39" s="155" t="s">
        <v>179</v>
      </c>
    </row>
    <row r="40" spans="2:4">
      <c r="D40" s="155" t="s">
        <v>180</v>
      </c>
    </row>
  </sheetData>
  <sheetProtection algorithmName="SHA-512" hashValue="7vGdhn7XP+v+TdAFp44X0v4Y4Ud5pBTDXjqeiGJwOJEim2G55fr0P4qvuBcbFISb4Ux9V3Z7dZFniLZ9XsmHbA==" saltValue="odqjv+VBKDgk7V9n76+b6A==" spinCount="100000" sheet="1" objects="1" scenarios="1" selectLockedCells="1" selectUn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99"/>
  <sheetViews>
    <sheetView showRowColHeaders="0" workbookViewId="0"/>
  </sheetViews>
  <sheetFormatPr defaultColWidth="8.73046875" defaultRowHeight="11.65"/>
  <cols>
    <col min="1" max="1" width="5.59765625" style="167" customWidth="1"/>
    <col min="2" max="2" width="25.59765625" style="167" customWidth="1"/>
    <col min="3" max="3" width="12.59765625" style="167" customWidth="1"/>
    <col min="4" max="5" width="10.59765625" style="167" customWidth="1"/>
    <col min="6" max="6" width="5.59765625" style="167" customWidth="1"/>
    <col min="7" max="7" width="25.59765625" style="167" customWidth="1"/>
    <col min="8" max="8" width="12.59765625" style="167" customWidth="1"/>
    <col min="9" max="10" width="10.59765625" style="167" customWidth="1"/>
    <col min="11" max="11" width="8.59765625" style="167" customWidth="1"/>
    <col min="12" max="12" width="3.59765625" style="167" customWidth="1"/>
    <col min="13" max="16384" width="8.73046875" style="167"/>
  </cols>
  <sheetData>
    <row r="1" spans="2:13" ht="20.100000000000001" customHeight="1"/>
    <row r="2" spans="2:13" ht="18">
      <c r="B2" s="191" t="s">
        <v>417</v>
      </c>
      <c r="G2" s="189"/>
    </row>
    <row r="3" spans="2:13" ht="14.25">
      <c r="B3" s="192" t="s">
        <v>418</v>
      </c>
      <c r="G3" s="188"/>
    </row>
    <row r="4" spans="2:13" ht="20.100000000000001" customHeight="1"/>
    <row r="6" spans="2:13" ht="15" customHeight="1">
      <c r="B6" s="178" t="s">
        <v>398</v>
      </c>
      <c r="C6" s="179" t="s">
        <v>399</v>
      </c>
      <c r="D6" s="179" t="s">
        <v>411</v>
      </c>
      <c r="E6" s="179" t="s">
        <v>412</v>
      </c>
      <c r="F6" s="177"/>
      <c r="G6" s="178" t="s">
        <v>398</v>
      </c>
      <c r="H6" s="179" t="s">
        <v>201</v>
      </c>
      <c r="I6" s="179" t="s">
        <v>414</v>
      </c>
      <c r="J6" s="179" t="s">
        <v>413</v>
      </c>
      <c r="L6" s="190" t="s">
        <v>416</v>
      </c>
    </row>
    <row r="7" spans="2:13">
      <c r="B7" s="168" t="s">
        <v>204</v>
      </c>
      <c r="C7" s="169">
        <v>940084.81099999999</v>
      </c>
      <c r="D7" s="169">
        <v>406.21</v>
      </c>
      <c r="E7" s="184">
        <v>129.69999999999999</v>
      </c>
      <c r="G7" s="168" t="s">
        <v>204</v>
      </c>
      <c r="H7" s="169">
        <v>1130587.432</v>
      </c>
      <c r="I7" s="169">
        <v>1370.45</v>
      </c>
      <c r="J7" s="170">
        <v>73.2</v>
      </c>
      <c r="M7" s="167" t="s">
        <v>405</v>
      </c>
    </row>
    <row r="8" spans="2:13" ht="12" customHeight="1">
      <c r="B8" s="168" t="s">
        <v>205</v>
      </c>
      <c r="C8" s="169">
        <v>53038.462</v>
      </c>
      <c r="D8" s="169">
        <v>4149.74</v>
      </c>
      <c r="E8" s="184">
        <v>26</v>
      </c>
      <c r="G8" s="168" t="s">
        <v>205</v>
      </c>
      <c r="H8" s="169">
        <v>34714.286</v>
      </c>
      <c r="I8" s="169">
        <v>8325.25</v>
      </c>
      <c r="J8" s="170">
        <v>14</v>
      </c>
      <c r="M8" s="167" t="s">
        <v>408</v>
      </c>
    </row>
    <row r="9" spans="2:13">
      <c r="B9" s="168" t="s">
        <v>206</v>
      </c>
      <c r="C9" s="169">
        <v>618916.87699999998</v>
      </c>
      <c r="D9" s="169">
        <v>5392.48</v>
      </c>
      <c r="E9" s="184">
        <v>39.700000000000003</v>
      </c>
      <c r="G9" s="168" t="s">
        <v>206</v>
      </c>
      <c r="H9" s="169">
        <v>947921.56900000002</v>
      </c>
      <c r="I9" s="169">
        <v>7624.45</v>
      </c>
      <c r="J9" s="170">
        <v>25.5</v>
      </c>
      <c r="M9" s="167" t="s">
        <v>404</v>
      </c>
    </row>
    <row r="10" spans="2:13">
      <c r="B10" s="168" t="s">
        <v>207</v>
      </c>
      <c r="C10" s="169">
        <v>652.17399999999998</v>
      </c>
      <c r="D10" s="169">
        <v>45646.14</v>
      </c>
      <c r="E10" s="184">
        <v>4.5999999999999996</v>
      </c>
      <c r="G10" s="168" t="s">
        <v>207</v>
      </c>
      <c r="H10" s="169">
        <v>714.28599999999994</v>
      </c>
      <c r="I10" s="169">
        <v>64277.8</v>
      </c>
      <c r="J10" s="170">
        <v>2.8</v>
      </c>
      <c r="M10" s="167" t="s">
        <v>410</v>
      </c>
    </row>
    <row r="11" spans="2:13">
      <c r="B11" s="168" t="s">
        <v>208</v>
      </c>
      <c r="C11" s="169">
        <v>771555.55599999998</v>
      </c>
      <c r="D11" s="169">
        <v>2550.9699999999998</v>
      </c>
      <c r="E11" s="184">
        <v>207</v>
      </c>
      <c r="G11" s="168" t="s">
        <v>208</v>
      </c>
      <c r="H11" s="169">
        <v>1136578.0349999999</v>
      </c>
      <c r="I11" s="169">
        <v>6122.67</v>
      </c>
      <c r="J11" s="170">
        <v>86.5</v>
      </c>
    </row>
    <row r="12" spans="2:13">
      <c r="B12" s="168" t="s">
        <v>209</v>
      </c>
      <c r="C12" s="169">
        <v>1677.8520000000001</v>
      </c>
      <c r="D12" s="169">
        <v>13664.97</v>
      </c>
      <c r="E12" s="184">
        <v>14.9</v>
      </c>
      <c r="G12" s="168" t="s">
        <v>209</v>
      </c>
      <c r="H12" s="169">
        <v>1609.1949999999999</v>
      </c>
      <c r="I12" s="169">
        <v>17220.189999999999</v>
      </c>
      <c r="J12" s="170">
        <v>8.6999999999999993</v>
      </c>
    </row>
    <row r="13" spans="2:13">
      <c r="B13" s="168" t="s">
        <v>210</v>
      </c>
      <c r="C13" s="169">
        <v>716082.47400000005</v>
      </c>
      <c r="D13" s="169">
        <v>9925.76</v>
      </c>
      <c r="E13" s="184">
        <v>19.399999999999999</v>
      </c>
      <c r="G13" s="168" t="s">
        <v>210</v>
      </c>
      <c r="H13" s="169">
        <v>752327.58600000001</v>
      </c>
      <c r="I13" s="169">
        <v>15179.1</v>
      </c>
      <c r="J13" s="170">
        <v>11.6</v>
      </c>
    </row>
    <row r="14" spans="2:13">
      <c r="B14" s="168" t="s">
        <v>211</v>
      </c>
      <c r="C14" s="169">
        <v>40465.116000000002</v>
      </c>
      <c r="D14" s="169">
        <v>2350.9</v>
      </c>
      <c r="E14" s="184">
        <v>30.1</v>
      </c>
      <c r="G14" s="168" t="s">
        <v>211</v>
      </c>
      <c r="H14" s="169">
        <v>40714.286</v>
      </c>
      <c r="I14" s="169">
        <v>6115.83</v>
      </c>
      <c r="J14" s="170">
        <v>14</v>
      </c>
    </row>
    <row r="15" spans="2:13">
      <c r="B15" s="168" t="s">
        <v>212</v>
      </c>
      <c r="C15" s="169">
        <v>248387.09700000001</v>
      </c>
      <c r="D15" s="169">
        <v>31220.6</v>
      </c>
      <c r="E15" s="184">
        <v>6.2</v>
      </c>
      <c r="G15" s="168" t="s">
        <v>212</v>
      </c>
      <c r="H15" s="169">
        <v>308947.36800000002</v>
      </c>
      <c r="I15" s="169">
        <v>41722.620000000003</v>
      </c>
      <c r="J15" s="170">
        <v>3.8</v>
      </c>
    </row>
    <row r="16" spans="2:13">
      <c r="B16" s="168" t="s">
        <v>213</v>
      </c>
      <c r="C16" s="169">
        <v>81454.544999999998</v>
      </c>
      <c r="D16" s="169">
        <v>32517.63</v>
      </c>
      <c r="E16" s="184">
        <v>5.5</v>
      </c>
      <c r="G16" s="168" t="s">
        <v>213</v>
      </c>
      <c r="H16" s="169">
        <v>82222.221999999994</v>
      </c>
      <c r="I16" s="169">
        <v>39418.32</v>
      </c>
      <c r="J16" s="170">
        <v>3.6</v>
      </c>
    </row>
    <row r="17" spans="2:13">
      <c r="B17" s="168" t="s">
        <v>214</v>
      </c>
      <c r="C17" s="169">
        <v>144320.323</v>
      </c>
      <c r="D17" s="169">
        <v>2676.93</v>
      </c>
      <c r="E17" s="184">
        <v>74.3</v>
      </c>
      <c r="G17" s="168" t="s">
        <v>214</v>
      </c>
      <c r="H17" s="169">
        <v>175562.5</v>
      </c>
      <c r="I17" s="169">
        <v>11421.3</v>
      </c>
      <c r="J17" s="170">
        <v>32</v>
      </c>
    </row>
    <row r="18" spans="2:13">
      <c r="B18" s="168" t="s">
        <v>215</v>
      </c>
      <c r="C18" s="169">
        <v>5465.8389999999999</v>
      </c>
      <c r="D18" s="169">
        <v>26341.73</v>
      </c>
      <c r="E18" s="184">
        <v>16.100000000000001</v>
      </c>
      <c r="G18" s="168" t="s">
        <v>215</v>
      </c>
      <c r="H18" s="169">
        <v>5545.4549999999999</v>
      </c>
      <c r="I18" s="169">
        <v>28991.7</v>
      </c>
      <c r="J18" s="170">
        <v>11</v>
      </c>
    </row>
    <row r="19" spans="2:13" ht="13.15">
      <c r="B19" s="168" t="s">
        <v>216</v>
      </c>
      <c r="C19" s="169">
        <v>14560</v>
      </c>
      <c r="D19" s="169">
        <v>22284.7</v>
      </c>
      <c r="E19" s="184">
        <v>12.5</v>
      </c>
      <c r="G19" s="168" t="s">
        <v>216</v>
      </c>
      <c r="H19" s="169">
        <v>21298.701000000001</v>
      </c>
      <c r="I19" s="169">
        <v>28871.93</v>
      </c>
      <c r="J19" s="170">
        <v>7.7</v>
      </c>
      <c r="L19" s="190" t="s">
        <v>421</v>
      </c>
    </row>
    <row r="20" spans="2:13">
      <c r="B20" s="168" t="s">
        <v>217</v>
      </c>
      <c r="C20" s="169">
        <v>3613901.602</v>
      </c>
      <c r="D20" s="169">
        <v>940.3</v>
      </c>
      <c r="E20" s="184">
        <v>87.4</v>
      </c>
      <c r="G20" s="168" t="s">
        <v>217</v>
      </c>
      <c r="H20" s="169">
        <v>3114876.0329999998</v>
      </c>
      <c r="I20" s="169">
        <v>1784.14</v>
      </c>
      <c r="J20" s="170">
        <v>36.299999999999997</v>
      </c>
      <c r="M20" s="167" t="s">
        <v>406</v>
      </c>
    </row>
    <row r="21" spans="2:13">
      <c r="B21" s="168" t="s">
        <v>218</v>
      </c>
      <c r="C21" s="169">
        <v>3716.2159999999999</v>
      </c>
      <c r="D21" s="169">
        <v>20116.330000000002</v>
      </c>
      <c r="E21" s="184">
        <v>14.8</v>
      </c>
      <c r="G21" s="168" t="s">
        <v>218</v>
      </c>
      <c r="H21" s="169">
        <v>3412.6979999999999</v>
      </c>
      <c r="I21" s="169">
        <v>23221.4</v>
      </c>
      <c r="J21" s="170">
        <v>12.6</v>
      </c>
      <c r="M21" s="167" t="s">
        <v>407</v>
      </c>
    </row>
    <row r="22" spans="2:13">
      <c r="B22" s="168" t="s">
        <v>219</v>
      </c>
      <c r="C22" s="169">
        <v>90859.375</v>
      </c>
      <c r="D22" s="169">
        <v>5989.62</v>
      </c>
      <c r="E22" s="184">
        <v>12.8</v>
      </c>
      <c r="G22" s="168" t="s">
        <v>219</v>
      </c>
      <c r="H22" s="169">
        <v>114000</v>
      </c>
      <c r="I22" s="169">
        <v>15655.59</v>
      </c>
      <c r="J22" s="170">
        <v>4</v>
      </c>
      <c r="M22" s="167" t="s">
        <v>409</v>
      </c>
    </row>
    <row r="23" spans="2:13">
      <c r="B23" s="168" t="s">
        <v>220</v>
      </c>
      <c r="C23" s="169">
        <v>114237.288</v>
      </c>
      <c r="D23" s="169">
        <v>30750.21</v>
      </c>
      <c r="E23" s="184">
        <v>5.9</v>
      </c>
      <c r="G23" s="168" t="s">
        <v>220</v>
      </c>
      <c r="H23" s="169">
        <v>128250</v>
      </c>
      <c r="I23" s="169">
        <v>36136.54</v>
      </c>
      <c r="J23" s="170">
        <v>4</v>
      </c>
      <c r="M23" s="167" t="s">
        <v>415</v>
      </c>
    </row>
    <row r="24" spans="2:13">
      <c r="B24" s="168" t="s">
        <v>221</v>
      </c>
      <c r="C24" s="169">
        <v>7261.4110000000001</v>
      </c>
      <c r="D24" s="169">
        <v>6646.44</v>
      </c>
      <c r="E24" s="184">
        <v>24.1</v>
      </c>
      <c r="G24" s="168" t="s">
        <v>221</v>
      </c>
      <c r="H24" s="169">
        <v>8076.9229999999998</v>
      </c>
      <c r="I24" s="169">
        <v>7368.86</v>
      </c>
      <c r="J24" s="170">
        <v>15.6</v>
      </c>
      <c r="M24" s="167" t="s">
        <v>410</v>
      </c>
    </row>
    <row r="25" spans="2:13">
      <c r="B25" s="168" t="s">
        <v>222</v>
      </c>
      <c r="C25" s="169">
        <v>279806.09399999998</v>
      </c>
      <c r="D25" s="169">
        <v>1212.21</v>
      </c>
      <c r="E25" s="184">
        <v>144.4</v>
      </c>
      <c r="G25" s="168" t="s">
        <v>222</v>
      </c>
      <c r="H25" s="169">
        <v>383858.42499999999</v>
      </c>
      <c r="I25" s="169">
        <v>1485.75</v>
      </c>
      <c r="J25" s="170">
        <v>100.3</v>
      </c>
    </row>
    <row r="26" spans="2:13">
      <c r="B26" s="168" t="s">
        <v>223</v>
      </c>
      <c r="C26" s="169">
        <v>16291.99</v>
      </c>
      <c r="D26" s="169">
        <v>2775.69</v>
      </c>
      <c r="E26" s="184">
        <v>77.400000000000006</v>
      </c>
      <c r="G26" s="168" t="s">
        <v>223</v>
      </c>
      <c r="H26" s="169">
        <v>14523.81</v>
      </c>
      <c r="I26" s="169">
        <v>6138.73</v>
      </c>
      <c r="J26" s="170">
        <v>33.6</v>
      </c>
    </row>
    <row r="27" spans="2:13">
      <c r="B27" s="168" t="s">
        <v>402</v>
      </c>
      <c r="C27" s="169">
        <v>254461.15299999999</v>
      </c>
      <c r="D27" s="169">
        <v>3381.24</v>
      </c>
      <c r="E27" s="184">
        <v>79.8</v>
      </c>
      <c r="G27" s="168" t="s">
        <v>402</v>
      </c>
      <c r="H27" s="169">
        <v>251282.723</v>
      </c>
      <c r="I27" s="169">
        <v>4562.6000000000004</v>
      </c>
      <c r="J27" s="170">
        <v>38.200000000000003</v>
      </c>
    </row>
    <row r="28" spans="2:13">
      <c r="B28" s="168" t="s">
        <v>224</v>
      </c>
      <c r="C28" s="169">
        <v>43030.303</v>
      </c>
      <c r="D28" s="169">
        <v>5300.89</v>
      </c>
      <c r="E28" s="184">
        <v>9.9</v>
      </c>
      <c r="G28" s="168" t="s">
        <v>224</v>
      </c>
      <c r="H28" s="169">
        <v>32622.951000000001</v>
      </c>
      <c r="I28" s="169">
        <v>8885.89</v>
      </c>
      <c r="J28" s="170">
        <v>6.1</v>
      </c>
    </row>
    <row r="29" spans="2:13">
      <c r="B29" s="168" t="s">
        <v>225</v>
      </c>
      <c r="C29" s="169">
        <v>47479.091999999997</v>
      </c>
      <c r="D29" s="169">
        <v>9512.57</v>
      </c>
      <c r="E29" s="184">
        <v>83.7</v>
      </c>
      <c r="G29" s="168" t="s">
        <v>225</v>
      </c>
      <c r="H29" s="169">
        <v>52826.603000000003</v>
      </c>
      <c r="I29" s="169">
        <v>14949.4</v>
      </c>
      <c r="J29" s="170">
        <v>42.1</v>
      </c>
    </row>
    <row r="30" spans="2:13">
      <c r="B30" s="168" t="s">
        <v>226</v>
      </c>
      <c r="C30" s="169">
        <v>3550251.3969999999</v>
      </c>
      <c r="D30" s="169">
        <v>7925.03</v>
      </c>
      <c r="E30" s="184">
        <v>35.799999999999997</v>
      </c>
      <c r="G30" s="168" t="s">
        <v>226</v>
      </c>
      <c r="H30" s="169">
        <v>2974267.5159999998</v>
      </c>
      <c r="I30" s="169">
        <v>11807.72</v>
      </c>
      <c r="J30" s="170">
        <v>15.7</v>
      </c>
    </row>
    <row r="31" spans="2:13">
      <c r="B31" s="168" t="s">
        <v>227</v>
      </c>
      <c r="C31" s="169">
        <v>7288.1360000000004</v>
      </c>
      <c r="D31" s="169">
        <v>48615.96</v>
      </c>
      <c r="E31" s="184">
        <v>11.8</v>
      </c>
      <c r="G31" s="168" t="s">
        <v>227</v>
      </c>
      <c r="H31" s="169">
        <v>6700</v>
      </c>
      <c r="I31" s="169">
        <v>41768.559999999998</v>
      </c>
      <c r="J31" s="170">
        <v>10</v>
      </c>
    </row>
    <row r="32" spans="2:13">
      <c r="B32" s="168" t="s">
        <v>228</v>
      </c>
      <c r="C32" s="169">
        <v>66342.857000000004</v>
      </c>
      <c r="D32" s="169">
        <v>6826.79</v>
      </c>
      <c r="E32" s="184">
        <v>17.5</v>
      </c>
      <c r="G32" s="168" t="s">
        <v>228</v>
      </c>
      <c r="H32" s="169">
        <v>67560.975999999995</v>
      </c>
      <c r="I32" s="169">
        <v>13734.67</v>
      </c>
      <c r="J32" s="170">
        <v>8.1999999999999993</v>
      </c>
    </row>
    <row r="33" spans="2:10">
      <c r="B33" s="168" t="s">
        <v>229</v>
      </c>
      <c r="C33" s="169">
        <v>510553.71</v>
      </c>
      <c r="D33" s="169">
        <v>881.01</v>
      </c>
      <c r="E33" s="184">
        <v>180.6</v>
      </c>
      <c r="G33" s="168" t="s">
        <v>229</v>
      </c>
      <c r="H33" s="169">
        <v>693423.72900000005</v>
      </c>
      <c r="I33" s="169">
        <v>1271.92</v>
      </c>
      <c r="J33" s="170">
        <v>88.5</v>
      </c>
    </row>
    <row r="34" spans="2:10">
      <c r="B34" s="168" t="s">
        <v>230</v>
      </c>
      <c r="C34" s="169">
        <v>268225.16600000003</v>
      </c>
      <c r="D34" s="169">
        <v>364.76</v>
      </c>
      <c r="E34" s="184">
        <v>151</v>
      </c>
      <c r="G34" s="168" t="s">
        <v>230</v>
      </c>
      <c r="H34" s="169">
        <v>420254.69199999998</v>
      </c>
      <c r="I34" s="169">
        <v>423.19</v>
      </c>
      <c r="J34" s="170">
        <v>74.599999999999994</v>
      </c>
    </row>
    <row r="35" spans="2:10">
      <c r="B35" s="168" t="s">
        <v>231</v>
      </c>
      <c r="C35" s="169">
        <v>12722.222</v>
      </c>
      <c r="D35" s="169">
        <v>2306.5300000000002</v>
      </c>
      <c r="E35" s="184">
        <v>36</v>
      </c>
      <c r="G35" s="168" t="s">
        <v>231</v>
      </c>
      <c r="H35" s="169">
        <v>11261.261</v>
      </c>
      <c r="I35" s="169">
        <v>4203.5200000000004</v>
      </c>
      <c r="J35" s="170">
        <v>22.2</v>
      </c>
    </row>
    <row r="36" spans="2:10">
      <c r="B36" s="168" t="s">
        <v>232</v>
      </c>
      <c r="C36" s="169">
        <v>339859.81300000002</v>
      </c>
      <c r="D36" s="169">
        <v>1031.44</v>
      </c>
      <c r="E36" s="184">
        <v>107</v>
      </c>
      <c r="G36" s="168" t="s">
        <v>232</v>
      </c>
      <c r="H36" s="169">
        <v>365718.75</v>
      </c>
      <c r="I36" s="169">
        <v>2370.91</v>
      </c>
      <c r="J36" s="170">
        <v>32</v>
      </c>
    </row>
    <row r="37" spans="2:10">
      <c r="B37" s="168" t="s">
        <v>233</v>
      </c>
      <c r="C37" s="169">
        <v>606101.38800000004</v>
      </c>
      <c r="D37" s="169">
        <v>1805.26</v>
      </c>
      <c r="E37" s="184">
        <v>165.7</v>
      </c>
      <c r="G37" s="168" t="s">
        <v>233</v>
      </c>
      <c r="H37" s="169">
        <v>820288.11499999999</v>
      </c>
      <c r="I37" s="169">
        <v>2085.1</v>
      </c>
      <c r="J37" s="170">
        <v>83.3</v>
      </c>
    </row>
    <row r="38" spans="2:10">
      <c r="B38" s="168" t="s">
        <v>234</v>
      </c>
      <c r="C38" s="169">
        <v>338709.67700000003</v>
      </c>
      <c r="D38" s="169">
        <v>32826.65</v>
      </c>
      <c r="E38" s="184">
        <v>6.2</v>
      </c>
      <c r="G38" s="168" t="s">
        <v>234</v>
      </c>
      <c r="H38" s="169">
        <v>385686.27500000002</v>
      </c>
      <c r="I38" s="169">
        <v>38229.360000000001</v>
      </c>
      <c r="J38" s="170">
        <v>5.0999999999999996</v>
      </c>
    </row>
    <row r="39" spans="2:10">
      <c r="B39" s="168" t="s">
        <v>235</v>
      </c>
      <c r="C39" s="169">
        <v>144347.06899999999</v>
      </c>
      <c r="D39" s="169">
        <v>715.75</v>
      </c>
      <c r="E39" s="184">
        <v>172.3</v>
      </c>
      <c r="G39" s="168" t="s">
        <v>235</v>
      </c>
      <c r="H39" s="169">
        <v>164200.31099999999</v>
      </c>
      <c r="I39" s="169">
        <v>797.6</v>
      </c>
      <c r="J39" s="170">
        <v>128.80000000000001</v>
      </c>
    </row>
    <row r="40" spans="2:10">
      <c r="B40" s="168" t="s">
        <v>236</v>
      </c>
      <c r="C40" s="169">
        <v>400318.74699999997</v>
      </c>
      <c r="D40" s="169">
        <v>819.66</v>
      </c>
      <c r="E40" s="184">
        <v>185.1</v>
      </c>
      <c r="G40" s="168" t="s">
        <v>236</v>
      </c>
      <c r="H40" s="169">
        <v>591138.27300000004</v>
      </c>
      <c r="I40" s="169">
        <v>1422.87</v>
      </c>
      <c r="J40" s="170">
        <v>130.9</v>
      </c>
    </row>
    <row r="41" spans="2:10">
      <c r="B41" s="168" t="s">
        <v>237</v>
      </c>
      <c r="C41" s="169">
        <v>261192.66099999999</v>
      </c>
      <c r="D41" s="169">
        <v>10175.02</v>
      </c>
      <c r="E41" s="184">
        <v>10.9</v>
      </c>
      <c r="G41" s="168" t="s">
        <v>237</v>
      </c>
      <c r="H41" s="169">
        <v>239285.71400000001</v>
      </c>
      <c r="I41" s="169">
        <v>15661.61</v>
      </c>
      <c r="J41" s="170">
        <v>8.4</v>
      </c>
    </row>
    <row r="42" spans="2:10">
      <c r="B42" s="168" t="s">
        <v>238</v>
      </c>
      <c r="C42" s="169">
        <v>16477344.173</v>
      </c>
      <c r="D42" s="169">
        <v>2736.16</v>
      </c>
      <c r="E42" s="184">
        <v>36.9</v>
      </c>
      <c r="G42" s="168" t="s">
        <v>238</v>
      </c>
      <c r="H42" s="169">
        <v>17115607.477000002</v>
      </c>
      <c r="I42" s="169">
        <v>10466.74</v>
      </c>
      <c r="J42" s="170">
        <v>10.7</v>
      </c>
    </row>
    <row r="43" spans="2:10">
      <c r="B43" s="168" t="s">
        <v>239</v>
      </c>
      <c r="C43" s="169">
        <v>848600</v>
      </c>
      <c r="D43" s="169">
        <v>6320.36</v>
      </c>
      <c r="E43" s="184">
        <v>25</v>
      </c>
      <c r="G43" s="168" t="s">
        <v>239</v>
      </c>
      <c r="H43" s="169">
        <v>750822.78500000003</v>
      </c>
      <c r="I43" s="169">
        <v>9637.94</v>
      </c>
      <c r="J43" s="170">
        <v>15.8</v>
      </c>
    </row>
    <row r="44" spans="2:10">
      <c r="B44" s="168" t="s">
        <v>240</v>
      </c>
      <c r="C44" s="169">
        <v>19757.045999999998</v>
      </c>
      <c r="D44" s="169">
        <v>1046.99</v>
      </c>
      <c r="E44" s="184">
        <v>102.9</v>
      </c>
      <c r="G44" s="168" t="s">
        <v>240</v>
      </c>
      <c r="H44" s="169">
        <v>25395.777999999998</v>
      </c>
      <c r="I44" s="169">
        <v>1100.24</v>
      </c>
      <c r="J44" s="170">
        <v>75.8</v>
      </c>
    </row>
    <row r="45" spans="2:10">
      <c r="B45" s="168" t="s">
        <v>241</v>
      </c>
      <c r="C45" s="169">
        <v>120571.185</v>
      </c>
      <c r="D45" s="169">
        <v>2960.67</v>
      </c>
      <c r="E45" s="184">
        <v>117.3</v>
      </c>
      <c r="G45" s="168" t="s">
        <v>241</v>
      </c>
      <c r="H45" s="169">
        <v>173321.3</v>
      </c>
      <c r="I45" s="169">
        <v>3681.2</v>
      </c>
      <c r="J45" s="170">
        <v>55.4</v>
      </c>
    </row>
    <row r="46" spans="2:10">
      <c r="B46" s="168" t="s">
        <v>385</v>
      </c>
      <c r="C46" s="169">
        <v>2075319.149</v>
      </c>
      <c r="D46" s="169">
        <v>209.75</v>
      </c>
      <c r="E46" s="184">
        <v>159.80000000000001</v>
      </c>
      <c r="G46" s="168" t="s">
        <v>385</v>
      </c>
      <c r="H46" s="169">
        <v>3156229.5079999999</v>
      </c>
      <c r="I46" s="169">
        <v>336.88</v>
      </c>
      <c r="J46" s="170">
        <v>97.6</v>
      </c>
    </row>
    <row r="47" spans="2:10">
      <c r="B47" s="168" t="s">
        <v>242</v>
      </c>
      <c r="C47" s="169">
        <v>416.66699999999997</v>
      </c>
      <c r="D47" s="169">
        <v>15211.08</v>
      </c>
      <c r="E47" s="184">
        <v>16.8</v>
      </c>
      <c r="G47" s="168" t="s">
        <v>242</v>
      </c>
      <c r="H47" s="169">
        <v>246.91399999999999</v>
      </c>
      <c r="I47" s="169">
        <v>31090.7</v>
      </c>
      <c r="J47" s="170">
        <v>8.1</v>
      </c>
    </row>
    <row r="48" spans="2:10">
      <c r="B48" s="168" t="s">
        <v>243</v>
      </c>
      <c r="C48" s="169">
        <v>77131.782999999996</v>
      </c>
      <c r="D48" s="169">
        <v>8353.85</v>
      </c>
      <c r="E48" s="184">
        <v>12.9</v>
      </c>
      <c r="G48" s="168" t="s">
        <v>243</v>
      </c>
      <c r="H48" s="169">
        <v>70109.89</v>
      </c>
      <c r="I48" s="169">
        <v>11968.08</v>
      </c>
      <c r="J48" s="170">
        <v>9.1</v>
      </c>
    </row>
    <row r="49" spans="2:10">
      <c r="B49" s="168" t="s">
        <v>244</v>
      </c>
      <c r="C49" s="169">
        <v>654063.14300000004</v>
      </c>
      <c r="D49" s="169">
        <v>1679.39</v>
      </c>
      <c r="E49" s="184">
        <v>145.69999999999999</v>
      </c>
      <c r="G49" s="168" t="s">
        <v>244</v>
      </c>
      <c r="H49" s="169">
        <v>831293.375</v>
      </c>
      <c r="I49" s="169">
        <v>1620.09</v>
      </c>
      <c r="J49" s="170">
        <v>95.1</v>
      </c>
    </row>
    <row r="50" spans="2:10">
      <c r="B50" s="168" t="s">
        <v>245</v>
      </c>
      <c r="C50" s="169">
        <v>45903.614000000001</v>
      </c>
      <c r="D50" s="169">
        <v>12051.37</v>
      </c>
      <c r="E50" s="184">
        <v>8.3000000000000007</v>
      </c>
      <c r="G50" s="168" t="s">
        <v>245</v>
      </c>
      <c r="H50" s="169">
        <v>40000</v>
      </c>
      <c r="I50" s="169">
        <v>17818.669999999998</v>
      </c>
      <c r="J50" s="170">
        <v>4.8</v>
      </c>
    </row>
    <row r="51" spans="2:10">
      <c r="B51" s="168" t="s">
        <v>246</v>
      </c>
      <c r="C51" s="169">
        <v>147951.807</v>
      </c>
      <c r="D51" s="169">
        <v>6248.84</v>
      </c>
      <c r="E51" s="184">
        <v>8.3000000000000007</v>
      </c>
      <c r="G51" s="168" t="s">
        <v>246</v>
      </c>
      <c r="H51" s="169">
        <v>125714.28599999999</v>
      </c>
      <c r="I51" s="169">
        <v>10376.709999999999</v>
      </c>
      <c r="J51" s="170">
        <v>5.6</v>
      </c>
    </row>
    <row r="52" spans="2:10">
      <c r="B52" s="168" t="s">
        <v>247</v>
      </c>
      <c r="C52" s="169">
        <v>12686.566999999999</v>
      </c>
      <c r="D52" s="169">
        <v>20976.36</v>
      </c>
      <c r="E52" s="184">
        <v>6.7</v>
      </c>
      <c r="G52" s="168" t="s">
        <v>247</v>
      </c>
      <c r="H52" s="169">
        <v>12962.963</v>
      </c>
      <c r="I52" s="169">
        <v>24442.7</v>
      </c>
      <c r="J52" s="170">
        <v>2.7</v>
      </c>
    </row>
    <row r="53" spans="2:10">
      <c r="B53" s="168" t="s">
        <v>248</v>
      </c>
      <c r="C53" s="169">
        <v>89454.544999999998</v>
      </c>
      <c r="D53" s="169">
        <v>16898.400000000001</v>
      </c>
      <c r="E53" s="184">
        <v>5.5</v>
      </c>
      <c r="G53" s="168" t="s">
        <v>248</v>
      </c>
      <c r="H53" s="169">
        <v>110000</v>
      </c>
      <c r="I53" s="169">
        <v>26641.62</v>
      </c>
      <c r="J53" s="170">
        <v>3.2</v>
      </c>
    </row>
    <row r="54" spans="2:10">
      <c r="B54" s="168" t="s">
        <v>249</v>
      </c>
      <c r="C54" s="169">
        <v>66000</v>
      </c>
      <c r="D54" s="169">
        <v>32255.56</v>
      </c>
      <c r="E54" s="184">
        <v>5.5</v>
      </c>
      <c r="G54" s="168" t="s">
        <v>249</v>
      </c>
      <c r="H54" s="169">
        <v>59069.767</v>
      </c>
      <c r="I54" s="169">
        <v>36738.129999999997</v>
      </c>
      <c r="J54" s="170">
        <v>4.3</v>
      </c>
    </row>
    <row r="55" spans="2:10">
      <c r="B55" s="168" t="s">
        <v>250</v>
      </c>
      <c r="C55" s="169">
        <v>22295.409</v>
      </c>
      <c r="D55" s="169">
        <v>1883.81</v>
      </c>
      <c r="E55" s="184">
        <v>100.2</v>
      </c>
      <c r="G55" s="168" t="s">
        <v>250</v>
      </c>
      <c r="H55" s="169">
        <v>21435.044999999998</v>
      </c>
      <c r="I55" s="169">
        <v>2572.84</v>
      </c>
      <c r="J55" s="170">
        <v>66.2</v>
      </c>
    </row>
    <row r="56" spans="2:10">
      <c r="B56" s="168" t="s">
        <v>251</v>
      </c>
      <c r="C56" s="169">
        <v>1168.8309999999999</v>
      </c>
      <c r="D56" s="169">
        <v>6971.25</v>
      </c>
      <c r="E56" s="184">
        <v>15.4</v>
      </c>
      <c r="G56" s="168" t="s">
        <v>251</v>
      </c>
      <c r="H56" s="169">
        <v>1090.9090000000001</v>
      </c>
      <c r="I56" s="169">
        <v>9315.7999999999993</v>
      </c>
      <c r="J56" s="170">
        <v>33</v>
      </c>
    </row>
    <row r="57" spans="2:10">
      <c r="B57" s="168" t="s">
        <v>252</v>
      </c>
      <c r="C57" s="169">
        <v>214048.78</v>
      </c>
      <c r="D57" s="169">
        <v>6211.53</v>
      </c>
      <c r="E57" s="184">
        <v>41</v>
      </c>
      <c r="G57" s="168" t="s">
        <v>252</v>
      </c>
      <c r="H57" s="169">
        <v>215968.25399999999</v>
      </c>
      <c r="I57" s="169">
        <v>10452.98</v>
      </c>
      <c r="J57" s="170">
        <v>31.5</v>
      </c>
    </row>
    <row r="58" spans="2:10">
      <c r="B58" s="168" t="s">
        <v>253</v>
      </c>
      <c r="C58" s="169">
        <v>313188.40600000002</v>
      </c>
      <c r="D58" s="169">
        <v>5213.55</v>
      </c>
      <c r="E58" s="184">
        <v>34.5</v>
      </c>
      <c r="G58" s="168" t="s">
        <v>253</v>
      </c>
      <c r="H58" s="169">
        <v>329348.837</v>
      </c>
      <c r="I58" s="169">
        <v>7236.68</v>
      </c>
      <c r="J58" s="170">
        <v>21.5</v>
      </c>
    </row>
    <row r="59" spans="2:10">
      <c r="B59" s="168" t="s">
        <v>254</v>
      </c>
      <c r="C59" s="169">
        <v>1746609.808</v>
      </c>
      <c r="D59" s="169">
        <v>4071.28</v>
      </c>
      <c r="E59" s="184">
        <v>46.9</v>
      </c>
      <c r="G59" s="168" t="s">
        <v>254</v>
      </c>
      <c r="H59" s="169">
        <v>2516919.8309999998</v>
      </c>
      <c r="I59" s="169">
        <v>6471.28</v>
      </c>
      <c r="J59" s="170">
        <v>23.7</v>
      </c>
    </row>
    <row r="60" spans="2:10">
      <c r="B60" s="168" t="s">
        <v>255</v>
      </c>
      <c r="C60" s="169">
        <v>148738.462</v>
      </c>
      <c r="D60" s="169">
        <v>5513.81</v>
      </c>
      <c r="E60" s="184">
        <v>32.5</v>
      </c>
      <c r="G60" s="168" t="s">
        <v>255</v>
      </c>
      <c r="H60" s="169">
        <v>118193.548</v>
      </c>
      <c r="I60" s="169">
        <v>7305.48</v>
      </c>
      <c r="J60" s="170">
        <v>15.5</v>
      </c>
    </row>
    <row r="61" spans="2:10">
      <c r="B61" s="168" t="s">
        <v>256</v>
      </c>
      <c r="C61" s="169">
        <v>23852.242999999999</v>
      </c>
      <c r="D61" s="169">
        <v>6376.27</v>
      </c>
      <c r="E61" s="184">
        <v>151.6</v>
      </c>
      <c r="G61" s="168" t="s">
        <v>256</v>
      </c>
      <c r="H61" s="169">
        <v>39170.213000000003</v>
      </c>
      <c r="I61" s="169">
        <v>21332.59</v>
      </c>
      <c r="J61" s="170">
        <v>94</v>
      </c>
    </row>
    <row r="62" spans="2:10">
      <c r="B62" s="168" t="s">
        <v>257</v>
      </c>
      <c r="C62" s="169">
        <v>117041.62</v>
      </c>
      <c r="D62" s="169">
        <v>783.12</v>
      </c>
      <c r="E62" s="184">
        <v>88.9</v>
      </c>
      <c r="G62" s="168" t="s">
        <v>257</v>
      </c>
      <c r="H62" s="169">
        <v>158627.451</v>
      </c>
      <c r="I62" s="169">
        <v>589.86</v>
      </c>
      <c r="J62" s="170">
        <v>45.9</v>
      </c>
    </row>
    <row r="63" spans="2:10">
      <c r="B63" s="168" t="s">
        <v>258</v>
      </c>
      <c r="C63" s="169">
        <v>12727.272999999999</v>
      </c>
      <c r="D63" s="169">
        <v>10838.34</v>
      </c>
      <c r="E63" s="184">
        <v>11</v>
      </c>
      <c r="G63" s="168" t="s">
        <v>258</v>
      </c>
      <c r="H63" s="169">
        <v>14193.548000000001</v>
      </c>
      <c r="I63" s="169">
        <v>19602.66</v>
      </c>
      <c r="J63" s="170">
        <v>3.1</v>
      </c>
    </row>
    <row r="64" spans="2:10">
      <c r="B64" s="168" t="s">
        <v>259</v>
      </c>
      <c r="C64" s="169">
        <v>2812484.3420000002</v>
      </c>
      <c r="D64" s="169">
        <v>507.82</v>
      </c>
      <c r="E64" s="184">
        <v>143.69999999999999</v>
      </c>
      <c r="G64" s="168" t="s">
        <v>259</v>
      </c>
      <c r="H64" s="169">
        <v>3167128.8739999998</v>
      </c>
      <c r="I64" s="169">
        <v>1087.6099999999999</v>
      </c>
      <c r="J64" s="170">
        <v>61.3</v>
      </c>
    </row>
    <row r="65" spans="2:10">
      <c r="B65" s="168" t="s">
        <v>260</v>
      </c>
      <c r="C65" s="169">
        <v>20044.643</v>
      </c>
      <c r="D65" s="169">
        <v>3996.78</v>
      </c>
      <c r="E65" s="184">
        <v>22.4</v>
      </c>
      <c r="G65" s="168" t="s">
        <v>260</v>
      </c>
      <c r="H65" s="169">
        <v>17733.332999999999</v>
      </c>
      <c r="I65" s="169">
        <v>4675.82</v>
      </c>
      <c r="J65" s="170">
        <v>22.5</v>
      </c>
    </row>
    <row r="66" spans="2:10">
      <c r="B66" s="168" t="s">
        <v>261</v>
      </c>
      <c r="C66" s="169">
        <v>58139.535000000003</v>
      </c>
      <c r="D66" s="169">
        <v>27568.17</v>
      </c>
      <c r="E66" s="184">
        <v>4.3</v>
      </c>
      <c r="G66" s="168" t="s">
        <v>261</v>
      </c>
      <c r="H66" s="169">
        <v>59166.667000000001</v>
      </c>
      <c r="I66" s="169">
        <v>34199.230000000003</v>
      </c>
      <c r="J66" s="170">
        <v>2.4</v>
      </c>
    </row>
    <row r="67" spans="2:10">
      <c r="B67" s="168" t="s">
        <v>262</v>
      </c>
      <c r="C67" s="169">
        <v>746851.85199999996</v>
      </c>
      <c r="D67" s="169">
        <v>28956.03</v>
      </c>
      <c r="E67" s="184">
        <v>5.4</v>
      </c>
      <c r="G67" s="168" t="s">
        <v>262</v>
      </c>
      <c r="H67" s="169">
        <v>768717.94900000002</v>
      </c>
      <c r="I67" s="169">
        <v>33070.370000000003</v>
      </c>
      <c r="J67" s="170">
        <v>3.9</v>
      </c>
    </row>
    <row r="68" spans="2:10">
      <c r="B68" s="168" t="s">
        <v>263</v>
      </c>
      <c r="C68" s="169">
        <v>40153.663999999997</v>
      </c>
      <c r="D68" s="169">
        <v>12630.68</v>
      </c>
      <c r="E68" s="184">
        <v>84.6</v>
      </c>
      <c r="G68" s="168" t="s">
        <v>263</v>
      </c>
      <c r="H68" s="169">
        <v>56363.635999999999</v>
      </c>
      <c r="I68" s="169">
        <v>13835.76</v>
      </c>
      <c r="J68" s="170">
        <v>50.6</v>
      </c>
    </row>
    <row r="69" spans="2:10">
      <c r="B69" s="168" t="s">
        <v>264</v>
      </c>
      <c r="C69" s="169">
        <v>53304.868000000002</v>
      </c>
      <c r="D69" s="169">
        <v>1138.42</v>
      </c>
      <c r="E69" s="184">
        <v>117.1</v>
      </c>
      <c r="G69" s="168" t="s">
        <v>264</v>
      </c>
      <c r="H69" s="169">
        <v>76651.851999999999</v>
      </c>
      <c r="I69" s="169">
        <v>1748.76</v>
      </c>
      <c r="J69" s="170">
        <v>67.5</v>
      </c>
    </row>
    <row r="70" spans="2:10">
      <c r="B70" s="168" t="s">
        <v>265</v>
      </c>
      <c r="C70" s="169">
        <v>58028.169000000002</v>
      </c>
      <c r="D70" s="169">
        <v>2634.16</v>
      </c>
      <c r="E70" s="184">
        <v>35.5</v>
      </c>
      <c r="G70" s="168" t="s">
        <v>265</v>
      </c>
      <c r="H70" s="169">
        <v>56052.631999999998</v>
      </c>
      <c r="I70" s="169">
        <v>5600.95</v>
      </c>
      <c r="J70" s="170">
        <v>11.4</v>
      </c>
    </row>
    <row r="71" spans="2:10">
      <c r="B71" s="168" t="s">
        <v>266</v>
      </c>
      <c r="C71" s="169">
        <v>757962.96299999999</v>
      </c>
      <c r="D71" s="169">
        <v>30401.89</v>
      </c>
      <c r="E71" s="184">
        <v>5.4</v>
      </c>
      <c r="G71" s="168" t="s">
        <v>266</v>
      </c>
      <c r="H71" s="169">
        <v>704358.97400000005</v>
      </c>
      <c r="I71" s="169">
        <v>36563.15</v>
      </c>
      <c r="J71" s="170">
        <v>3.9</v>
      </c>
    </row>
    <row r="72" spans="2:10">
      <c r="B72" s="168" t="s">
        <v>267</v>
      </c>
      <c r="C72" s="169">
        <v>652697.30299999996</v>
      </c>
      <c r="D72" s="169">
        <v>1013.96</v>
      </c>
      <c r="E72" s="184">
        <v>100.1</v>
      </c>
      <c r="G72" s="168" t="s">
        <v>267</v>
      </c>
      <c r="H72" s="169">
        <v>854213.11499999999</v>
      </c>
      <c r="I72" s="169">
        <v>1699.37</v>
      </c>
      <c r="J72" s="170">
        <v>61</v>
      </c>
    </row>
    <row r="73" spans="2:10">
      <c r="B73" s="168" t="s">
        <v>268</v>
      </c>
      <c r="C73" s="169">
        <v>110156.25</v>
      </c>
      <c r="D73" s="169">
        <v>20958.009999999998</v>
      </c>
      <c r="E73" s="184">
        <v>6.4</v>
      </c>
      <c r="G73" s="168" t="s">
        <v>268</v>
      </c>
      <c r="H73" s="169">
        <v>97368.421000000002</v>
      </c>
      <c r="I73" s="169">
        <v>27501.439999999999</v>
      </c>
      <c r="J73" s="170">
        <v>3.8</v>
      </c>
    </row>
    <row r="74" spans="2:10">
      <c r="B74" s="168" t="s">
        <v>269</v>
      </c>
      <c r="C74" s="169">
        <v>1974.5219999999999</v>
      </c>
      <c r="D74" s="169">
        <v>9325.1</v>
      </c>
      <c r="E74" s="184">
        <v>15.7</v>
      </c>
      <c r="G74" s="168" t="s">
        <v>269</v>
      </c>
      <c r="H74" s="169">
        <v>2025.316</v>
      </c>
      <c r="I74" s="169">
        <v>11563.68</v>
      </c>
      <c r="J74" s="170">
        <v>15.8</v>
      </c>
    </row>
    <row r="75" spans="2:10">
      <c r="B75" s="168" t="s">
        <v>270</v>
      </c>
      <c r="C75" s="169">
        <v>406955.68400000001</v>
      </c>
      <c r="D75" s="169">
        <v>4495.71</v>
      </c>
      <c r="E75" s="184">
        <v>51.9</v>
      </c>
      <c r="G75" s="168" t="s">
        <v>270</v>
      </c>
      <c r="H75" s="169">
        <v>413152.54200000002</v>
      </c>
      <c r="I75" s="169">
        <v>5214.47</v>
      </c>
      <c r="J75" s="170">
        <v>29.5</v>
      </c>
    </row>
    <row r="76" spans="2:10">
      <c r="B76" s="168" t="s">
        <v>271</v>
      </c>
      <c r="C76" s="169">
        <v>363431.84600000002</v>
      </c>
      <c r="D76" s="169">
        <v>902.6</v>
      </c>
      <c r="E76" s="184">
        <v>165.8</v>
      </c>
      <c r="G76" s="168" t="s">
        <v>271</v>
      </c>
      <c r="H76" s="169">
        <v>430717.391</v>
      </c>
      <c r="I76" s="169">
        <v>1055.27</v>
      </c>
      <c r="J76" s="170">
        <v>92</v>
      </c>
    </row>
    <row r="77" spans="2:10">
      <c r="B77" s="168" t="s">
        <v>272</v>
      </c>
      <c r="C77" s="169">
        <v>50109.07</v>
      </c>
      <c r="D77" s="169">
        <v>858.2</v>
      </c>
      <c r="E77" s="184">
        <v>174.2</v>
      </c>
      <c r="G77" s="168" t="s">
        <v>272</v>
      </c>
      <c r="H77" s="169">
        <v>64085.432999999997</v>
      </c>
      <c r="I77" s="169">
        <v>1006.42</v>
      </c>
      <c r="J77" s="170">
        <v>91.3</v>
      </c>
    </row>
    <row r="78" spans="2:10">
      <c r="B78" s="168" t="s">
        <v>273</v>
      </c>
      <c r="C78" s="169">
        <v>19676.723999999998</v>
      </c>
      <c r="D78" s="169">
        <v>3375.41</v>
      </c>
      <c r="E78" s="184">
        <v>46.4</v>
      </c>
      <c r="G78" s="168" t="s">
        <v>273</v>
      </c>
      <c r="H78" s="169">
        <v>15838.323</v>
      </c>
      <c r="I78" s="169">
        <v>4707.25</v>
      </c>
      <c r="J78" s="170">
        <v>33.4</v>
      </c>
    </row>
    <row r="79" spans="2:10">
      <c r="B79" s="168" t="s">
        <v>274</v>
      </c>
      <c r="C79" s="169">
        <v>263263.158</v>
      </c>
      <c r="D79" s="169">
        <v>1282.46</v>
      </c>
      <c r="E79" s="184">
        <v>104.5</v>
      </c>
      <c r="G79" s="168" t="s">
        <v>274</v>
      </c>
      <c r="H79" s="169">
        <v>261509.43400000001</v>
      </c>
      <c r="I79" s="169">
        <v>1448.47</v>
      </c>
      <c r="J79" s="170">
        <v>68.900000000000006</v>
      </c>
    </row>
    <row r="80" spans="2:10">
      <c r="B80" s="168" t="s">
        <v>275</v>
      </c>
      <c r="C80" s="169">
        <v>210831.09899999999</v>
      </c>
      <c r="D80" s="169">
        <v>3054.42</v>
      </c>
      <c r="E80" s="184">
        <v>37.299999999999997</v>
      </c>
      <c r="G80" s="168" t="s">
        <v>275</v>
      </c>
      <c r="H80" s="169">
        <v>197474.22700000001</v>
      </c>
      <c r="I80" s="169">
        <v>4165.53</v>
      </c>
      <c r="J80" s="170">
        <v>19.399999999999999</v>
      </c>
    </row>
    <row r="81" spans="2:10">
      <c r="B81" s="168" t="s">
        <v>276</v>
      </c>
      <c r="C81" s="169">
        <v>97524.751999999993</v>
      </c>
      <c r="D81" s="169">
        <v>13485.55</v>
      </c>
      <c r="E81" s="184">
        <v>10.1</v>
      </c>
      <c r="G81" s="168" t="s">
        <v>276</v>
      </c>
      <c r="H81" s="169">
        <v>88703.703999999998</v>
      </c>
      <c r="I81" s="169">
        <v>19502.759999999998</v>
      </c>
      <c r="J81" s="170">
        <v>5.4</v>
      </c>
    </row>
    <row r="82" spans="2:10">
      <c r="B82" s="168" t="s">
        <v>277</v>
      </c>
      <c r="C82" s="169">
        <v>4146.3410000000003</v>
      </c>
      <c r="D82" s="169">
        <v>31210.080000000002</v>
      </c>
      <c r="E82" s="184">
        <v>4.0999999999999996</v>
      </c>
      <c r="G82" s="168" t="s">
        <v>277</v>
      </c>
      <c r="H82" s="169">
        <v>4545.4549999999999</v>
      </c>
      <c r="I82" s="169">
        <v>37681.949999999997</v>
      </c>
      <c r="J82" s="170">
        <v>2.2000000000000002</v>
      </c>
    </row>
    <row r="83" spans="2:10">
      <c r="B83" s="168" t="s">
        <v>278</v>
      </c>
      <c r="C83" s="169">
        <v>27556251.366</v>
      </c>
      <c r="D83" s="169">
        <v>1777.59</v>
      </c>
      <c r="E83" s="184">
        <v>91.5</v>
      </c>
      <c r="G83" s="168" t="s">
        <v>278</v>
      </c>
      <c r="H83" s="169">
        <v>25227345.133000001</v>
      </c>
      <c r="I83" s="169">
        <v>4353.5600000000004</v>
      </c>
      <c r="J83" s="170">
        <v>45.2</v>
      </c>
    </row>
    <row r="84" spans="2:10">
      <c r="B84" s="168" t="s">
        <v>279</v>
      </c>
      <c r="C84" s="169">
        <v>4532868.0690000001</v>
      </c>
      <c r="D84" s="169">
        <v>2791.82</v>
      </c>
      <c r="E84" s="184">
        <v>52.3</v>
      </c>
      <c r="G84" s="168" t="s">
        <v>279</v>
      </c>
      <c r="H84" s="169">
        <v>4996117.216</v>
      </c>
      <c r="I84" s="169">
        <v>5178.24</v>
      </c>
      <c r="J84" s="170">
        <v>27.3</v>
      </c>
    </row>
    <row r="85" spans="2:10">
      <c r="B85" s="168" t="s">
        <v>386</v>
      </c>
      <c r="C85" s="169">
        <v>1264081.6329999999</v>
      </c>
      <c r="D85" s="169">
        <v>7673.76</v>
      </c>
      <c r="E85" s="184">
        <v>34.299999999999997</v>
      </c>
      <c r="G85" s="168" t="s">
        <v>386</v>
      </c>
      <c r="H85" s="169">
        <v>1365286.6240000001</v>
      </c>
      <c r="I85" s="169">
        <v>11137.11</v>
      </c>
      <c r="J85" s="170">
        <v>15.7</v>
      </c>
    </row>
    <row r="86" spans="2:10">
      <c r="B86" s="168" t="s">
        <v>280</v>
      </c>
      <c r="C86" s="169">
        <v>817800</v>
      </c>
      <c r="D86" s="169">
        <v>4158.1099999999997</v>
      </c>
      <c r="E86" s="184">
        <v>45</v>
      </c>
      <c r="G86" s="168" t="s">
        <v>280</v>
      </c>
      <c r="H86" s="169">
        <v>1185155.28</v>
      </c>
      <c r="I86" s="169">
        <v>5387.79</v>
      </c>
      <c r="J86" s="170">
        <v>32.200000000000003</v>
      </c>
    </row>
    <row r="87" spans="2:10">
      <c r="B87" s="168" t="s">
        <v>281</v>
      </c>
      <c r="C87" s="169">
        <v>56250</v>
      </c>
      <c r="D87" s="169">
        <v>31730.29</v>
      </c>
      <c r="E87" s="184">
        <v>7.2</v>
      </c>
      <c r="G87" s="168" t="s">
        <v>281</v>
      </c>
      <c r="H87" s="169">
        <v>69729.73</v>
      </c>
      <c r="I87" s="169">
        <v>38781.980000000003</v>
      </c>
      <c r="J87" s="170">
        <v>3.7</v>
      </c>
    </row>
    <row r="88" spans="2:10">
      <c r="B88" s="168" t="s">
        <v>282</v>
      </c>
      <c r="C88" s="169">
        <v>124637.681</v>
      </c>
      <c r="D88" s="169">
        <v>23441.51</v>
      </c>
      <c r="E88" s="184">
        <v>6.9</v>
      </c>
      <c r="G88" s="168" t="s">
        <v>282</v>
      </c>
      <c r="H88" s="169">
        <v>165789.47399999999</v>
      </c>
      <c r="I88" s="169">
        <v>28448.55</v>
      </c>
      <c r="J88" s="170">
        <v>3.8</v>
      </c>
    </row>
    <row r="89" spans="2:10">
      <c r="B89" s="168" t="s">
        <v>283</v>
      </c>
      <c r="C89" s="169">
        <v>532142.85699999996</v>
      </c>
      <c r="D89" s="169">
        <v>27999.56</v>
      </c>
      <c r="E89" s="184">
        <v>5.6</v>
      </c>
      <c r="G89" s="168" t="s">
        <v>283</v>
      </c>
      <c r="H89" s="169">
        <v>501470.58799999999</v>
      </c>
      <c r="I89" s="169">
        <v>28172.720000000001</v>
      </c>
      <c r="J89" s="170">
        <v>3.4</v>
      </c>
    </row>
    <row r="90" spans="2:10">
      <c r="B90" s="168" t="s">
        <v>284</v>
      </c>
      <c r="C90" s="169">
        <v>57181.817999999999</v>
      </c>
      <c r="D90" s="169">
        <v>7371.02</v>
      </c>
      <c r="E90" s="184">
        <v>22</v>
      </c>
      <c r="G90" s="168" t="s">
        <v>284</v>
      </c>
      <c r="H90" s="169">
        <v>48481.012999999999</v>
      </c>
      <c r="I90" s="169">
        <v>8256.07</v>
      </c>
      <c r="J90" s="170">
        <v>15.8</v>
      </c>
    </row>
    <row r="91" spans="2:10">
      <c r="B91" s="168" t="s">
        <v>285</v>
      </c>
      <c r="C91" s="169">
        <v>1176222.2220000001</v>
      </c>
      <c r="D91" s="169">
        <v>29395.9</v>
      </c>
      <c r="E91" s="184">
        <v>4.5</v>
      </c>
      <c r="G91" s="168" t="s">
        <v>285</v>
      </c>
      <c r="H91" s="169">
        <v>1065666.6669999999</v>
      </c>
      <c r="I91" s="169">
        <v>34576.089999999997</v>
      </c>
      <c r="J91" s="170">
        <v>3</v>
      </c>
    </row>
    <row r="92" spans="2:10">
      <c r="B92" s="168" t="s">
        <v>286</v>
      </c>
      <c r="C92" s="169">
        <v>157204.30100000001</v>
      </c>
      <c r="D92" s="169">
        <v>3610.42</v>
      </c>
      <c r="E92" s="184">
        <v>27.9</v>
      </c>
      <c r="G92" s="168" t="s">
        <v>286</v>
      </c>
      <c r="H92" s="169">
        <v>238453.03899999999</v>
      </c>
      <c r="I92" s="169">
        <v>5703.47</v>
      </c>
      <c r="J92" s="170">
        <v>18.100000000000001</v>
      </c>
    </row>
    <row r="93" spans="2:10">
      <c r="B93" s="168" t="s">
        <v>287</v>
      </c>
      <c r="C93" s="169">
        <v>240651.163</v>
      </c>
      <c r="D93" s="169">
        <v>5309.88</v>
      </c>
      <c r="E93" s="184">
        <v>43</v>
      </c>
      <c r="G93" s="168" t="s">
        <v>287</v>
      </c>
      <c r="H93" s="169">
        <v>385634.92099999997</v>
      </c>
      <c r="I93" s="169">
        <v>14016.75</v>
      </c>
      <c r="J93" s="170">
        <v>12.6</v>
      </c>
    </row>
    <row r="94" spans="2:10">
      <c r="B94" s="168" t="s">
        <v>288</v>
      </c>
      <c r="C94" s="169">
        <v>1201091.27</v>
      </c>
      <c r="D94" s="169">
        <v>1246.4000000000001</v>
      </c>
      <c r="E94" s="184">
        <v>100.8</v>
      </c>
      <c r="G94" s="168" t="s">
        <v>288</v>
      </c>
      <c r="H94" s="169">
        <v>1480274.51</v>
      </c>
      <c r="I94" s="169">
        <v>1774.98</v>
      </c>
      <c r="J94" s="170">
        <v>51</v>
      </c>
    </row>
    <row r="95" spans="2:10">
      <c r="B95" s="168" t="s">
        <v>289</v>
      </c>
      <c r="C95" s="169">
        <v>2563.739</v>
      </c>
      <c r="D95" s="169">
        <v>3410.82</v>
      </c>
      <c r="E95" s="184">
        <v>70.599999999999994</v>
      </c>
      <c r="G95" s="168" t="s">
        <v>289</v>
      </c>
      <c r="H95" s="169">
        <v>3166.3690000000001</v>
      </c>
      <c r="I95" s="169">
        <v>3482.85</v>
      </c>
      <c r="J95" s="170">
        <v>55.9</v>
      </c>
    </row>
    <row r="96" spans="2:10">
      <c r="B96" s="168" t="s">
        <v>384</v>
      </c>
      <c r="C96" s="169">
        <v>414800</v>
      </c>
      <c r="D96" s="169">
        <v>1170.3599999999999</v>
      </c>
      <c r="E96" s="184">
        <v>60</v>
      </c>
      <c r="G96" s="168" t="s">
        <v>384</v>
      </c>
      <c r="H96" s="169">
        <v>348909.95299999998</v>
      </c>
      <c r="I96" s="169">
        <v>1307.94</v>
      </c>
      <c r="J96" s="170">
        <v>21.1</v>
      </c>
    </row>
    <row r="97" spans="2:10">
      <c r="B97" s="168" t="s">
        <v>290</v>
      </c>
      <c r="C97" s="169">
        <v>43858.267999999996</v>
      </c>
      <c r="D97" s="169">
        <v>35393.69</v>
      </c>
      <c r="E97" s="184">
        <v>12.7</v>
      </c>
      <c r="G97" s="168" t="s">
        <v>290</v>
      </c>
      <c r="H97" s="169">
        <v>64022.989000000001</v>
      </c>
      <c r="I97" s="169">
        <v>48360.29</v>
      </c>
      <c r="J97" s="170">
        <v>8.6999999999999993</v>
      </c>
    </row>
    <row r="98" spans="2:10">
      <c r="B98" s="168" t="s">
        <v>291</v>
      </c>
      <c r="C98" s="169">
        <v>107246.96400000001</v>
      </c>
      <c r="D98" s="169">
        <v>1551.05</v>
      </c>
      <c r="E98" s="184">
        <v>49.4</v>
      </c>
      <c r="G98" s="168" t="s">
        <v>291</v>
      </c>
      <c r="H98" s="169">
        <v>151479.821</v>
      </c>
      <c r="I98" s="169">
        <v>2446.0700000000002</v>
      </c>
      <c r="J98" s="170">
        <v>22.3</v>
      </c>
    </row>
    <row r="99" spans="2:10">
      <c r="B99" s="168" t="s">
        <v>387</v>
      </c>
      <c r="C99" s="169">
        <v>171055.79399999999</v>
      </c>
      <c r="D99" s="169">
        <v>1361.76</v>
      </c>
      <c r="E99" s="184">
        <v>116.5</v>
      </c>
      <c r="G99" s="168" t="s">
        <v>387</v>
      </c>
      <c r="H99" s="169">
        <v>162223.90299999999</v>
      </c>
      <c r="I99" s="169">
        <v>3064.84</v>
      </c>
      <c r="J99" s="170">
        <v>66.099999999999994</v>
      </c>
    </row>
    <row r="100" spans="2:10">
      <c r="B100" s="168" t="s">
        <v>292</v>
      </c>
      <c r="C100" s="169">
        <v>19577.465</v>
      </c>
      <c r="D100" s="169">
        <v>8480.18</v>
      </c>
      <c r="E100" s="184">
        <v>14.2</v>
      </c>
      <c r="G100" s="168" t="s">
        <v>292</v>
      </c>
      <c r="H100" s="169">
        <v>20400</v>
      </c>
      <c r="I100" s="169">
        <v>15638.97</v>
      </c>
      <c r="J100" s="170">
        <v>5</v>
      </c>
    </row>
    <row r="101" spans="2:10">
      <c r="B101" s="168" t="s">
        <v>293</v>
      </c>
      <c r="C101" s="169">
        <v>62700</v>
      </c>
      <c r="D101" s="169">
        <v>8838.85</v>
      </c>
      <c r="E101" s="184">
        <v>20</v>
      </c>
      <c r="G101" s="168" t="s">
        <v>293</v>
      </c>
      <c r="H101" s="169">
        <v>82380.952000000005</v>
      </c>
      <c r="I101" s="169">
        <v>15353.42</v>
      </c>
      <c r="J101" s="170">
        <v>8.4</v>
      </c>
    </row>
    <row r="102" spans="2:10">
      <c r="B102" s="168" t="s">
        <v>294</v>
      </c>
      <c r="C102" s="169">
        <v>58966.455000000002</v>
      </c>
      <c r="D102" s="169">
        <v>1074.82</v>
      </c>
      <c r="E102" s="184">
        <v>110.3</v>
      </c>
      <c r="G102" s="168" t="s">
        <v>294</v>
      </c>
      <c r="H102" s="169">
        <v>60214.504999999997</v>
      </c>
      <c r="I102" s="169">
        <v>1357.1</v>
      </c>
      <c r="J102" s="170">
        <v>97.9</v>
      </c>
    </row>
    <row r="103" spans="2:10">
      <c r="B103" s="168" t="s">
        <v>295</v>
      </c>
      <c r="C103" s="169">
        <v>110255.57399999999</v>
      </c>
      <c r="D103" s="169">
        <v>486.17</v>
      </c>
      <c r="E103" s="184">
        <v>183.9</v>
      </c>
      <c r="G103" s="168" t="s">
        <v>295</v>
      </c>
      <c r="H103" s="169">
        <v>153009.986</v>
      </c>
      <c r="I103" s="169">
        <v>489.09</v>
      </c>
      <c r="J103" s="170">
        <v>70.099999999999994</v>
      </c>
    </row>
    <row r="104" spans="2:10">
      <c r="B104" s="168" t="s">
        <v>296</v>
      </c>
      <c r="C104" s="169">
        <v>116241.13499999999</v>
      </c>
      <c r="D104" s="169">
        <v>13370.21</v>
      </c>
      <c r="E104" s="184">
        <v>28.2</v>
      </c>
      <c r="G104" s="168" t="s">
        <v>296</v>
      </c>
      <c r="H104" s="169">
        <v>128432.836</v>
      </c>
      <c r="I104" s="169">
        <v>21053.26</v>
      </c>
      <c r="J104" s="170">
        <v>13.4</v>
      </c>
    </row>
    <row r="105" spans="2:10">
      <c r="B105" s="168" t="s">
        <v>297</v>
      </c>
      <c r="C105" s="169">
        <v>34953.271000000001</v>
      </c>
      <c r="D105" s="169">
        <v>9327.61</v>
      </c>
      <c r="E105" s="184">
        <v>10.7</v>
      </c>
      <c r="G105" s="168" t="s">
        <v>297</v>
      </c>
      <c r="H105" s="169">
        <v>31372.548999999999</v>
      </c>
      <c r="I105" s="169">
        <v>17706.89</v>
      </c>
      <c r="J105" s="170">
        <v>5.0999999999999996</v>
      </c>
    </row>
    <row r="106" spans="2:10">
      <c r="B106" s="168" t="s">
        <v>298</v>
      </c>
      <c r="C106" s="169">
        <v>5434.7830000000004</v>
      </c>
      <c r="D106" s="169">
        <v>62148.800000000003</v>
      </c>
      <c r="E106" s="184">
        <v>4.5999999999999996</v>
      </c>
      <c r="G106" s="168" t="s">
        <v>298</v>
      </c>
      <c r="H106" s="169">
        <v>6400</v>
      </c>
      <c r="I106" s="169">
        <v>81668</v>
      </c>
      <c r="J106" s="170">
        <v>2.5</v>
      </c>
    </row>
    <row r="107" spans="2:10">
      <c r="B107" s="168" t="s">
        <v>392</v>
      </c>
      <c r="C107" s="169">
        <v>26812.5</v>
      </c>
      <c r="D107" s="169">
        <v>6844.51</v>
      </c>
      <c r="E107" s="184">
        <v>16</v>
      </c>
      <c r="G107" s="168" t="s">
        <v>392</v>
      </c>
      <c r="H107" s="169">
        <v>23416.667000000001</v>
      </c>
      <c r="I107" s="169">
        <v>9806.4599999999991</v>
      </c>
      <c r="J107" s="170">
        <v>12</v>
      </c>
    </row>
    <row r="108" spans="2:10">
      <c r="B108" s="168" t="s">
        <v>299</v>
      </c>
      <c r="C108" s="169">
        <v>628866.17099999997</v>
      </c>
      <c r="D108" s="169">
        <v>858.44</v>
      </c>
      <c r="E108" s="184">
        <v>107.6</v>
      </c>
      <c r="G108" s="168" t="s">
        <v>299</v>
      </c>
      <c r="H108" s="169">
        <v>790351.24</v>
      </c>
      <c r="I108" s="169">
        <v>892.24</v>
      </c>
      <c r="J108" s="170">
        <v>48.4</v>
      </c>
    </row>
    <row r="109" spans="2:10">
      <c r="B109" s="168" t="s">
        <v>300</v>
      </c>
      <c r="C109" s="169">
        <v>483514.59600000002</v>
      </c>
      <c r="D109" s="169">
        <v>620.02</v>
      </c>
      <c r="E109" s="184">
        <v>174.7</v>
      </c>
      <c r="G109" s="168" t="s">
        <v>300</v>
      </c>
      <c r="H109" s="169">
        <v>635583.75600000005</v>
      </c>
      <c r="I109" s="169">
        <v>929.21</v>
      </c>
      <c r="J109" s="170">
        <v>59.1</v>
      </c>
    </row>
    <row r="110" spans="2:10">
      <c r="B110" s="168" t="s">
        <v>301</v>
      </c>
      <c r="C110" s="169">
        <v>515098.03899999999</v>
      </c>
      <c r="D110" s="169">
        <v>10082.120000000001</v>
      </c>
      <c r="E110" s="184">
        <v>10.199999999999999</v>
      </c>
      <c r="G110" s="168" t="s">
        <v>301</v>
      </c>
      <c r="H110" s="169">
        <v>516951.22</v>
      </c>
      <c r="I110" s="169">
        <v>14989.36</v>
      </c>
      <c r="J110" s="170">
        <v>8.1999999999999993</v>
      </c>
    </row>
    <row r="111" spans="2:10">
      <c r="B111" s="168" t="s">
        <v>302</v>
      </c>
      <c r="C111" s="169">
        <v>6551.7240000000002</v>
      </c>
      <c r="D111" s="169">
        <v>3366.23</v>
      </c>
      <c r="E111" s="184">
        <v>43.5</v>
      </c>
      <c r="G111" s="168" t="s">
        <v>302</v>
      </c>
      <c r="H111" s="169">
        <v>7777.7780000000002</v>
      </c>
      <c r="I111" s="169">
        <v>5483.2</v>
      </c>
      <c r="J111" s="170">
        <v>9</v>
      </c>
    </row>
    <row r="112" spans="2:10">
      <c r="B112" s="168" t="s">
        <v>303</v>
      </c>
      <c r="C112" s="169">
        <v>505582.348</v>
      </c>
      <c r="D112" s="169">
        <v>785.65</v>
      </c>
      <c r="E112" s="184">
        <v>219.8</v>
      </c>
      <c r="G112" s="168" t="s">
        <v>303</v>
      </c>
      <c r="H112" s="169">
        <v>732732.049</v>
      </c>
      <c r="I112" s="169">
        <v>1227.06</v>
      </c>
      <c r="J112" s="170">
        <v>114.2</v>
      </c>
    </row>
    <row r="113" spans="2:10">
      <c r="B113" s="168" t="s">
        <v>304</v>
      </c>
      <c r="C113" s="169">
        <v>4545.4549999999999</v>
      </c>
      <c r="D113" s="169">
        <v>20351.240000000002</v>
      </c>
      <c r="E113" s="184">
        <v>7.7</v>
      </c>
      <c r="G113" s="168" t="s">
        <v>304</v>
      </c>
      <c r="H113" s="169">
        <v>4202.8990000000003</v>
      </c>
      <c r="I113" s="169">
        <v>23661.61</v>
      </c>
      <c r="J113" s="170">
        <v>6.9</v>
      </c>
    </row>
    <row r="114" spans="2:10">
      <c r="B114" s="168" t="s">
        <v>305</v>
      </c>
      <c r="C114" s="169">
        <v>2113.0219999999999</v>
      </c>
      <c r="D114" s="169">
        <v>5619.34</v>
      </c>
      <c r="E114" s="184">
        <v>40.700000000000003</v>
      </c>
      <c r="G114" s="168" t="s">
        <v>305</v>
      </c>
      <c r="H114" s="169">
        <v>1346.154</v>
      </c>
      <c r="I114" s="169">
        <v>6466.06</v>
      </c>
      <c r="J114" s="170">
        <v>36.4</v>
      </c>
    </row>
    <row r="115" spans="2:10">
      <c r="B115" s="168" t="s">
        <v>306</v>
      </c>
      <c r="C115" s="169">
        <v>100026.52499999999</v>
      </c>
      <c r="D115" s="169">
        <v>1478.95</v>
      </c>
      <c r="E115" s="184">
        <v>113.1</v>
      </c>
      <c r="G115" s="168" t="s">
        <v>306</v>
      </c>
      <c r="H115" s="169">
        <v>140095.35200000001</v>
      </c>
      <c r="I115" s="169">
        <v>2072.25</v>
      </c>
      <c r="J115" s="170">
        <v>83.9</v>
      </c>
    </row>
    <row r="116" spans="2:10">
      <c r="B116" s="168" t="s">
        <v>307</v>
      </c>
      <c r="C116" s="169">
        <v>20270.27</v>
      </c>
      <c r="D116" s="169">
        <v>8598.4599999999991</v>
      </c>
      <c r="E116" s="184">
        <v>18.5</v>
      </c>
      <c r="G116" s="168" t="s">
        <v>307</v>
      </c>
      <c r="H116" s="169">
        <v>13636.364</v>
      </c>
      <c r="I116" s="169">
        <v>13323.8</v>
      </c>
      <c r="J116" s="170">
        <v>14.3</v>
      </c>
    </row>
    <row r="117" spans="2:10">
      <c r="B117" s="168" t="s">
        <v>308</v>
      </c>
      <c r="C117" s="169">
        <v>2448694.0299999998</v>
      </c>
      <c r="D117" s="169">
        <v>11573.18</v>
      </c>
      <c r="E117" s="184">
        <v>26.8</v>
      </c>
      <c r="G117" s="168" t="s">
        <v>308</v>
      </c>
      <c r="H117" s="169">
        <v>2331200</v>
      </c>
      <c r="I117" s="169">
        <v>14756.01</v>
      </c>
      <c r="J117" s="170">
        <v>15</v>
      </c>
    </row>
    <row r="118" spans="2:10">
      <c r="B118" s="168" t="s">
        <v>388</v>
      </c>
      <c r="C118" s="169">
        <v>3263.7570000000001</v>
      </c>
      <c r="D118" s="169">
        <v>3336.85</v>
      </c>
      <c r="E118" s="184">
        <v>52.7</v>
      </c>
      <c r="G118" s="168" t="s">
        <v>388</v>
      </c>
      <c r="H118" s="169">
        <v>2448.98</v>
      </c>
      <c r="I118" s="169">
        <v>3685.82</v>
      </c>
      <c r="J118" s="170">
        <v>34.299999999999997</v>
      </c>
    </row>
    <row r="119" spans="2:10">
      <c r="B119" s="171" t="s">
        <v>309</v>
      </c>
      <c r="C119" s="172">
        <v>384.61500000000001</v>
      </c>
      <c r="D119" s="172">
        <v>205214.4</v>
      </c>
      <c r="E119" s="187">
        <v>5.2</v>
      </c>
      <c r="G119" s="171" t="s">
        <v>309</v>
      </c>
      <c r="H119" s="172">
        <v>285.714</v>
      </c>
      <c r="I119" s="172">
        <v>321703.3</v>
      </c>
      <c r="J119" s="173">
        <v>3.5</v>
      </c>
    </row>
    <row r="120" spans="2:10">
      <c r="B120" s="168" t="s">
        <v>310</v>
      </c>
      <c r="C120" s="169">
        <v>47302.839</v>
      </c>
      <c r="D120" s="169">
        <v>2091.89</v>
      </c>
      <c r="E120" s="184">
        <v>63.4</v>
      </c>
      <c r="G120" s="168" t="s">
        <v>310</v>
      </c>
      <c r="H120" s="169">
        <v>72925.532000000007</v>
      </c>
      <c r="I120" s="169">
        <v>5781.96</v>
      </c>
      <c r="J120" s="170">
        <v>18.8</v>
      </c>
    </row>
    <row r="121" spans="2:10">
      <c r="B121" s="168" t="s">
        <v>311</v>
      </c>
      <c r="C121" s="169">
        <v>8510.6380000000008</v>
      </c>
      <c r="D121" s="169">
        <v>6143.08</v>
      </c>
      <c r="E121" s="184">
        <v>14.1</v>
      </c>
      <c r="G121" s="168" t="s">
        <v>311</v>
      </c>
      <c r="H121" s="169">
        <v>7317.0730000000003</v>
      </c>
      <c r="I121" s="169">
        <v>9521.26</v>
      </c>
      <c r="J121" s="170">
        <v>4.0999999999999996</v>
      </c>
    </row>
    <row r="122" spans="2:10">
      <c r="B122" s="168" t="s">
        <v>312</v>
      </c>
      <c r="C122" s="169">
        <v>640642.56999999995</v>
      </c>
      <c r="D122" s="169">
        <v>2817.19</v>
      </c>
      <c r="E122" s="184">
        <v>49.8</v>
      </c>
      <c r="G122" s="168" t="s">
        <v>312</v>
      </c>
      <c r="H122" s="169">
        <v>706892.85699999996</v>
      </c>
      <c r="I122" s="169">
        <v>4779.83</v>
      </c>
      <c r="J122" s="170">
        <v>28</v>
      </c>
    </row>
    <row r="123" spans="2:10">
      <c r="B123" s="168" t="s">
        <v>313</v>
      </c>
      <c r="C123" s="169">
        <v>774402.05</v>
      </c>
      <c r="D123" s="169">
        <v>483.71</v>
      </c>
      <c r="E123" s="184">
        <v>175.6</v>
      </c>
      <c r="G123" s="168" t="s">
        <v>313</v>
      </c>
      <c r="H123" s="169">
        <v>1071944.075</v>
      </c>
      <c r="I123" s="169">
        <v>1083.55</v>
      </c>
      <c r="J123" s="170">
        <v>75.099999999999994</v>
      </c>
    </row>
    <row r="124" spans="2:10">
      <c r="B124" s="168" t="s">
        <v>314</v>
      </c>
      <c r="C124" s="169">
        <v>1106866.6669999999</v>
      </c>
      <c r="D124" s="169">
        <v>485.55</v>
      </c>
      <c r="E124" s="184">
        <v>90</v>
      </c>
      <c r="G124" s="168" t="s">
        <v>314</v>
      </c>
      <c r="H124" s="169">
        <v>945294.11800000002</v>
      </c>
      <c r="I124" s="169">
        <v>1268.93</v>
      </c>
      <c r="J124" s="170">
        <v>52.7</v>
      </c>
    </row>
    <row r="125" spans="2:10">
      <c r="B125" s="168" t="s">
        <v>315</v>
      </c>
      <c r="C125" s="169">
        <v>59034.853000000003</v>
      </c>
      <c r="D125" s="169">
        <v>4436.71</v>
      </c>
      <c r="E125" s="184">
        <v>74.599999999999994</v>
      </c>
      <c r="G125" s="168" t="s">
        <v>315</v>
      </c>
      <c r="H125" s="169">
        <v>70187.5</v>
      </c>
      <c r="I125" s="169">
        <v>6772.61</v>
      </c>
      <c r="J125" s="170">
        <v>48</v>
      </c>
    </row>
    <row r="126" spans="2:10">
      <c r="B126" s="168" t="s">
        <v>316</v>
      </c>
      <c r="C126" s="169">
        <v>193.70500000000001</v>
      </c>
      <c r="D126" s="169">
        <v>8335.67</v>
      </c>
      <c r="E126" s="184">
        <v>41.3</v>
      </c>
      <c r="G126" s="168" t="s">
        <v>316</v>
      </c>
      <c r="H126" s="169">
        <v>168.53899999999999</v>
      </c>
      <c r="I126" s="169">
        <v>4253.95</v>
      </c>
      <c r="J126" s="170">
        <v>35.6</v>
      </c>
    </row>
    <row r="127" spans="2:10">
      <c r="B127" s="168" t="s">
        <v>317</v>
      </c>
      <c r="C127" s="169">
        <v>757821.29700000002</v>
      </c>
      <c r="D127" s="169">
        <v>958.06</v>
      </c>
      <c r="E127" s="184">
        <v>81.7</v>
      </c>
      <c r="G127" s="168" t="s">
        <v>317</v>
      </c>
      <c r="H127" s="169">
        <v>574958.44900000002</v>
      </c>
      <c r="I127" s="169">
        <v>1332.95</v>
      </c>
      <c r="J127" s="170">
        <v>36.1</v>
      </c>
    </row>
    <row r="128" spans="2:10">
      <c r="B128" s="168" t="s">
        <v>318</v>
      </c>
      <c r="C128" s="169">
        <v>196612.90299999999</v>
      </c>
      <c r="D128" s="169">
        <v>34551.279999999999</v>
      </c>
      <c r="E128" s="184">
        <v>6.2</v>
      </c>
      <c r="G128" s="168" t="s">
        <v>318</v>
      </c>
      <c r="H128" s="169">
        <v>178461.538</v>
      </c>
      <c r="I128" s="169">
        <v>41855.93</v>
      </c>
      <c r="J128" s="170">
        <v>3.9</v>
      </c>
    </row>
    <row r="129" spans="2:10">
      <c r="B129" s="168" t="s">
        <v>319</v>
      </c>
      <c r="C129" s="169">
        <v>55945.946000000004</v>
      </c>
      <c r="D129" s="169">
        <v>22722.47</v>
      </c>
      <c r="E129" s="184">
        <v>7.4</v>
      </c>
      <c r="G129" s="168" t="s">
        <v>319</v>
      </c>
      <c r="H129" s="169">
        <v>61607.142999999996</v>
      </c>
      <c r="I129" s="169">
        <v>28651.64</v>
      </c>
      <c r="J129" s="170">
        <v>5.6</v>
      </c>
    </row>
    <row r="130" spans="2:10">
      <c r="B130" s="168" t="s">
        <v>320</v>
      </c>
      <c r="C130" s="169">
        <v>135618.81200000001</v>
      </c>
      <c r="D130" s="169">
        <v>2193.2199999999998</v>
      </c>
      <c r="E130" s="184">
        <v>40.4</v>
      </c>
      <c r="G130" s="168" t="s">
        <v>320</v>
      </c>
      <c r="H130" s="169">
        <v>121921.182</v>
      </c>
      <c r="I130" s="169">
        <v>2730.3</v>
      </c>
      <c r="J130" s="170">
        <v>20.3</v>
      </c>
    </row>
    <row r="131" spans="2:10">
      <c r="B131" s="168" t="s">
        <v>321</v>
      </c>
      <c r="C131" s="169">
        <v>565368.65300000005</v>
      </c>
      <c r="D131" s="169">
        <v>540.65</v>
      </c>
      <c r="E131" s="184">
        <v>226.5</v>
      </c>
      <c r="G131" s="168" t="s">
        <v>321</v>
      </c>
      <c r="H131" s="169">
        <v>912242.10499999998</v>
      </c>
      <c r="I131" s="169">
        <v>710.57</v>
      </c>
      <c r="J131" s="170">
        <v>95</v>
      </c>
    </row>
    <row r="132" spans="2:10">
      <c r="B132" s="168" t="s">
        <v>322</v>
      </c>
      <c r="C132" s="169">
        <v>5031035.2189999996</v>
      </c>
      <c r="D132" s="169">
        <v>1270.6099999999999</v>
      </c>
      <c r="E132" s="184">
        <v>187.4</v>
      </c>
      <c r="G132" s="168" t="s">
        <v>322</v>
      </c>
      <c r="H132" s="169">
        <v>6918240.7410000004</v>
      </c>
      <c r="I132" s="169">
        <v>2551.33</v>
      </c>
      <c r="J132" s="170">
        <v>108</v>
      </c>
    </row>
    <row r="133" spans="2:10">
      <c r="B133" s="168" t="s">
        <v>323</v>
      </c>
      <c r="C133" s="169">
        <v>58367.347000000002</v>
      </c>
      <c r="D133" s="169">
        <v>44097.19</v>
      </c>
      <c r="E133" s="184">
        <v>4.9000000000000004</v>
      </c>
      <c r="G133" s="168" t="s">
        <v>323</v>
      </c>
      <c r="H133" s="169">
        <v>61111.110999999997</v>
      </c>
      <c r="I133" s="169">
        <v>51644.12</v>
      </c>
      <c r="J133" s="170">
        <v>2.7</v>
      </c>
    </row>
    <row r="134" spans="2:10">
      <c r="B134" s="168" t="s">
        <v>324</v>
      </c>
      <c r="C134" s="169">
        <v>56746.987999999998</v>
      </c>
      <c r="D134" s="169">
        <v>17873.919999999998</v>
      </c>
      <c r="E134" s="184">
        <v>16.600000000000001</v>
      </c>
      <c r="G134" s="168" t="s">
        <v>324</v>
      </c>
      <c r="H134" s="169">
        <v>79633.028000000006</v>
      </c>
      <c r="I134" s="169">
        <v>23962.04</v>
      </c>
      <c r="J134" s="170">
        <v>10.9</v>
      </c>
    </row>
    <row r="135" spans="2:10">
      <c r="B135" s="168" t="s">
        <v>325</v>
      </c>
      <c r="C135" s="169">
        <v>4384618.7939999998</v>
      </c>
      <c r="D135" s="169">
        <v>1910.38</v>
      </c>
      <c r="E135" s="184">
        <v>112.8</v>
      </c>
      <c r="G135" s="168" t="s">
        <v>325</v>
      </c>
      <c r="H135" s="169">
        <v>5348777.7779999999</v>
      </c>
      <c r="I135" s="169">
        <v>2837.27</v>
      </c>
      <c r="J135" s="170">
        <v>81</v>
      </c>
    </row>
    <row r="136" spans="2:10">
      <c r="B136" s="168" t="s">
        <v>326</v>
      </c>
      <c r="C136" s="169">
        <v>335.82100000000003</v>
      </c>
      <c r="D136" s="169">
        <v>12833.64</v>
      </c>
      <c r="E136" s="184">
        <v>26.8</v>
      </c>
      <c r="G136" s="168" t="s">
        <v>326</v>
      </c>
      <c r="H136" s="169">
        <v>304.87799999999999</v>
      </c>
      <c r="I136" s="169">
        <v>14847.62</v>
      </c>
      <c r="J136" s="170">
        <v>16.399999999999999</v>
      </c>
    </row>
    <row r="137" spans="2:10">
      <c r="B137" s="168" t="s">
        <v>327</v>
      </c>
      <c r="C137" s="169">
        <v>70384.615000000005</v>
      </c>
      <c r="D137" s="169">
        <v>7507.84</v>
      </c>
      <c r="E137" s="184">
        <v>26</v>
      </c>
      <c r="G137" s="168" t="s">
        <v>327</v>
      </c>
      <c r="H137" s="169">
        <v>78402.366999999998</v>
      </c>
      <c r="I137" s="169">
        <v>14168.65</v>
      </c>
      <c r="J137" s="170">
        <v>16.899999999999999</v>
      </c>
    </row>
    <row r="138" spans="2:10">
      <c r="B138" s="168" t="s">
        <v>328</v>
      </c>
      <c r="C138" s="169">
        <v>183950.777</v>
      </c>
      <c r="D138" s="169">
        <v>1960.06</v>
      </c>
      <c r="E138" s="184">
        <v>77.2</v>
      </c>
      <c r="G138" s="168" t="s">
        <v>328</v>
      </c>
      <c r="H138" s="169">
        <v>218096.08499999999</v>
      </c>
      <c r="I138" s="169">
        <v>2835.29</v>
      </c>
      <c r="J138" s="170">
        <v>56.2</v>
      </c>
    </row>
    <row r="139" spans="2:10">
      <c r="B139" s="168" t="s">
        <v>329</v>
      </c>
      <c r="C139" s="169">
        <v>143779.76199999999</v>
      </c>
      <c r="D139" s="169">
        <v>3670.07</v>
      </c>
      <c r="E139" s="184">
        <v>33.6</v>
      </c>
      <c r="G139" s="168" t="s">
        <v>329</v>
      </c>
      <c r="H139" s="169">
        <v>139757.28200000001</v>
      </c>
      <c r="I139" s="169">
        <v>4741.8</v>
      </c>
      <c r="J139" s="170">
        <v>20.6</v>
      </c>
    </row>
    <row r="140" spans="2:10">
      <c r="B140" s="168" t="s">
        <v>330</v>
      </c>
      <c r="C140" s="169">
        <v>625766.23400000005</v>
      </c>
      <c r="D140" s="169">
        <v>5410.38</v>
      </c>
      <c r="E140" s="184">
        <v>38.5</v>
      </c>
      <c r="G140" s="168" t="s">
        <v>330</v>
      </c>
      <c r="H140" s="169">
        <v>615000</v>
      </c>
      <c r="I140" s="169">
        <v>9873.18</v>
      </c>
      <c r="J140" s="170">
        <v>16</v>
      </c>
    </row>
    <row r="141" spans="2:10">
      <c r="B141" s="168" t="s">
        <v>331</v>
      </c>
      <c r="C141" s="169">
        <v>2271133.5010000002</v>
      </c>
      <c r="D141" s="169">
        <v>2536.64</v>
      </c>
      <c r="E141" s="184">
        <v>39.700000000000003</v>
      </c>
      <c r="G141" s="168" t="s">
        <v>331</v>
      </c>
      <c r="H141" s="169">
        <v>2365357.1430000002</v>
      </c>
      <c r="I141" s="169">
        <v>3644.8</v>
      </c>
      <c r="J141" s="170">
        <v>28</v>
      </c>
    </row>
    <row r="142" spans="2:10">
      <c r="B142" s="168" t="s">
        <v>332</v>
      </c>
      <c r="C142" s="169">
        <v>389032.25799999997</v>
      </c>
      <c r="D142" s="169">
        <v>11603.89</v>
      </c>
      <c r="E142" s="184">
        <v>9.3000000000000007</v>
      </c>
      <c r="G142" s="168" t="s">
        <v>332</v>
      </c>
      <c r="H142" s="169">
        <v>371428.571</v>
      </c>
      <c r="I142" s="169">
        <v>20641.939999999999</v>
      </c>
      <c r="J142" s="170">
        <v>4.9000000000000004</v>
      </c>
    </row>
    <row r="143" spans="2:10">
      <c r="B143" s="168" t="s">
        <v>333</v>
      </c>
      <c r="C143" s="169">
        <v>112916.667</v>
      </c>
      <c r="D143" s="169">
        <v>20275.810000000001</v>
      </c>
      <c r="E143" s="184">
        <v>7.2</v>
      </c>
      <c r="G143" s="168" t="s">
        <v>333</v>
      </c>
      <c r="H143" s="169">
        <v>85142.857000000004</v>
      </c>
      <c r="I143" s="169">
        <v>21763.46</v>
      </c>
      <c r="J143" s="170">
        <v>3.5</v>
      </c>
    </row>
    <row r="144" spans="2:10">
      <c r="B144" s="168" t="s">
        <v>334</v>
      </c>
      <c r="C144" s="169">
        <v>11520</v>
      </c>
      <c r="D144" s="169">
        <v>66311.28</v>
      </c>
      <c r="E144" s="184">
        <v>12.5</v>
      </c>
      <c r="G144" s="168" t="s">
        <v>334</v>
      </c>
      <c r="H144" s="169">
        <v>24418.605</v>
      </c>
      <c r="I144" s="169">
        <v>111709.7</v>
      </c>
      <c r="J144" s="170">
        <v>8.6</v>
      </c>
    </row>
    <row r="145" spans="2:10">
      <c r="B145" s="168" t="s">
        <v>335</v>
      </c>
      <c r="C145" s="169">
        <v>591333.33299999998</v>
      </c>
      <c r="D145" s="169">
        <v>18795.72</v>
      </c>
      <c r="E145" s="184">
        <v>7.5</v>
      </c>
      <c r="G145" s="168" t="s">
        <v>335</v>
      </c>
      <c r="H145" s="169">
        <v>448285.71399999998</v>
      </c>
      <c r="I145" s="169">
        <v>31930.04</v>
      </c>
      <c r="J145" s="170">
        <v>3.5</v>
      </c>
    </row>
    <row r="146" spans="2:10">
      <c r="B146" s="168" t="s">
        <v>336</v>
      </c>
      <c r="C146" s="169">
        <v>49871.383000000002</v>
      </c>
      <c r="D146" s="169">
        <v>1630.95</v>
      </c>
      <c r="E146" s="184">
        <v>31.1</v>
      </c>
      <c r="G146" s="168" t="s">
        <v>336</v>
      </c>
      <c r="H146" s="169">
        <v>43209.877</v>
      </c>
      <c r="I146" s="169">
        <v>3009.52</v>
      </c>
      <c r="J146" s="170">
        <v>16.2</v>
      </c>
    </row>
    <row r="147" spans="2:10">
      <c r="B147" s="168" t="s">
        <v>337</v>
      </c>
      <c r="C147" s="169">
        <v>223954.54500000001</v>
      </c>
      <c r="D147" s="169">
        <v>6604.57</v>
      </c>
      <c r="E147" s="184">
        <v>22</v>
      </c>
      <c r="G147" s="168" t="s">
        <v>337</v>
      </c>
      <c r="H147" s="169">
        <v>194130.435</v>
      </c>
      <c r="I147" s="169">
        <v>12404.2</v>
      </c>
      <c r="J147" s="170">
        <v>9.1999999999999993</v>
      </c>
    </row>
    <row r="148" spans="2:10">
      <c r="B148" s="168" t="s">
        <v>338</v>
      </c>
      <c r="C148" s="169">
        <v>1318247.423</v>
      </c>
      <c r="D148" s="169">
        <v>8678.23</v>
      </c>
      <c r="E148" s="184">
        <v>19.399999999999999</v>
      </c>
      <c r="G148" s="168" t="s">
        <v>338</v>
      </c>
      <c r="H148" s="169">
        <v>1849500</v>
      </c>
      <c r="I148" s="169">
        <v>16943.7</v>
      </c>
      <c r="J148" s="170">
        <v>8</v>
      </c>
    </row>
    <row r="149" spans="2:10">
      <c r="B149" s="168" t="s">
        <v>339</v>
      </c>
      <c r="C149" s="169">
        <v>293872.625</v>
      </c>
      <c r="D149" s="169">
        <v>662.56</v>
      </c>
      <c r="E149" s="184">
        <v>194.7</v>
      </c>
      <c r="G149" s="168" t="s">
        <v>339</v>
      </c>
      <c r="H149" s="169">
        <v>366543.21</v>
      </c>
      <c r="I149" s="169">
        <v>1305.99</v>
      </c>
      <c r="J149" s="170">
        <v>40.5</v>
      </c>
    </row>
    <row r="150" spans="2:10">
      <c r="B150" s="168" t="s">
        <v>391</v>
      </c>
      <c r="C150" s="169">
        <v>900.90099999999995</v>
      </c>
      <c r="D150" s="169">
        <v>11505.74</v>
      </c>
      <c r="E150" s="184">
        <v>22.2</v>
      </c>
      <c r="G150" s="168" t="s">
        <v>391</v>
      </c>
      <c r="H150" s="169">
        <v>824.74199999999996</v>
      </c>
      <c r="I150" s="169">
        <v>12264.87</v>
      </c>
      <c r="J150" s="170">
        <v>9.6999999999999993</v>
      </c>
    </row>
    <row r="151" spans="2:10">
      <c r="B151" s="168" t="s">
        <v>340</v>
      </c>
      <c r="C151" s="169">
        <v>3016.76</v>
      </c>
      <c r="D151" s="169">
        <v>9419.36</v>
      </c>
      <c r="E151" s="184">
        <v>17.899999999999999</v>
      </c>
      <c r="G151" s="168" t="s">
        <v>340</v>
      </c>
      <c r="H151" s="169">
        <v>2189.7809999999999</v>
      </c>
      <c r="I151" s="169">
        <v>11747</v>
      </c>
      <c r="J151" s="170">
        <v>13.7</v>
      </c>
    </row>
    <row r="152" spans="2:10">
      <c r="B152" s="168" t="s">
        <v>389</v>
      </c>
      <c r="C152" s="169">
        <v>2187.5</v>
      </c>
      <c r="D152" s="169">
        <v>5790.71</v>
      </c>
      <c r="E152" s="184">
        <v>22.4</v>
      </c>
      <c r="G152" s="168" t="s">
        <v>389</v>
      </c>
      <c r="H152" s="169">
        <v>1744.1859999999999</v>
      </c>
      <c r="I152" s="169">
        <v>9562.23</v>
      </c>
      <c r="J152" s="170">
        <v>17.2</v>
      </c>
    </row>
    <row r="153" spans="2:10">
      <c r="B153" s="168" t="s">
        <v>341</v>
      </c>
      <c r="C153" s="169">
        <v>5342.4660000000003</v>
      </c>
      <c r="D153" s="169">
        <v>4185.7299999999996</v>
      </c>
      <c r="E153" s="184">
        <v>21.9</v>
      </c>
      <c r="G153" s="168" t="s">
        <v>341</v>
      </c>
      <c r="H153" s="169">
        <v>4915.2539999999999</v>
      </c>
      <c r="I153" s="169">
        <v>5862.32</v>
      </c>
      <c r="J153" s="170">
        <v>17.7</v>
      </c>
    </row>
    <row r="154" spans="2:10">
      <c r="B154" s="168" t="s">
        <v>342</v>
      </c>
      <c r="C154" s="169">
        <v>181.81800000000001</v>
      </c>
      <c r="D154" s="169">
        <v>74489.48</v>
      </c>
      <c r="E154" s="184">
        <v>5.5</v>
      </c>
      <c r="G154" s="168" t="s">
        <v>342</v>
      </c>
      <c r="H154" s="169">
        <v>344.82799999999997</v>
      </c>
      <c r="I154" s="169">
        <v>98210.84</v>
      </c>
      <c r="J154" s="170">
        <v>2.9</v>
      </c>
    </row>
    <row r="155" spans="2:10">
      <c r="B155" s="168" t="s">
        <v>390</v>
      </c>
      <c r="C155" s="169">
        <v>5384.6149999999998</v>
      </c>
      <c r="D155" s="169">
        <v>1090.99</v>
      </c>
      <c r="E155" s="184">
        <v>83.2</v>
      </c>
      <c r="G155" s="168" t="s">
        <v>390</v>
      </c>
      <c r="H155" s="169">
        <v>6619.3180000000002</v>
      </c>
      <c r="I155" s="169">
        <v>2042.19</v>
      </c>
      <c r="J155" s="170">
        <v>35.200000000000003</v>
      </c>
    </row>
    <row r="156" spans="2:10">
      <c r="B156" s="168" t="s">
        <v>343</v>
      </c>
      <c r="C156" s="169">
        <v>552533.93700000003</v>
      </c>
      <c r="D156" s="169">
        <v>18961.150000000001</v>
      </c>
      <c r="E156" s="184">
        <v>22.1</v>
      </c>
      <c r="G156" s="168" t="s">
        <v>343</v>
      </c>
      <c r="H156" s="169">
        <v>621729.32299999997</v>
      </c>
      <c r="I156" s="169">
        <v>24262.799999999999</v>
      </c>
      <c r="J156" s="170">
        <v>13.3</v>
      </c>
    </row>
    <row r="157" spans="2:10">
      <c r="B157" s="168" t="s">
        <v>344</v>
      </c>
      <c r="C157" s="169">
        <v>374724.29200000002</v>
      </c>
      <c r="D157" s="169">
        <v>1397.52</v>
      </c>
      <c r="E157" s="184">
        <v>134.19999999999999</v>
      </c>
      <c r="G157" s="168" t="s">
        <v>344</v>
      </c>
      <c r="H157" s="169">
        <v>529292.929</v>
      </c>
      <c r="I157" s="169">
        <v>1800.04</v>
      </c>
      <c r="J157" s="170">
        <v>49.5</v>
      </c>
    </row>
    <row r="158" spans="2:10">
      <c r="B158" s="168" t="s">
        <v>345</v>
      </c>
      <c r="C158" s="169">
        <v>119448.819</v>
      </c>
      <c r="D158" s="169">
        <v>6224.3</v>
      </c>
      <c r="E158" s="184">
        <v>12.7</v>
      </c>
      <c r="G158" s="168" t="s">
        <v>345</v>
      </c>
      <c r="H158" s="169">
        <v>94032.258000000002</v>
      </c>
      <c r="I158" s="169">
        <v>11762.63</v>
      </c>
      <c r="J158" s="170">
        <v>6.2</v>
      </c>
    </row>
    <row r="159" spans="2:10">
      <c r="B159" s="168" t="s">
        <v>346</v>
      </c>
      <c r="C159" s="169">
        <v>1521.739</v>
      </c>
      <c r="D159" s="169">
        <v>17979.82</v>
      </c>
      <c r="E159" s="184">
        <v>13.8</v>
      </c>
      <c r="G159" s="168" t="s">
        <v>346</v>
      </c>
      <c r="H159" s="169">
        <v>1586.2070000000001</v>
      </c>
      <c r="I159" s="169">
        <v>27070.42</v>
      </c>
      <c r="J159" s="170">
        <v>14.5</v>
      </c>
    </row>
    <row r="160" spans="2:10">
      <c r="B160" s="168" t="s">
        <v>347</v>
      </c>
      <c r="C160" s="169">
        <v>205262.93299999999</v>
      </c>
      <c r="D160" s="169">
        <v>450.97</v>
      </c>
      <c r="E160" s="184">
        <v>233.9</v>
      </c>
      <c r="G160" s="168" t="s">
        <v>347</v>
      </c>
      <c r="H160" s="169">
        <v>253745.791</v>
      </c>
      <c r="I160" s="169">
        <v>925.14</v>
      </c>
      <c r="J160" s="170">
        <v>118.8</v>
      </c>
    </row>
    <row r="161" spans="2:10">
      <c r="B161" s="168" t="s">
        <v>348</v>
      </c>
      <c r="C161" s="169">
        <v>51025.641000000003</v>
      </c>
      <c r="D161" s="169">
        <v>37365.07</v>
      </c>
      <c r="E161" s="184">
        <v>3.9</v>
      </c>
      <c r="G161" s="168" t="s">
        <v>348</v>
      </c>
      <c r="H161" s="169">
        <v>49259.258999999998</v>
      </c>
      <c r="I161" s="169">
        <v>58490.18</v>
      </c>
      <c r="J161" s="170">
        <v>2.7</v>
      </c>
    </row>
    <row r="162" spans="2:10">
      <c r="B162" s="168" t="s">
        <v>349</v>
      </c>
      <c r="C162" s="169">
        <v>55204.082000000002</v>
      </c>
      <c r="D162" s="169">
        <v>12778.75</v>
      </c>
      <c r="E162" s="184">
        <v>9.8000000000000007</v>
      </c>
      <c r="G162" s="168" t="s">
        <v>349</v>
      </c>
      <c r="H162" s="169">
        <v>57000</v>
      </c>
      <c r="I162" s="169">
        <v>24605.22</v>
      </c>
      <c r="J162" s="170">
        <v>6</v>
      </c>
    </row>
    <row r="163" spans="2:10">
      <c r="B163" s="168" t="s">
        <v>350</v>
      </c>
      <c r="C163" s="169">
        <v>17636.364000000001</v>
      </c>
      <c r="D163" s="169">
        <v>19490.32</v>
      </c>
      <c r="E163" s="184">
        <v>5.5</v>
      </c>
      <c r="G163" s="168" t="s">
        <v>350</v>
      </c>
      <c r="H163" s="169">
        <v>21666.667000000001</v>
      </c>
      <c r="I163" s="169">
        <v>28642.55</v>
      </c>
      <c r="J163" s="170">
        <v>2.4</v>
      </c>
    </row>
    <row r="164" spans="2:10">
      <c r="B164" s="168" t="s">
        <v>351</v>
      </c>
      <c r="C164" s="169">
        <v>14414.716</v>
      </c>
      <c r="D164" s="169">
        <v>2032.17</v>
      </c>
      <c r="E164" s="184">
        <v>29.9</v>
      </c>
      <c r="G164" s="168" t="s">
        <v>351</v>
      </c>
      <c r="H164" s="169">
        <v>17148.289000000001</v>
      </c>
      <c r="I164" s="169">
        <v>3076.03</v>
      </c>
      <c r="J164" s="170">
        <v>26.3</v>
      </c>
    </row>
    <row r="165" spans="2:10">
      <c r="B165" s="168" t="s">
        <v>352</v>
      </c>
      <c r="C165" s="169">
        <v>421714.45</v>
      </c>
      <c r="D165" s="169">
        <v>609</v>
      </c>
      <c r="E165" s="184">
        <v>174.4</v>
      </c>
      <c r="G165" s="168" t="s">
        <v>352</v>
      </c>
      <c r="H165" s="169">
        <v>583408.92500000005</v>
      </c>
      <c r="I165" s="169">
        <v>650.99</v>
      </c>
      <c r="J165" s="170">
        <v>136.69999999999999</v>
      </c>
    </row>
    <row r="166" spans="2:10">
      <c r="B166" s="168" t="s">
        <v>353</v>
      </c>
      <c r="C166" s="169">
        <v>1100389.8049999999</v>
      </c>
      <c r="D166" s="169">
        <v>7028.57</v>
      </c>
      <c r="E166" s="184">
        <v>66.7</v>
      </c>
      <c r="G166" s="168" t="s">
        <v>353</v>
      </c>
      <c r="H166" s="169">
        <v>1169909.297</v>
      </c>
      <c r="I166" s="169">
        <v>10224.81</v>
      </c>
      <c r="J166" s="170">
        <v>44.1</v>
      </c>
    </row>
    <row r="167" spans="2:10">
      <c r="B167" s="168" t="s">
        <v>354</v>
      </c>
      <c r="C167" s="169">
        <v>394444.44400000002</v>
      </c>
      <c r="D167" s="169">
        <v>25264.14</v>
      </c>
      <c r="E167" s="184">
        <v>5.4</v>
      </c>
      <c r="G167" s="168" t="s">
        <v>354</v>
      </c>
      <c r="H167" s="169">
        <v>423823.52899999998</v>
      </c>
      <c r="I167" s="169">
        <v>29338.62</v>
      </c>
      <c r="J167" s="170">
        <v>3.4</v>
      </c>
    </row>
    <row r="168" spans="2:10">
      <c r="B168" s="168" t="s">
        <v>355</v>
      </c>
      <c r="C168" s="169">
        <v>345670.73200000002</v>
      </c>
      <c r="D168" s="169">
        <v>3008.48</v>
      </c>
      <c r="E168" s="184">
        <v>16.399999999999999</v>
      </c>
      <c r="G168" s="168" t="s">
        <v>355</v>
      </c>
      <c r="H168" s="169">
        <v>327291.66700000002</v>
      </c>
      <c r="I168" s="169">
        <v>5889.94</v>
      </c>
      <c r="J168" s="170">
        <v>9.6</v>
      </c>
    </row>
    <row r="169" spans="2:10">
      <c r="B169" s="168" t="s">
        <v>356</v>
      </c>
      <c r="C169" s="169">
        <v>119464.883</v>
      </c>
      <c r="D169" s="169">
        <v>3454.15</v>
      </c>
      <c r="E169" s="184">
        <v>29.9</v>
      </c>
      <c r="G169" s="168" t="s">
        <v>356</v>
      </c>
      <c r="H169" s="169">
        <v>147400</v>
      </c>
      <c r="I169" s="169">
        <v>2651.75</v>
      </c>
      <c r="J169" s="170">
        <v>20</v>
      </c>
    </row>
    <row r="170" spans="2:10">
      <c r="B170" s="168" t="s">
        <v>357</v>
      </c>
      <c r="C170" s="169">
        <v>1317932.307</v>
      </c>
      <c r="D170" s="169">
        <v>1528.68</v>
      </c>
      <c r="E170" s="184">
        <v>121.18755966083165</v>
      </c>
      <c r="G170" s="168" t="s">
        <v>357</v>
      </c>
      <c r="H170" s="169">
        <v>1679111.5320000001</v>
      </c>
      <c r="I170" s="169">
        <v>2508.7399999999998</v>
      </c>
      <c r="J170" s="170">
        <v>73.607237819731864</v>
      </c>
    </row>
    <row r="171" spans="2:10">
      <c r="B171" s="168" t="s">
        <v>358</v>
      </c>
      <c r="C171" s="169">
        <v>10985.075000000001</v>
      </c>
      <c r="D171" s="169">
        <v>5746.84</v>
      </c>
      <c r="E171" s="184">
        <v>33.5</v>
      </c>
      <c r="G171" s="168" t="s">
        <v>358</v>
      </c>
      <c r="H171" s="169">
        <v>10194.174999999999</v>
      </c>
      <c r="I171" s="169">
        <v>10840.17</v>
      </c>
      <c r="J171" s="170">
        <v>20.6</v>
      </c>
    </row>
    <row r="172" spans="2:10">
      <c r="B172" s="168" t="s">
        <v>359</v>
      </c>
      <c r="C172" s="169">
        <v>34527.660000000003</v>
      </c>
      <c r="D172" s="169">
        <v>3869.21</v>
      </c>
      <c r="E172" s="184">
        <v>117.5</v>
      </c>
      <c r="G172" s="168" t="s">
        <v>359</v>
      </c>
      <c r="H172" s="169">
        <v>38106.591999999997</v>
      </c>
      <c r="I172" s="169">
        <v>4958.42</v>
      </c>
      <c r="J172" s="170">
        <v>71.3</v>
      </c>
    </row>
    <row r="173" spans="2:10">
      <c r="B173" s="168" t="s">
        <v>360</v>
      </c>
      <c r="C173" s="169">
        <v>92439.024000000005</v>
      </c>
      <c r="D173" s="169">
        <v>29781.22</v>
      </c>
      <c r="E173" s="184">
        <v>4.0999999999999996</v>
      </c>
      <c r="G173" s="168" t="s">
        <v>360</v>
      </c>
      <c r="H173" s="169">
        <v>117241.379</v>
      </c>
      <c r="I173" s="169">
        <v>39887.85</v>
      </c>
      <c r="J173" s="170">
        <v>2.9</v>
      </c>
    </row>
    <row r="174" spans="2:10">
      <c r="B174" s="168" t="s">
        <v>361</v>
      </c>
      <c r="C174" s="169">
        <v>77321.429000000004</v>
      </c>
      <c r="D174" s="169">
        <v>35290.639999999999</v>
      </c>
      <c r="E174" s="184">
        <v>5.6</v>
      </c>
      <c r="G174" s="168" t="s">
        <v>361</v>
      </c>
      <c r="H174" s="169">
        <v>85365.854000000007</v>
      </c>
      <c r="I174" s="169">
        <v>41483.93</v>
      </c>
      <c r="J174" s="170">
        <v>4.0999999999999996</v>
      </c>
    </row>
    <row r="175" spans="2:10">
      <c r="B175" s="168" t="s">
        <v>362</v>
      </c>
      <c r="C175" s="169">
        <v>502415.25400000002</v>
      </c>
      <c r="D175" s="169">
        <v>3693.48</v>
      </c>
      <c r="E175" s="184">
        <v>23.6</v>
      </c>
      <c r="G175" s="168" t="s">
        <v>362</v>
      </c>
      <c r="H175" s="169">
        <v>444712.64399999997</v>
      </c>
      <c r="I175" s="169">
        <v>5063.84</v>
      </c>
      <c r="J175" s="170">
        <v>17.399999999999999</v>
      </c>
    </row>
    <row r="176" spans="2:10">
      <c r="B176" s="168" t="s">
        <v>363</v>
      </c>
      <c r="C176" s="169">
        <v>188122.97700000001</v>
      </c>
      <c r="D176" s="169">
        <v>1021.09</v>
      </c>
      <c r="E176" s="184">
        <v>92.7</v>
      </c>
      <c r="G176" s="168" t="s">
        <v>363</v>
      </c>
      <c r="H176" s="169">
        <v>246921.348</v>
      </c>
      <c r="I176" s="169">
        <v>2032.98</v>
      </c>
      <c r="J176" s="170">
        <v>44.5</v>
      </c>
    </row>
    <row r="177" spans="2:10">
      <c r="B177" s="168" t="s">
        <v>393</v>
      </c>
      <c r="C177" s="169">
        <v>1370197.2690000001</v>
      </c>
      <c r="D177" s="169">
        <v>813.24</v>
      </c>
      <c r="E177" s="184">
        <v>131.80000000000001</v>
      </c>
      <c r="G177" s="168" t="s">
        <v>393</v>
      </c>
      <c r="H177" s="169">
        <v>2027261.905</v>
      </c>
      <c r="I177" s="169">
        <v>1636.65</v>
      </c>
      <c r="J177" s="170">
        <v>58.8</v>
      </c>
    </row>
    <row r="178" spans="2:10">
      <c r="B178" s="168" t="s">
        <v>364</v>
      </c>
      <c r="C178" s="169">
        <v>926060.60600000003</v>
      </c>
      <c r="D178" s="169">
        <v>5631.13</v>
      </c>
      <c r="E178" s="184">
        <v>23.1</v>
      </c>
      <c r="G178" s="168" t="s">
        <v>364</v>
      </c>
      <c r="H178" s="169">
        <v>736746.03200000001</v>
      </c>
      <c r="I178" s="169">
        <v>9322.75</v>
      </c>
      <c r="J178" s="170">
        <v>12.6</v>
      </c>
    </row>
    <row r="179" spans="2:10">
      <c r="B179" s="168" t="s">
        <v>365</v>
      </c>
      <c r="C179" s="169">
        <v>39107.635999999999</v>
      </c>
      <c r="D179" s="169">
        <v>1255.03</v>
      </c>
      <c r="E179" s="184">
        <v>108.7</v>
      </c>
      <c r="G179" s="168" t="s">
        <v>365</v>
      </c>
      <c r="H179" s="169">
        <v>43468.991999999998</v>
      </c>
      <c r="I179" s="169">
        <v>1756.49</v>
      </c>
      <c r="J179" s="170">
        <v>51.6</v>
      </c>
    </row>
    <row r="180" spans="2:10">
      <c r="B180" s="168" t="s">
        <v>366</v>
      </c>
      <c r="C180" s="169">
        <v>186412.40599999999</v>
      </c>
      <c r="D180" s="169">
        <v>815.48</v>
      </c>
      <c r="E180" s="184">
        <v>119.3</v>
      </c>
      <c r="G180" s="168" t="s">
        <v>366</v>
      </c>
      <c r="H180" s="169">
        <v>250794.872</v>
      </c>
      <c r="I180" s="169">
        <v>818.06</v>
      </c>
      <c r="J180" s="170">
        <v>78</v>
      </c>
    </row>
    <row r="181" spans="2:10">
      <c r="B181" s="168" t="s">
        <v>367</v>
      </c>
      <c r="C181" s="169">
        <v>2758.6210000000001</v>
      </c>
      <c r="D181" s="169">
        <v>5467.61</v>
      </c>
      <c r="E181" s="184">
        <v>17.399999999999999</v>
      </c>
      <c r="G181" s="168" t="s">
        <v>367</v>
      </c>
      <c r="H181" s="169">
        <v>2619.0479999999998</v>
      </c>
      <c r="I181" s="169">
        <v>6292.35</v>
      </c>
      <c r="J181" s="170">
        <v>16.8</v>
      </c>
    </row>
    <row r="182" spans="2:10">
      <c r="B182" s="168" t="s">
        <v>395</v>
      </c>
      <c r="C182" s="169">
        <v>18727.273000000001</v>
      </c>
      <c r="D182" s="169">
        <v>14369.32</v>
      </c>
      <c r="E182" s="184">
        <v>27.5</v>
      </c>
      <c r="G182" s="168" t="s">
        <v>395</v>
      </c>
      <c r="H182" s="169">
        <v>19162.304</v>
      </c>
      <c r="I182" s="169">
        <v>32766.57</v>
      </c>
      <c r="J182" s="170">
        <v>19.100000000000001</v>
      </c>
    </row>
    <row r="183" spans="2:10">
      <c r="B183" s="168" t="s">
        <v>368</v>
      </c>
      <c r="C183" s="169">
        <v>169652.997</v>
      </c>
      <c r="D183" s="169">
        <v>5381.6</v>
      </c>
      <c r="E183" s="184">
        <v>31.7</v>
      </c>
      <c r="G183" s="168" t="s">
        <v>368</v>
      </c>
      <c r="H183" s="169">
        <v>208928.571</v>
      </c>
      <c r="I183" s="169">
        <v>9258.32</v>
      </c>
      <c r="J183" s="170">
        <v>14</v>
      </c>
    </row>
    <row r="184" spans="2:10">
      <c r="B184" s="168" t="s">
        <v>369</v>
      </c>
      <c r="C184" s="169">
        <v>1367244.898</v>
      </c>
      <c r="D184" s="169">
        <v>9112.08</v>
      </c>
      <c r="E184" s="184">
        <v>39.200000000000003</v>
      </c>
      <c r="G184" s="168" t="s">
        <v>369</v>
      </c>
      <c r="H184" s="169">
        <v>1293897.0589999999</v>
      </c>
      <c r="I184" s="169">
        <v>12979.7</v>
      </c>
      <c r="J184" s="170">
        <v>13.6</v>
      </c>
    </row>
    <row r="185" spans="2:10">
      <c r="B185" s="168" t="s">
        <v>370</v>
      </c>
      <c r="C185" s="169">
        <v>107184.11599999999</v>
      </c>
      <c r="D185" s="169">
        <v>2921.18</v>
      </c>
      <c r="E185" s="184">
        <v>83.1</v>
      </c>
      <c r="G185" s="168" t="s">
        <v>370</v>
      </c>
      <c r="H185" s="169">
        <v>142471.48300000001</v>
      </c>
      <c r="I185" s="169">
        <v>8267.81</v>
      </c>
      <c r="J185" s="170">
        <v>52.6</v>
      </c>
    </row>
    <row r="186" spans="2:10">
      <c r="B186" s="168" t="s">
        <v>371</v>
      </c>
      <c r="C186" s="169">
        <v>260.04700000000003</v>
      </c>
      <c r="D186" s="169">
        <v>3757.1</v>
      </c>
      <c r="E186" s="184">
        <v>42.3</v>
      </c>
      <c r="G186" s="168" t="s">
        <v>371</v>
      </c>
      <c r="H186" s="169">
        <v>229.00800000000001</v>
      </c>
      <c r="I186" s="169">
        <v>5442.07</v>
      </c>
      <c r="J186" s="170">
        <v>26.2</v>
      </c>
    </row>
    <row r="187" spans="2:10">
      <c r="B187" s="168" t="s">
        <v>372</v>
      </c>
      <c r="C187" s="169">
        <v>1120217.5190000001</v>
      </c>
      <c r="D187" s="169">
        <v>783.8</v>
      </c>
      <c r="E187" s="184">
        <v>170.1</v>
      </c>
      <c r="G187" s="168" t="s">
        <v>372</v>
      </c>
      <c r="H187" s="169">
        <v>1658711.986</v>
      </c>
      <c r="I187" s="169">
        <v>1316.65</v>
      </c>
      <c r="J187" s="170">
        <v>55.9</v>
      </c>
    </row>
    <row r="188" spans="2:10">
      <c r="B188" s="168" t="s">
        <v>373</v>
      </c>
      <c r="C188" s="169">
        <v>413114.75400000002</v>
      </c>
      <c r="D188" s="169">
        <v>3781.99</v>
      </c>
      <c r="E188" s="184">
        <v>18.3</v>
      </c>
      <c r="G188" s="168" t="s">
        <v>373</v>
      </c>
      <c r="H188" s="169">
        <v>482340.42599999998</v>
      </c>
      <c r="I188" s="169">
        <v>7163.09</v>
      </c>
      <c r="J188" s="170">
        <v>9.4</v>
      </c>
    </row>
    <row r="189" spans="2:10">
      <c r="B189" s="168" t="s">
        <v>374</v>
      </c>
      <c r="C189" s="169">
        <v>52053.571000000004</v>
      </c>
      <c r="D189" s="169">
        <v>38726.75</v>
      </c>
      <c r="E189" s="184">
        <v>11.2</v>
      </c>
      <c r="G189" s="168" t="s">
        <v>374</v>
      </c>
      <c r="H189" s="169">
        <v>92051.282000000007</v>
      </c>
      <c r="I189" s="169">
        <v>49886.13</v>
      </c>
      <c r="J189" s="170">
        <v>7.8</v>
      </c>
    </row>
    <row r="190" spans="2:10">
      <c r="B190" s="168" t="s">
        <v>375</v>
      </c>
      <c r="C190" s="169">
        <v>704307.69200000004</v>
      </c>
      <c r="D190" s="169">
        <v>29611.41</v>
      </c>
      <c r="E190" s="184">
        <v>6.5</v>
      </c>
      <c r="G190" s="168" t="s">
        <v>375</v>
      </c>
      <c r="H190" s="169">
        <v>804090.90899999999</v>
      </c>
      <c r="I190" s="169">
        <v>35612.97</v>
      </c>
      <c r="J190" s="170">
        <v>4.4000000000000004</v>
      </c>
    </row>
    <row r="191" spans="2:10">
      <c r="B191" s="168" t="s">
        <v>376</v>
      </c>
      <c r="C191" s="169">
        <v>3949642.8569999998</v>
      </c>
      <c r="D191" s="169">
        <v>39505.94</v>
      </c>
      <c r="E191" s="184">
        <v>8.4</v>
      </c>
      <c r="G191" s="168" t="s">
        <v>376</v>
      </c>
      <c r="H191" s="169">
        <v>3987575.7579999999</v>
      </c>
      <c r="I191" s="169">
        <v>46246.720000000001</v>
      </c>
      <c r="J191" s="170">
        <v>6.6</v>
      </c>
    </row>
    <row r="192" spans="2:10">
      <c r="B192" s="168" t="s">
        <v>377</v>
      </c>
      <c r="C192" s="169">
        <v>54470.588000000003</v>
      </c>
      <c r="D192" s="169">
        <v>9190.65</v>
      </c>
      <c r="E192" s="184">
        <v>17</v>
      </c>
      <c r="G192" s="168" t="s">
        <v>377</v>
      </c>
      <c r="H192" s="169">
        <v>48709.677000000003</v>
      </c>
      <c r="I192" s="169">
        <v>15044.67</v>
      </c>
      <c r="J192" s="170">
        <v>9.3000000000000007</v>
      </c>
    </row>
    <row r="193" spans="2:10">
      <c r="B193" s="168" t="s">
        <v>378</v>
      </c>
      <c r="C193" s="169">
        <v>575841.27</v>
      </c>
      <c r="D193" s="169">
        <v>1563.22</v>
      </c>
      <c r="E193" s="184">
        <v>63</v>
      </c>
      <c r="G193" s="168" t="s">
        <v>378</v>
      </c>
      <c r="H193" s="169">
        <v>660348.83700000006</v>
      </c>
      <c r="I193" s="169">
        <v>3113.75</v>
      </c>
      <c r="J193" s="170">
        <v>25.8</v>
      </c>
    </row>
    <row r="194" spans="2:10">
      <c r="B194" s="168" t="s">
        <v>379</v>
      </c>
      <c r="C194" s="169">
        <v>5993.0309999999999</v>
      </c>
      <c r="D194" s="169">
        <v>4485.79</v>
      </c>
      <c r="E194" s="184">
        <v>28.7</v>
      </c>
      <c r="G194" s="168" t="s">
        <v>379</v>
      </c>
      <c r="H194" s="169">
        <v>6843.9719999999998</v>
      </c>
      <c r="I194" s="169">
        <v>5334.79</v>
      </c>
      <c r="J194" s="170">
        <v>28.2</v>
      </c>
    </row>
    <row r="195" spans="2:10">
      <c r="B195" s="168" t="s">
        <v>394</v>
      </c>
      <c r="C195" s="169">
        <v>579216.59</v>
      </c>
      <c r="D195" s="169">
        <v>9169.2000000000007</v>
      </c>
      <c r="E195" s="184">
        <v>21.7</v>
      </c>
      <c r="G195" s="168" t="s">
        <v>394</v>
      </c>
      <c r="H195" s="169">
        <v>601445.78300000005</v>
      </c>
      <c r="I195" s="169">
        <v>9920.26</v>
      </c>
      <c r="J195" s="170">
        <v>16.600000000000001</v>
      </c>
    </row>
    <row r="196" spans="2:10">
      <c r="B196" s="168" t="s">
        <v>380</v>
      </c>
      <c r="C196" s="169">
        <v>1448766.6669999999</v>
      </c>
      <c r="D196" s="169">
        <v>1623.07</v>
      </c>
      <c r="E196" s="184">
        <v>30</v>
      </c>
      <c r="G196" s="168" t="s">
        <v>380</v>
      </c>
      <c r="H196" s="169">
        <v>1577000</v>
      </c>
      <c r="I196" s="169">
        <v>3768.9</v>
      </c>
      <c r="J196" s="170">
        <v>22</v>
      </c>
    </row>
    <row r="197" spans="2:10">
      <c r="B197" s="168" t="s">
        <v>381</v>
      </c>
      <c r="C197" s="169">
        <v>693627.76</v>
      </c>
      <c r="D197" s="169">
        <v>2093.5700000000002</v>
      </c>
      <c r="E197" s="184">
        <v>95.1</v>
      </c>
      <c r="G197" s="168" t="s">
        <v>381</v>
      </c>
      <c r="H197" s="169">
        <v>854068.71600000001</v>
      </c>
      <c r="I197" s="169">
        <v>2531.1</v>
      </c>
      <c r="J197" s="170">
        <v>55.3</v>
      </c>
    </row>
    <row r="198" spans="2:10">
      <c r="B198" s="168" t="s">
        <v>382</v>
      </c>
      <c r="C198" s="169">
        <v>449072.22899999999</v>
      </c>
      <c r="D198" s="169">
        <v>956.44</v>
      </c>
      <c r="E198" s="184">
        <v>160.6</v>
      </c>
      <c r="G198" s="168" t="s">
        <v>382</v>
      </c>
      <c r="H198" s="169">
        <v>599561.27099999995</v>
      </c>
      <c r="I198" s="169">
        <v>1650.8</v>
      </c>
      <c r="J198" s="170">
        <v>66.099999999999994</v>
      </c>
    </row>
    <row r="199" spans="2:10">
      <c r="B199" s="174" t="s">
        <v>383</v>
      </c>
      <c r="C199" s="175">
        <v>399080.57900000003</v>
      </c>
      <c r="D199" s="175">
        <v>614.53</v>
      </c>
      <c r="E199" s="185">
        <v>96.8</v>
      </c>
      <c r="G199" s="174" t="s">
        <v>383</v>
      </c>
      <c r="H199" s="175">
        <v>527712.85499999998</v>
      </c>
      <c r="I199" s="175">
        <v>429.08</v>
      </c>
      <c r="J199" s="176">
        <v>59.9</v>
      </c>
    </row>
  </sheetData>
  <sheetProtection algorithmName="SHA-512" hashValue="l6LTMnXsqSEweYNLWXQLX3sJL0bsgOp4XHlut9otvJ/AWbIfxdfxDoTJrBH9ntUZtuGEeAL6t7us5/NZCBzN5w==" saltValue="6tDkLtkYHYMH9tcBc+8iYg==" spinCount="100000" sheet="1" objects="1" scenarios="1" selectLockedCells="1" selectUnlockedCells="1"/>
  <sortState xmlns:xlrd2="http://schemas.microsoft.com/office/spreadsheetml/2017/richdata2" ref="G11:J203">
    <sortCondition ref="G11:G20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V277"/>
  <sheetViews>
    <sheetView showRowColHeaders="0" zoomScale="96" zoomScaleNormal="96" zoomScalePageLayoutView="80" workbookViewId="0">
      <selection activeCell="A51" sqref="A51"/>
    </sheetView>
  </sheetViews>
  <sheetFormatPr defaultColWidth="8.265625" defaultRowHeight="11.25" customHeight="1"/>
  <cols>
    <col min="1" max="1" width="1.59765625" style="36" customWidth="1"/>
    <col min="2" max="2" width="18.1328125" style="36" customWidth="1"/>
    <col min="3" max="3" width="10.3984375" style="36" customWidth="1"/>
    <col min="4" max="4" width="11.59765625" style="222" customWidth="1"/>
    <col min="5" max="9" width="8.265625" style="36" customWidth="1"/>
    <col min="10" max="10" width="10.3984375" style="36" customWidth="1"/>
    <col min="11" max="13" width="9.3984375" style="36" customWidth="1"/>
    <col min="14" max="14" width="8.59765625" style="36" customWidth="1"/>
    <col min="15" max="15" width="8.59765625" style="37" customWidth="1"/>
    <col min="16" max="17" width="10.59765625" style="36" customWidth="1"/>
    <col min="18" max="19" width="10.1328125" style="36" customWidth="1"/>
    <col min="20" max="20" width="8.265625" style="36" customWidth="1"/>
    <col min="21" max="21" width="8.59765625" style="36" customWidth="1"/>
    <col min="22" max="22" width="8.265625" style="36" customWidth="1"/>
    <col min="23" max="23" width="9.3984375" style="36" customWidth="1"/>
    <col min="24" max="28" width="8.265625" style="36" customWidth="1"/>
    <col min="29" max="29" width="13.73046875" style="36" customWidth="1"/>
    <col min="30" max="37" width="9.3984375" style="36" customWidth="1"/>
    <col min="38" max="38" width="8.265625" style="36" customWidth="1"/>
    <col min="39" max="39" width="13.73046875" style="36" customWidth="1"/>
    <col min="40" max="40" width="11.59765625" style="36" customWidth="1"/>
    <col min="41" max="41" width="13.73046875" style="36" customWidth="1"/>
    <col min="42" max="47" width="9.3984375" style="36" customWidth="1"/>
    <col min="48" max="16384" width="8.265625" style="36"/>
  </cols>
  <sheetData>
    <row r="1" spans="1:35" s="203" customFormat="1" ht="11.25" customHeight="1">
      <c r="A1" s="202" t="s">
        <v>425</v>
      </c>
      <c r="D1" s="204"/>
      <c r="O1" s="205"/>
    </row>
    <row r="2" spans="1:35" s="203" customFormat="1" ht="11.25" customHeight="1">
      <c r="D2" s="204"/>
      <c r="O2" s="205"/>
    </row>
    <row r="3" spans="1:35" s="1" customFormat="1" ht="18">
      <c r="B3" s="206" t="s">
        <v>437</v>
      </c>
      <c r="D3" s="207"/>
      <c r="K3" s="2"/>
      <c r="M3" s="5"/>
      <c r="N3" s="6"/>
      <c r="O3" s="7"/>
      <c r="P3" s="8"/>
      <c r="Q3" s="8"/>
      <c r="R3" s="8"/>
      <c r="S3" s="8"/>
      <c r="T3" s="8"/>
      <c r="U3" s="8"/>
      <c r="V3" s="8"/>
      <c r="AC3" s="2"/>
      <c r="AD3" s="2"/>
      <c r="AE3" s="2"/>
      <c r="AF3" s="2"/>
      <c r="AG3" s="2"/>
    </row>
    <row r="4" spans="1:35" s="1" customFormat="1" ht="15.75">
      <c r="B4" s="4" t="s">
        <v>438</v>
      </c>
      <c r="D4" s="207"/>
      <c r="K4" s="2"/>
      <c r="M4" s="5"/>
      <c r="N4" s="6"/>
      <c r="O4" s="7"/>
      <c r="P4" s="8"/>
      <c r="Q4" s="8"/>
      <c r="R4" s="8"/>
      <c r="S4" s="8"/>
      <c r="T4" s="8"/>
      <c r="U4" s="8"/>
      <c r="V4" s="8"/>
      <c r="AC4" s="2"/>
      <c r="AD4" s="2"/>
      <c r="AE4" s="2"/>
      <c r="AF4" s="2"/>
      <c r="AG4" s="2"/>
    </row>
    <row r="5" spans="1:35" s="1" customFormat="1" ht="15.75">
      <c r="B5" s="207"/>
      <c r="C5" s="207"/>
      <c r="K5" s="5"/>
      <c r="L5" s="6"/>
      <c r="M5" s="7"/>
      <c r="N5" s="8"/>
      <c r="O5" s="8"/>
      <c r="P5" s="8"/>
      <c r="Q5" s="8"/>
      <c r="R5" s="8"/>
      <c r="S5" s="8"/>
      <c r="T5" s="8"/>
      <c r="AA5" s="2"/>
      <c r="AB5" s="2"/>
      <c r="AC5" s="2"/>
      <c r="AD5" s="2"/>
      <c r="AE5" s="2"/>
    </row>
    <row r="6" spans="1:35" s="1" customFormat="1" ht="12.6" customHeight="1">
      <c r="I6" s="2"/>
      <c r="J6" s="5"/>
      <c r="K6" s="6"/>
      <c r="L6" s="7"/>
      <c r="M6" s="8"/>
      <c r="N6" s="8"/>
      <c r="O6" s="8"/>
      <c r="P6" s="8"/>
      <c r="Q6" s="8"/>
      <c r="R6" s="8"/>
      <c r="S6" s="8"/>
      <c r="Z6" s="2"/>
      <c r="AA6" s="2"/>
      <c r="AB6" s="2"/>
      <c r="AC6" s="2"/>
      <c r="AD6" s="2"/>
    </row>
    <row r="7" spans="1:35" s="1" customFormat="1" ht="11.25" customHeight="1"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5" s="10" customFormat="1" ht="11.25" customHeight="1">
      <c r="C8" s="249"/>
      <c r="D8" s="9" t="s">
        <v>452</v>
      </c>
      <c r="I8" s="9" t="s">
        <v>453</v>
      </c>
      <c r="L8" s="11"/>
      <c r="M8" s="11"/>
      <c r="O8" s="9" t="s">
        <v>454</v>
      </c>
      <c r="Q8" s="12"/>
      <c r="R8" s="12"/>
      <c r="S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5" s="13" customFormat="1" ht="11.25" customHeight="1">
      <c r="H9" s="209"/>
      <c r="M9" s="14"/>
      <c r="N9" s="14"/>
      <c r="O9" s="14"/>
      <c r="P9" s="14"/>
      <c r="Q9" s="15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s="13" customFormat="1" ht="11.25" customHeight="1">
      <c r="H10" s="209"/>
      <c r="M10" s="14"/>
      <c r="N10" s="14"/>
      <c r="O10" s="14"/>
      <c r="P10" s="14"/>
      <c r="Q10" s="1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s="13" customFormat="1" ht="11.25" customHeight="1">
      <c r="H11" s="209"/>
      <c r="M11" s="14"/>
      <c r="N11" s="14"/>
      <c r="O11" s="14"/>
      <c r="P11" s="14"/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s="13" customFormat="1" ht="11.25" customHeight="1">
      <c r="H12" s="209"/>
      <c r="M12" s="14"/>
      <c r="N12" s="14"/>
      <c r="O12" s="14"/>
      <c r="P12" s="14"/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s="13" customFormat="1" ht="11.25" customHeight="1">
      <c r="H13" s="209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s="13" customFormat="1" ht="11.25" customHeight="1">
      <c r="H14" s="209"/>
      <c r="M14" s="14"/>
      <c r="N14" s="14"/>
      <c r="O14" s="14"/>
      <c r="P14" s="14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s="13" customFormat="1" ht="11.25" customHeight="1">
      <c r="F15" s="16"/>
      <c r="H15" s="209"/>
      <c r="M15" s="14"/>
      <c r="N15" s="14"/>
      <c r="O15" s="14"/>
      <c r="P15" s="14"/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s="13" customFormat="1" ht="11.25" customHeight="1">
      <c r="H16" s="209"/>
      <c r="M16" s="14"/>
      <c r="N16" s="14"/>
      <c r="O16" s="14"/>
      <c r="P16" s="14"/>
      <c r="Q16" s="1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8:35" s="13" customFormat="1" ht="11.25" customHeight="1">
      <c r="H17" s="209"/>
      <c r="M17" s="14"/>
      <c r="N17" s="14"/>
      <c r="O17" s="14"/>
      <c r="P17" s="14"/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8:35" s="13" customFormat="1" ht="11.25" customHeight="1">
      <c r="H18" s="209"/>
      <c r="M18" s="14"/>
      <c r="N18" s="14"/>
      <c r="O18" s="14"/>
      <c r="P18" s="14"/>
      <c r="Q18" s="1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8:35" s="13" customFormat="1" ht="11.25" customHeight="1">
      <c r="H19" s="209"/>
      <c r="M19" s="14"/>
      <c r="N19" s="14"/>
      <c r="O19" s="14"/>
      <c r="P19" s="14"/>
      <c r="Q19" s="15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8:35" s="13" customFormat="1" ht="11.25" customHeight="1">
      <c r="H20" s="209"/>
      <c r="M20" s="14"/>
      <c r="N20" s="14"/>
      <c r="O20" s="14"/>
      <c r="P20" s="14"/>
      <c r="Q20" s="1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8:35" s="13" customFormat="1" ht="11.25" customHeight="1">
      <c r="H21" s="209"/>
      <c r="M21" s="14"/>
      <c r="N21" s="14"/>
      <c r="O21" s="14"/>
      <c r="P21" s="14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8:35" s="13" customFormat="1" ht="11.25" customHeight="1">
      <c r="H22" s="209"/>
      <c r="M22" s="14"/>
      <c r="N22" s="14"/>
      <c r="O22" s="14"/>
      <c r="P22" s="14"/>
      <c r="Q22" s="15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8:35" s="13" customFormat="1" ht="11.25" customHeight="1">
      <c r="H23" s="209"/>
      <c r="M23" s="14"/>
      <c r="N23" s="14"/>
      <c r="O23" s="14"/>
      <c r="P23" s="14"/>
      <c r="Q23" s="1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8:35" s="13" customFormat="1" ht="11.25" customHeight="1">
      <c r="H24" s="209"/>
      <c r="M24" s="14"/>
      <c r="N24" s="14"/>
      <c r="O24" s="14"/>
      <c r="P24" s="14"/>
      <c r="Q24" s="15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8:35" s="13" customFormat="1" ht="11.25" customHeight="1">
      <c r="H25" s="209"/>
      <c r="M25" s="14"/>
      <c r="N25" s="14"/>
      <c r="O25" s="14"/>
      <c r="P25" s="14"/>
      <c r="Q25" s="15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8:35" s="13" customFormat="1" ht="11.25" customHeight="1">
      <c r="H26" s="209"/>
      <c r="M26" s="14"/>
      <c r="N26" s="14"/>
      <c r="O26" s="14"/>
      <c r="P26" s="14"/>
      <c r="Q26" s="1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8:35" s="13" customFormat="1" ht="11.25" customHeight="1">
      <c r="H27" s="209"/>
      <c r="M27" s="14"/>
      <c r="N27" s="14"/>
      <c r="O27" s="14"/>
      <c r="P27" s="14"/>
      <c r="Q27" s="15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8:35" s="13" customFormat="1" ht="11.25" customHeight="1">
      <c r="H28" s="209"/>
      <c r="M28" s="14"/>
      <c r="N28" s="14"/>
      <c r="O28" s="14"/>
      <c r="P28" s="14"/>
      <c r="Q28" s="1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8:35" s="13" customFormat="1" ht="11.25" customHeight="1">
      <c r="H29" s="209"/>
      <c r="M29" s="14"/>
      <c r="N29" s="14"/>
      <c r="O29" s="14"/>
      <c r="P29" s="14"/>
      <c r="Q29" s="1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8:35" s="13" customFormat="1" ht="11.25" customHeight="1">
      <c r="H30" s="209"/>
      <c r="M30" s="14"/>
      <c r="N30" s="14"/>
      <c r="O30" s="14"/>
      <c r="P30" s="14"/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8:35" s="13" customFormat="1" ht="11.25" customHeight="1">
      <c r="H31" s="209"/>
      <c r="M31" s="14"/>
      <c r="N31" s="14"/>
      <c r="O31" s="14"/>
      <c r="P31" s="14"/>
      <c r="Q31" s="15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8:35" s="13" customFormat="1" ht="13.5" customHeight="1">
      <c r="H32" s="209"/>
      <c r="M32" s="14"/>
      <c r="N32" s="14"/>
      <c r="O32" s="14"/>
      <c r="P32" s="14"/>
      <c r="Q32" s="15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5" s="13" customFormat="1" ht="12.75" customHeight="1">
      <c r="H33" s="209"/>
      <c r="J33" s="14"/>
      <c r="K33" s="14"/>
      <c r="M33" s="14"/>
      <c r="N33" s="14"/>
      <c r="O33" s="14"/>
      <c r="P33" s="14"/>
      <c r="Q33" s="15"/>
      <c r="R33" s="14"/>
      <c r="S33" s="14"/>
      <c r="T33" s="14"/>
      <c r="U33" s="14"/>
      <c r="V33" s="14"/>
      <c r="W33" s="20"/>
      <c r="X33" s="14"/>
      <c r="Y33" s="14"/>
      <c r="Z33" s="14"/>
      <c r="AA33" s="14"/>
      <c r="AB33" s="14"/>
      <c r="AC33" s="14"/>
      <c r="AG33" s="21"/>
      <c r="AH33" s="22"/>
      <c r="AI33" s="22"/>
    </row>
    <row r="34" spans="2:35" s="13" customFormat="1" ht="12.75" customHeight="1">
      <c r="H34" s="209"/>
      <c r="I34" s="316" t="s">
        <v>51</v>
      </c>
      <c r="J34" s="317"/>
      <c r="K34" s="317"/>
      <c r="L34" s="320" t="s">
        <v>52</v>
      </c>
      <c r="M34" s="321"/>
      <c r="N34" s="322"/>
      <c r="O34" s="326" t="s">
        <v>53</v>
      </c>
      <c r="P34" s="326" t="s">
        <v>54</v>
      </c>
      <c r="Q34" s="330" t="s">
        <v>57</v>
      </c>
      <c r="R34" s="331"/>
      <c r="S34" s="128"/>
      <c r="T34" s="14"/>
      <c r="V34" s="17"/>
      <c r="W34" s="18"/>
      <c r="X34" s="18"/>
      <c r="Y34" s="18"/>
      <c r="Z34" s="18"/>
      <c r="AA34" s="18"/>
      <c r="AE34" s="21"/>
      <c r="AF34" s="22"/>
      <c r="AG34" s="22"/>
    </row>
    <row r="35" spans="2:35" s="13" customFormat="1" ht="12.6" customHeight="1">
      <c r="H35" s="209"/>
      <c r="I35" s="318"/>
      <c r="J35" s="319"/>
      <c r="K35" s="319"/>
      <c r="L35" s="323"/>
      <c r="M35" s="324"/>
      <c r="N35" s="325"/>
      <c r="O35" s="327"/>
      <c r="P35" s="327"/>
      <c r="Q35" s="210" t="s">
        <v>55</v>
      </c>
      <c r="R35" s="210" t="s">
        <v>56</v>
      </c>
      <c r="S35" s="128"/>
      <c r="T35" s="14"/>
      <c r="V35" s="14"/>
      <c r="AE35" s="21"/>
      <c r="AF35" s="22"/>
      <c r="AG35" s="22"/>
    </row>
    <row r="36" spans="2:35" s="13" customFormat="1" ht="12.6" customHeight="1">
      <c r="H36" s="209"/>
      <c r="I36" s="332" t="s">
        <v>397</v>
      </c>
      <c r="J36" s="333"/>
      <c r="K36" s="333"/>
      <c r="L36" s="332" t="s">
        <v>427</v>
      </c>
      <c r="M36" s="336"/>
      <c r="N36" s="337"/>
      <c r="O36" s="328">
        <f>B53</f>
        <v>2000</v>
      </c>
      <c r="P36" s="289">
        <f>E259-E263</f>
        <v>135.59647881612821</v>
      </c>
      <c r="Q36" s="289">
        <f>(((D$266/C$259)-(D$267/C$263))-_xlfn.NORM.INV(0.975,0,1)*SQRT(((D$266+D$267)/(C$259+C$263))*(1-((D$266+D$267)/(C$259+C$263)))*((1/C$259)+(1/C$263))))*D$265</f>
        <v>135.38148825927362</v>
      </c>
      <c r="R36" s="289">
        <f>(((D$266/C$259)-(D$267/C$263))+_xlfn.NORM.INV(0.975,0,1)*SQRT(((D$266+D$267)/(C$259+C$263))*(1-((D$266+D$267)/(C$259+C$263)))*((1/C$259)+(1/C$263))))*D$265</f>
        <v>135.81146937298286</v>
      </c>
      <c r="S36" s="212" t="s">
        <v>45</v>
      </c>
      <c r="T36" s="19"/>
      <c r="V36" s="14"/>
      <c r="AE36" s="21"/>
      <c r="AF36" s="22"/>
      <c r="AG36" s="22"/>
    </row>
    <row r="37" spans="2:35" s="13" customFormat="1" ht="12.6" customHeight="1">
      <c r="H37" s="209"/>
      <c r="I37" s="334"/>
      <c r="J37" s="334"/>
      <c r="K37" s="334"/>
      <c r="L37" s="338"/>
      <c r="M37" s="339"/>
      <c r="N37" s="340"/>
      <c r="O37" s="290"/>
      <c r="P37" s="290"/>
      <c r="Q37" s="290"/>
      <c r="R37" s="290"/>
      <c r="S37" s="212"/>
      <c r="T37" s="23"/>
      <c r="V37" s="14"/>
      <c r="W37" s="24"/>
      <c r="AE37" s="21"/>
      <c r="AF37" s="22"/>
      <c r="AG37" s="22"/>
    </row>
    <row r="38" spans="2:35" s="13" customFormat="1" ht="12.6" customHeight="1">
      <c r="H38" s="209"/>
      <c r="I38" s="334"/>
      <c r="J38" s="334"/>
      <c r="K38" s="334"/>
      <c r="L38" s="332" t="s">
        <v>58</v>
      </c>
      <c r="M38" s="336"/>
      <c r="N38" s="337"/>
      <c r="O38" s="328">
        <f>B53</f>
        <v>2000</v>
      </c>
      <c r="P38" s="289">
        <f>E259/E263</f>
        <v>19.02704991709404</v>
      </c>
      <c r="Q38" s="289">
        <f>EXP((LN(P$38)-_xlfn.NORM.INV(0.975,0,1)*SQRT(((C$259-D$266)/(D$266*C$259))+((C$263-D$267)/(D$267*C$263)))))</f>
        <v>18.896298048851804</v>
      </c>
      <c r="R38" s="289">
        <f>EXP((LN(P$38)+_xlfn.NORM.INV(0.975,0,1)*SQRT(((C$259-D$266)/(D$266*C$259))+((C$263-D$267)/(D$267*C$263)))))</f>
        <v>19.15870651551171</v>
      </c>
      <c r="S38" s="212" t="s">
        <v>45</v>
      </c>
      <c r="U38" s="14"/>
      <c r="AD38" s="21"/>
      <c r="AE38" s="22"/>
      <c r="AF38" s="22"/>
    </row>
    <row r="39" spans="2:35" s="13" customFormat="1" ht="12.6" customHeight="1">
      <c r="H39" s="209"/>
      <c r="I39" s="334"/>
      <c r="J39" s="334"/>
      <c r="K39" s="334"/>
      <c r="L39" s="338"/>
      <c r="M39" s="339"/>
      <c r="N39" s="340"/>
      <c r="O39" s="290"/>
      <c r="P39" s="290"/>
      <c r="Q39" s="290"/>
      <c r="R39" s="290"/>
      <c r="S39" s="212"/>
      <c r="U39" s="14"/>
      <c r="AD39" s="21"/>
      <c r="AE39" s="22"/>
      <c r="AF39" s="22"/>
    </row>
    <row r="40" spans="2:35" s="13" customFormat="1" ht="12.6" customHeight="1">
      <c r="H40" s="209"/>
      <c r="I40" s="334"/>
      <c r="J40" s="334"/>
      <c r="K40" s="334"/>
      <c r="L40" s="332" t="s">
        <v>428</v>
      </c>
      <c r="M40" s="336"/>
      <c r="N40" s="337"/>
      <c r="O40" s="328">
        <f>B53</f>
        <v>2000</v>
      </c>
      <c r="P40" s="289">
        <f>IF(AK55&gt;2.5,-EXP(AN75)+EXP(AN75+AN76),AD95)</f>
        <v>-203.16657481479055</v>
      </c>
      <c r="Q40" s="289">
        <f>IF(AK55&gt;2.5,-EXP(AR75)+EXP(AR75+AR76),AH95)</f>
        <v>-179.60408603187568</v>
      </c>
      <c r="R40" s="289">
        <f>IF(AK55&gt;2.5,-EXP(AS75)+EXP(AS75+AS76),AI95)</f>
        <v>-228.83971335349497</v>
      </c>
      <c r="S40" s="212" t="s">
        <v>45</v>
      </c>
      <c r="U40" s="14"/>
      <c r="AD40" s="21"/>
      <c r="AE40" s="22"/>
      <c r="AF40" s="22"/>
    </row>
    <row r="41" spans="2:35" s="13" customFormat="1" ht="12.6" customHeight="1">
      <c r="H41" s="209"/>
      <c r="I41" s="334"/>
      <c r="J41" s="334"/>
      <c r="K41" s="334"/>
      <c r="L41" s="338"/>
      <c r="M41" s="339"/>
      <c r="N41" s="340"/>
      <c r="O41" s="290"/>
      <c r="P41" s="290"/>
      <c r="Q41" s="290"/>
      <c r="R41" s="290"/>
      <c r="S41" s="212"/>
      <c r="U41" s="14"/>
      <c r="V41" s="24"/>
      <c r="AD41" s="21"/>
      <c r="AE41" s="22"/>
      <c r="AF41" s="22"/>
    </row>
    <row r="42" spans="2:35" s="13" customFormat="1" ht="12.6" customHeight="1">
      <c r="H42" s="209"/>
      <c r="I42" s="334"/>
      <c r="J42" s="334"/>
      <c r="K42" s="334"/>
      <c r="L42" s="332" t="s">
        <v>429</v>
      </c>
      <c r="M42" s="336"/>
      <c r="N42" s="337"/>
      <c r="O42" s="328">
        <f>B53</f>
        <v>2000</v>
      </c>
      <c r="P42" s="289">
        <f>AF185*100</f>
        <v>-32.30915306251611</v>
      </c>
      <c r="Q42" s="289">
        <f>100*(AF185-(_xlfn.NORM.INV(0.975,0,1)*(Z253/SQRT(COUNT(E58:E250)))))</f>
        <v>-34.265940285777319</v>
      </c>
      <c r="R42" s="289">
        <f>100*(AF185+(_xlfn.NORM.INV(0.975,0,1)*(Z253/SQRT(COUNT(E58:E250)))))</f>
        <v>-30.352365839254901</v>
      </c>
      <c r="S42" s="212" t="s">
        <v>45</v>
      </c>
      <c r="U42" s="14"/>
      <c r="AD42" s="21"/>
      <c r="AE42" s="22"/>
      <c r="AF42" s="22"/>
    </row>
    <row r="43" spans="2:35" s="13" customFormat="1" ht="12.6" customHeight="1">
      <c r="H43" s="209"/>
      <c r="I43" s="335"/>
      <c r="J43" s="335"/>
      <c r="K43" s="335"/>
      <c r="L43" s="341"/>
      <c r="M43" s="342"/>
      <c r="N43" s="343"/>
      <c r="O43" s="288"/>
      <c r="P43" s="288"/>
      <c r="Q43" s="288"/>
      <c r="R43" s="288"/>
      <c r="S43" s="212"/>
      <c r="U43" s="14"/>
      <c r="AD43" s="21"/>
      <c r="AE43" s="22"/>
      <c r="AF43" s="22"/>
    </row>
    <row r="44" spans="2:35" s="13" customFormat="1" ht="12.6" customHeight="1">
      <c r="H44" s="209"/>
      <c r="I44" s="302" t="s">
        <v>440</v>
      </c>
      <c r="J44" s="303"/>
      <c r="K44" s="303"/>
      <c r="L44" s="303"/>
      <c r="M44" s="303"/>
      <c r="N44" s="304"/>
      <c r="O44" s="329">
        <f>B53</f>
        <v>2000</v>
      </c>
      <c r="P44" s="287">
        <f>E251</f>
        <v>76.498128007597629</v>
      </c>
      <c r="Q44" s="287">
        <f>(IF(J251=0,0,J251/(J251+(1+C251-J251)*FINV((1-95%)/2,2*(1+C251-J251),2*J251))))*E53</f>
        <v>76.452266646085604</v>
      </c>
      <c r="R44" s="287">
        <f>(IF(J251=C251,1,(J251+1)*FINV((1-95%)/2,2*(J251+1),2*(C251-J251))/(C251-J251+(J251+1)*FINV((1-95%)/2,2*(J251+1),2*(C251-J251)))))*E53</f>
        <v>76.544008375259281</v>
      </c>
      <c r="S44" s="14"/>
      <c r="U44" s="14"/>
      <c r="V44" s="24"/>
      <c r="AE44" s="21"/>
      <c r="AF44" s="22"/>
      <c r="AG44" s="22"/>
    </row>
    <row r="45" spans="2:35" s="13" customFormat="1" ht="12.6" customHeight="1">
      <c r="H45" s="209"/>
      <c r="I45" s="305"/>
      <c r="J45" s="306"/>
      <c r="K45" s="306"/>
      <c r="L45" s="306"/>
      <c r="M45" s="306"/>
      <c r="N45" s="307"/>
      <c r="O45" s="288"/>
      <c r="P45" s="288"/>
      <c r="Q45" s="288"/>
      <c r="R45" s="288"/>
      <c r="S45" s="14"/>
      <c r="U45" s="14"/>
      <c r="V45" s="24"/>
      <c r="AE45" s="21"/>
      <c r="AF45" s="22"/>
      <c r="AG45" s="22"/>
    </row>
    <row r="46" spans="2:35" s="13" customFormat="1" ht="12.6" customHeight="1">
      <c r="F46" s="25"/>
      <c r="H46" s="209"/>
      <c r="I46" s="127" t="s">
        <v>59</v>
      </c>
      <c r="J46" s="26"/>
      <c r="K46" s="27"/>
      <c r="L46" s="28"/>
      <c r="M46" s="29"/>
      <c r="N46" s="29"/>
      <c r="O46" s="29"/>
      <c r="P46" s="29"/>
      <c r="Q46" s="29"/>
      <c r="R46" s="29"/>
      <c r="S46" s="14"/>
      <c r="U46" s="14"/>
      <c r="V46" s="24"/>
      <c r="AE46" s="21"/>
      <c r="AF46" s="22"/>
      <c r="AG46" s="22"/>
    </row>
    <row r="47" spans="2:35" s="13" customFormat="1" ht="12.6" customHeight="1">
      <c r="F47" s="25"/>
      <c r="H47" s="209"/>
      <c r="I47" s="127"/>
      <c r="J47" s="26"/>
      <c r="K47" s="27"/>
      <c r="L47" s="28"/>
      <c r="M47" s="29"/>
      <c r="N47" s="29"/>
      <c r="O47" s="29"/>
      <c r="P47" s="29"/>
      <c r="Q47" s="29"/>
      <c r="R47" s="29"/>
      <c r="S47" s="14"/>
      <c r="U47" s="14"/>
      <c r="V47" s="24"/>
      <c r="AE47" s="21"/>
      <c r="AF47" s="22"/>
      <c r="AG47" s="22"/>
    </row>
    <row r="48" spans="2:35" s="13" customFormat="1" ht="12.6" customHeight="1">
      <c r="B48" s="25"/>
      <c r="D48" s="209"/>
      <c r="E48" s="14"/>
      <c r="F48" s="14"/>
      <c r="G48" s="14"/>
      <c r="H48" s="14"/>
      <c r="I48" s="29"/>
      <c r="J48" s="29"/>
      <c r="K48" s="29"/>
      <c r="L48" s="29"/>
      <c r="M48" s="29"/>
      <c r="N48" s="29"/>
      <c r="O48" s="14"/>
      <c r="W48" s="21"/>
      <c r="X48" s="22"/>
      <c r="Y48" s="22"/>
    </row>
    <row r="49" spans="1:48" s="13" customFormat="1" ht="12.6" customHeight="1">
      <c r="B49" s="25" t="s">
        <v>451</v>
      </c>
      <c r="D49" s="209"/>
      <c r="E49" s="14"/>
      <c r="F49" s="14"/>
      <c r="G49" s="14"/>
      <c r="H49" s="14"/>
      <c r="I49" s="14"/>
      <c r="J49" s="27"/>
      <c r="K49" s="28"/>
      <c r="L49" s="29"/>
      <c r="M49" s="29"/>
      <c r="N49" s="29"/>
      <c r="O49" s="29"/>
      <c r="P49" s="29"/>
      <c r="Q49" s="29"/>
      <c r="R49" s="14"/>
      <c r="Z49" s="21"/>
      <c r="AA49" s="22"/>
      <c r="AB49" s="22"/>
    </row>
    <row r="50" spans="1:48" s="30" customFormat="1" ht="9" customHeight="1">
      <c r="D50" s="221"/>
      <c r="N50" s="31"/>
      <c r="O50" s="32"/>
      <c r="P50" s="32"/>
      <c r="Q50" s="32"/>
      <c r="R50" s="32"/>
      <c r="S50" s="32"/>
      <c r="T50" s="33"/>
      <c r="AB50" s="34"/>
      <c r="AC50" s="34"/>
      <c r="AD50" s="34"/>
      <c r="AK50" s="35"/>
    </row>
    <row r="51" spans="1:48" ht="11.25" customHeight="1">
      <c r="O51" s="36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48" ht="11.25" customHeight="1">
      <c r="O52" s="36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48" ht="11.25" customHeight="1">
      <c r="B53" s="38">
        <v>2000</v>
      </c>
      <c r="D53" s="223" t="s">
        <v>153</v>
      </c>
      <c r="E53" s="39">
        <v>1000</v>
      </c>
      <c r="F53" s="39"/>
      <c r="G53" s="37"/>
      <c r="J53" s="40"/>
      <c r="K53" s="41"/>
      <c r="L53" s="42"/>
      <c r="O53" s="36"/>
      <c r="AD53" s="43"/>
    </row>
    <row r="54" spans="1:48" ht="11.25" customHeight="1">
      <c r="G54" s="37"/>
      <c r="O54" s="36"/>
      <c r="AA54" s="42"/>
    </row>
    <row r="55" spans="1:48" ht="11.25" customHeight="1">
      <c r="B55" s="308" t="s">
        <v>139</v>
      </c>
      <c r="C55" s="293" t="s">
        <v>140</v>
      </c>
      <c r="D55" s="310" t="s">
        <v>141</v>
      </c>
      <c r="E55" s="293" t="s">
        <v>142</v>
      </c>
      <c r="F55" s="313" t="s">
        <v>146</v>
      </c>
      <c r="G55" s="313" t="s">
        <v>144</v>
      </c>
      <c r="H55" s="313" t="s">
        <v>145</v>
      </c>
      <c r="I55" s="293" t="s">
        <v>143</v>
      </c>
      <c r="J55" s="313" t="s">
        <v>147</v>
      </c>
      <c r="K55" s="313" t="s">
        <v>148</v>
      </c>
      <c r="L55" s="313" t="s">
        <v>149</v>
      </c>
      <c r="M55" s="293" t="s">
        <v>150</v>
      </c>
      <c r="N55" s="301" t="s">
        <v>1</v>
      </c>
      <c r="O55" s="301" t="s">
        <v>2</v>
      </c>
      <c r="P55" s="301" t="s">
        <v>3</v>
      </c>
      <c r="Q55" s="297" t="s">
        <v>450</v>
      </c>
      <c r="R55" s="299" t="s">
        <v>4</v>
      </c>
      <c r="S55" s="299" t="s">
        <v>5</v>
      </c>
      <c r="T55" s="299" t="s">
        <v>6</v>
      </c>
      <c r="U55" s="297" t="s">
        <v>430</v>
      </c>
      <c r="V55" s="293" t="s">
        <v>151</v>
      </c>
      <c r="W55" s="293" t="s">
        <v>152</v>
      </c>
      <c r="X55" s="295" t="s">
        <v>7</v>
      </c>
      <c r="Y55" s="295" t="s">
        <v>8</v>
      </c>
      <c r="Z55" s="295" t="s">
        <v>9</v>
      </c>
      <c r="AA55" s="224"/>
      <c r="AB55" s="200"/>
      <c r="AC55" s="44">
        <f>B53</f>
        <v>2000</v>
      </c>
      <c r="AJ55" s="270" t="s">
        <v>455</v>
      </c>
      <c r="AK55" s="271">
        <f>(AN62-AD62)/AD62*100</f>
        <v>9.6827714509139344</v>
      </c>
      <c r="AM55" s="45">
        <f>B53</f>
        <v>2000</v>
      </c>
      <c r="AN55" s="46"/>
      <c r="AO55" s="46"/>
      <c r="AP55" s="46"/>
      <c r="AQ55" s="46"/>
      <c r="AR55" s="46"/>
      <c r="AS55" s="46"/>
      <c r="AT55" s="46"/>
      <c r="AU55" s="46"/>
      <c r="AV55" s="46"/>
    </row>
    <row r="56" spans="1:48" ht="11.25" customHeight="1">
      <c r="B56" s="309"/>
      <c r="C56" s="294"/>
      <c r="D56" s="311"/>
      <c r="E56" s="312"/>
      <c r="F56" s="294"/>
      <c r="G56" s="294"/>
      <c r="H56" s="294"/>
      <c r="I56" s="294"/>
      <c r="J56" s="294"/>
      <c r="K56" s="314"/>
      <c r="L56" s="294"/>
      <c r="M56" s="315"/>
      <c r="N56" s="294"/>
      <c r="O56" s="294"/>
      <c r="P56" s="294"/>
      <c r="Q56" s="298"/>
      <c r="R56" s="300"/>
      <c r="S56" s="300"/>
      <c r="T56" s="300"/>
      <c r="U56" s="300"/>
      <c r="V56" s="294"/>
      <c r="W56" s="294"/>
      <c r="X56" s="296"/>
      <c r="Y56" s="296"/>
      <c r="Z56" s="296"/>
      <c r="AA56" s="225"/>
      <c r="AB56" s="201"/>
      <c r="AM56" s="46"/>
      <c r="AN56" s="46"/>
      <c r="AO56" s="46"/>
      <c r="AP56" s="46"/>
      <c r="AQ56" s="46"/>
      <c r="AR56" s="46"/>
      <c r="AS56" s="46"/>
      <c r="AT56" s="46"/>
      <c r="AU56" s="46"/>
      <c r="AV56" s="46"/>
    </row>
    <row r="57" spans="1:48" ht="11.25" customHeight="1">
      <c r="B57" s="180" t="s">
        <v>398</v>
      </c>
      <c r="C57" s="47" t="s">
        <v>399</v>
      </c>
      <c r="D57" s="226" t="s">
        <v>400</v>
      </c>
      <c r="E57" s="47" t="s">
        <v>401</v>
      </c>
      <c r="F57" s="48"/>
      <c r="G57" s="49"/>
      <c r="H57" s="49">
        <v>0</v>
      </c>
      <c r="I57" s="42">
        <v>0</v>
      </c>
      <c r="J57" s="50"/>
      <c r="K57" s="49"/>
      <c r="L57" s="49">
        <v>0</v>
      </c>
      <c r="O57" s="36"/>
      <c r="Q57" s="51"/>
      <c r="R57" s="51"/>
      <c r="S57" s="51"/>
      <c r="T57" s="51"/>
      <c r="U57" s="51"/>
      <c r="V57" s="52">
        <f>(EXP(H57/($W$253-H57))-1)/(EXP(1/($W$253-1))-1)</f>
        <v>0</v>
      </c>
      <c r="W57" s="52">
        <f t="shared" ref="W57:W88" si="0">(L57-V57)^2</f>
        <v>0</v>
      </c>
      <c r="X57" s="52"/>
      <c r="Y57" s="52"/>
      <c r="Z57" s="52"/>
      <c r="AA57" s="227"/>
      <c r="AB57" s="52"/>
      <c r="AC57" s="54" t="s">
        <v>431</v>
      </c>
      <c r="AM57" s="55" t="s">
        <v>432</v>
      </c>
      <c r="AN57" s="46"/>
      <c r="AO57" s="46"/>
      <c r="AP57" s="46"/>
      <c r="AQ57" s="46"/>
      <c r="AR57" s="46"/>
      <c r="AS57" s="46"/>
      <c r="AT57" s="46"/>
      <c r="AU57" s="46"/>
      <c r="AV57" s="46"/>
    </row>
    <row r="58" spans="1:48" ht="11.25" customHeight="1">
      <c r="A58" s="56"/>
      <c r="B58" s="228" t="s">
        <v>385</v>
      </c>
      <c r="C58" s="57">
        <v>2075319.149</v>
      </c>
      <c r="D58" s="244">
        <v>209.75</v>
      </c>
      <c r="E58" s="58">
        <v>159.80000000000001</v>
      </c>
      <c r="F58" s="59">
        <f>C58/$C$259</f>
        <v>7.1665884175877312E-2</v>
      </c>
      <c r="G58" s="60">
        <f>C58/$C$251</f>
        <v>1.6087945069431349E-2</v>
      </c>
      <c r="H58" s="60">
        <f>H57+G58</f>
        <v>1.6087945069431349E-2</v>
      </c>
      <c r="I58" s="61">
        <f>(H57+H58)/2</f>
        <v>8.0439725347156744E-3</v>
      </c>
      <c r="J58" s="62">
        <f>E58*C58/$E$53</f>
        <v>331636.00001020002</v>
      </c>
      <c r="K58" s="60">
        <f t="shared" ref="K58:K89" si="1">J58/$J$251</f>
        <v>3.3606752074244212E-2</v>
      </c>
      <c r="L58" s="60">
        <f>L57+K58</f>
        <v>3.3606752074244212E-2</v>
      </c>
      <c r="M58" s="63">
        <f t="shared" ref="M58:M89" si="2">(H57*L58)-(L57*H58)</f>
        <v>0</v>
      </c>
      <c r="N58" s="64">
        <f>SQRT(C58)</f>
        <v>1440.5968030646188</v>
      </c>
      <c r="O58" s="64">
        <f t="shared" ref="O58:O89" si="3">N58*I58</f>
        <v>11.588121117450999</v>
      </c>
      <c r="P58" s="65">
        <f t="shared" ref="P58:P89" si="4">E58*N58</f>
        <v>230207.36912972611</v>
      </c>
      <c r="Q58" s="229">
        <f>IF(E58=0,LN(E58+0.001),LN(E58))</f>
        <v>5.0739230333321741</v>
      </c>
      <c r="R58" s="230">
        <f>SQRT(C58)</f>
        <v>1440.5968030646188</v>
      </c>
      <c r="S58" s="230">
        <f>R58*I58</f>
        <v>11.588121117450999</v>
      </c>
      <c r="T58" s="267">
        <f>Q58*R58</f>
        <v>7309.4773008142638</v>
      </c>
      <c r="U58" s="230">
        <f>IF($AK$55&gt;2.5,EXP($AN$75)*EXP($AN$76*I58),$AD$75+$AD$76*I58)</f>
        <v>212.53175951581088</v>
      </c>
      <c r="V58" s="52">
        <f>(EXP(H58/($W$253-H58))-1)/(EXP(1/($W$253-1))-1)</f>
        <v>4.2152081633278195E-2</v>
      </c>
      <c r="W58" s="52">
        <f t="shared" si="0"/>
        <v>7.3022657272499929E-5</v>
      </c>
      <c r="X58" s="66">
        <f>L58/$E$251</f>
        <v>4.3931469892840333E-4</v>
      </c>
      <c r="Y58" s="67">
        <f>(E58/$E$251)*(2*I58-1-$AF$185)+2-X57-X58</f>
        <v>0.61914625511375709</v>
      </c>
      <c r="Z58" s="67">
        <f>G58*Y58^2</f>
        <v>6.1671864098429867E-3</v>
      </c>
      <c r="AA58" s="232"/>
      <c r="AB58" s="52"/>
      <c r="AC58" s="193" t="s">
        <v>10</v>
      </c>
      <c r="AD58" s="193"/>
      <c r="AE58" s="193"/>
      <c r="AF58" s="193"/>
      <c r="AG58" s="193"/>
      <c r="AH58" s="193"/>
      <c r="AI58" s="193"/>
      <c r="AJ58" s="193"/>
      <c r="AK58" s="193"/>
      <c r="AM58" s="250" t="s">
        <v>10</v>
      </c>
      <c r="AN58" s="250"/>
      <c r="AO58" s="250"/>
      <c r="AP58" s="250"/>
      <c r="AQ58" s="250"/>
      <c r="AR58" s="250"/>
      <c r="AS58" s="250"/>
      <c r="AT58" s="250"/>
      <c r="AU58" s="250"/>
      <c r="AV58" s="51"/>
    </row>
    <row r="59" spans="1:48" ht="11.25" customHeight="1" thickBot="1">
      <c r="A59" s="56"/>
      <c r="B59" s="69" t="s">
        <v>230</v>
      </c>
      <c r="C59" s="57">
        <v>268225.16600000003</v>
      </c>
      <c r="D59" s="244">
        <v>364.76</v>
      </c>
      <c r="E59" s="71">
        <v>151</v>
      </c>
      <c r="F59" s="59">
        <f t="shared" ref="F59:F96" si="5">C59/$C$259</f>
        <v>9.2624759371945E-3</v>
      </c>
      <c r="G59" s="60">
        <f>C59/$C$251</f>
        <v>2.0792906666554857E-3</v>
      </c>
      <c r="H59" s="60">
        <f>H58+G59</f>
        <v>1.8167235736086834E-2</v>
      </c>
      <c r="I59" s="61">
        <f>(H58+H59)/2</f>
        <v>1.7127590402759092E-2</v>
      </c>
      <c r="J59" s="62">
        <f>E59*C59/$E$53</f>
        <v>40502.000066000008</v>
      </c>
      <c r="K59" s="60">
        <f t="shared" si="1"/>
        <v>4.1043212277533823E-3</v>
      </c>
      <c r="L59" s="60">
        <f>L58+K59</f>
        <v>3.7711073301997591E-2</v>
      </c>
      <c r="M59" s="63">
        <f t="shared" si="2"/>
        <v>-3.8481114651835267E-6</v>
      </c>
      <c r="N59" s="64">
        <f>SQRT(C59)</f>
        <v>517.90459159964973</v>
      </c>
      <c r="O59" s="64">
        <f t="shared" si="3"/>
        <v>8.8704577126270276</v>
      </c>
      <c r="P59" s="65">
        <f t="shared" si="4"/>
        <v>78203.593331547105</v>
      </c>
      <c r="Q59" s="229">
        <f t="shared" ref="Q59:Q122" si="6">IF(E59=0,LN(E59+0.001),LN(E59))</f>
        <v>5.0172798368149243</v>
      </c>
      <c r="R59" s="230">
        <f t="shared" ref="R59:R122" si="7">SQRT(C59)</f>
        <v>517.90459159964973</v>
      </c>
      <c r="S59" s="230">
        <f t="shared" ref="S59:S122" si="8">R59*I59</f>
        <v>8.8704577126270276</v>
      </c>
      <c r="T59" s="231">
        <f t="shared" ref="T59:T122" si="9">Q59*R59</f>
        <v>2598.4722648267907</v>
      </c>
      <c r="U59" s="230">
        <f t="shared" ref="U59:U122" si="10">IF($AK$55&gt;2.5,EXP($AN$75)*EXP($AN$76*I59),$AD$75+$AD$76*I59)</f>
        <v>207.31600648202877</v>
      </c>
      <c r="V59" s="52">
        <f>(EXP(H59/($W$253-H59))-1)/(EXP(1/($W$253-1))-1)</f>
        <v>4.7441922225631337E-2</v>
      </c>
      <c r="W59" s="52">
        <f t="shared" si="0"/>
        <v>9.4689420774584041E-5</v>
      </c>
      <c r="X59" s="66">
        <f>L59/$E$251</f>
        <v>4.929672697121714E-4</v>
      </c>
      <c r="Y59" s="67">
        <f>(E59/$E$251)*(2*I59-1-$AF$185)+2-X58-X59</f>
        <v>0.73053149235627401</v>
      </c>
      <c r="Z59" s="67">
        <f>G59*Y59^2</f>
        <v>1.1096680691871793E-3</v>
      </c>
      <c r="AA59" s="232"/>
      <c r="AB59" s="52"/>
      <c r="AC59" s="193"/>
      <c r="AD59" s="193"/>
      <c r="AE59" s="193"/>
      <c r="AF59" s="193"/>
      <c r="AG59" s="193"/>
      <c r="AH59" s="193"/>
      <c r="AI59" s="193"/>
      <c r="AJ59" s="193"/>
      <c r="AK59" s="193"/>
      <c r="AM59" s="250"/>
      <c r="AN59" s="250"/>
      <c r="AO59" s="250"/>
      <c r="AP59" s="250"/>
      <c r="AQ59" s="250"/>
      <c r="AR59" s="250"/>
      <c r="AS59" s="250"/>
      <c r="AT59" s="250"/>
      <c r="AU59" s="250"/>
      <c r="AV59" s="51"/>
    </row>
    <row r="60" spans="1:48" ht="11.25" customHeight="1">
      <c r="A60" s="56"/>
      <c r="B60" s="69" t="s">
        <v>204</v>
      </c>
      <c r="C60" s="57">
        <v>940084.81099999999</v>
      </c>
      <c r="D60" s="244">
        <v>406.21</v>
      </c>
      <c r="E60" s="71">
        <v>129.69999999999999</v>
      </c>
      <c r="F60" s="59">
        <f t="shared" si="5"/>
        <v>3.2463445062457477E-2</v>
      </c>
      <c r="G60" s="60">
        <f>C60/$C$251</f>
        <v>7.2875696286338991E-3</v>
      </c>
      <c r="H60" s="60">
        <f>H59+G60</f>
        <v>2.5454805364720733E-2</v>
      </c>
      <c r="I60" s="61">
        <f>(H59+H60)/2</f>
        <v>2.1811020550403785E-2</v>
      </c>
      <c r="J60" s="62">
        <f>E60*C60/$E$53</f>
        <v>121928.99998669999</v>
      </c>
      <c r="K60" s="60">
        <f t="shared" si="1"/>
        <v>1.2355828900021477E-2</v>
      </c>
      <c r="L60" s="60">
        <f>L59+K60</f>
        <v>5.0066902202019065E-2</v>
      </c>
      <c r="M60" s="63">
        <f t="shared" si="2"/>
        <v>-5.0350816117379735E-5</v>
      </c>
      <c r="N60" s="64">
        <f>SQRT(C60)</f>
        <v>969.57970843041062</v>
      </c>
      <c r="O60" s="64">
        <f t="shared" si="3"/>
        <v>21.147522945830197</v>
      </c>
      <c r="P60" s="65">
        <f t="shared" si="4"/>
        <v>125754.48818342424</v>
      </c>
      <c r="Q60" s="229">
        <f t="shared" si="6"/>
        <v>4.8652240913223981</v>
      </c>
      <c r="R60" s="230">
        <f t="shared" si="7"/>
        <v>969.57970843041062</v>
      </c>
      <c r="S60" s="230">
        <f t="shared" si="8"/>
        <v>21.147522945830197</v>
      </c>
      <c r="T60" s="231">
        <f t="shared" si="9"/>
        <v>4717.2225559129802</v>
      </c>
      <c r="U60" s="230">
        <f t="shared" si="10"/>
        <v>204.67702321919452</v>
      </c>
      <c r="V60" s="52">
        <f>(EXP(H60/($W$253-H60))-1)/(EXP(1/($W$253-1))-1)</f>
        <v>6.5707294815424991E-2</v>
      </c>
      <c r="W60" s="52">
        <f t="shared" si="0"/>
        <v>2.4462188110148267E-4</v>
      </c>
      <c r="X60" s="66">
        <f>L60/$E$251</f>
        <v>6.5448532540621814E-4</v>
      </c>
      <c r="Y60" s="67">
        <f>(E60/$E$251)*(2*I60-1-$AF$185)+2-X59-X60</f>
        <v>0.92513673387563855</v>
      </c>
      <c r="Z60" s="67">
        <f>G60*Y60^2</f>
        <v>6.2372703463821162E-3</v>
      </c>
      <c r="AA60" s="232"/>
      <c r="AB60" s="52"/>
      <c r="AC60" s="194" t="s">
        <v>11</v>
      </c>
      <c r="AD60" s="194"/>
      <c r="AE60" s="193"/>
      <c r="AF60" s="193"/>
      <c r="AG60" s="193"/>
      <c r="AH60" s="193"/>
      <c r="AI60" s="193"/>
      <c r="AJ60" s="193"/>
      <c r="AK60" s="193"/>
      <c r="AM60" s="251" t="s">
        <v>11</v>
      </c>
      <c r="AN60" s="251"/>
      <c r="AO60" s="250"/>
      <c r="AP60" s="250"/>
      <c r="AQ60" s="250"/>
      <c r="AR60" s="250"/>
      <c r="AS60" s="250"/>
      <c r="AT60" s="250"/>
      <c r="AU60" s="250"/>
      <c r="AV60" s="51"/>
    </row>
    <row r="61" spans="1:48" ht="11.25" customHeight="1">
      <c r="A61" s="56"/>
      <c r="B61" s="69" t="s">
        <v>347</v>
      </c>
      <c r="C61" s="57">
        <v>205262.93299999999</v>
      </c>
      <c r="D61" s="244">
        <v>450.97</v>
      </c>
      <c r="E61" s="71">
        <v>233.9</v>
      </c>
      <c r="F61" s="59">
        <f t="shared" si="5"/>
        <v>7.0882348813998547E-3</v>
      </c>
      <c r="G61" s="60">
        <f>C61/$C$251</f>
        <v>1.5912052815999756E-3</v>
      </c>
      <c r="H61" s="60">
        <f>H60+G61</f>
        <v>2.7046010646320708E-2</v>
      </c>
      <c r="I61" s="61">
        <f>(H60+H61)/2</f>
        <v>2.6250408005520719E-2</v>
      </c>
      <c r="J61" s="62">
        <f>E61*C61/$E$53</f>
        <v>48011.0000287</v>
      </c>
      <c r="K61" s="60">
        <f t="shared" si="1"/>
        <v>4.8652552037517852E-3</v>
      </c>
      <c r="L61" s="60">
        <f>L60+K61</f>
        <v>5.493215740577085E-2</v>
      </c>
      <c r="M61" s="63">
        <f t="shared" si="2"/>
        <v>4.4177405043994283E-5</v>
      </c>
      <c r="N61" s="64">
        <f>SQRT(C61)</f>
        <v>453.05952478675471</v>
      </c>
      <c r="O61" s="64">
        <f t="shared" si="3"/>
        <v>11.892997376439638</v>
      </c>
      <c r="P61" s="65">
        <f t="shared" si="4"/>
        <v>105970.62284762193</v>
      </c>
      <c r="Q61" s="229">
        <f t="shared" si="6"/>
        <v>5.4548936735901332</v>
      </c>
      <c r="R61" s="230">
        <f t="shared" si="7"/>
        <v>453.05952478675471</v>
      </c>
      <c r="S61" s="230">
        <f t="shared" si="8"/>
        <v>11.892997376439638</v>
      </c>
      <c r="T61" s="231">
        <f t="shared" si="9"/>
        <v>2471.3915355190202</v>
      </c>
      <c r="U61" s="230">
        <f t="shared" si="10"/>
        <v>202.20657046844397</v>
      </c>
      <c r="V61" s="52">
        <f>(EXP(H61/($W$253-H61))-1)/(EXP(1/($W$253-1))-1)</f>
        <v>6.9639555490391594E-2</v>
      </c>
      <c r="W61" s="52">
        <f t="shared" si="0"/>
        <v>2.1630755841950595E-4</v>
      </c>
      <c r="X61" s="66">
        <f>L61/$E$251</f>
        <v>7.1808498895966591E-4</v>
      </c>
      <c r="Y61" s="67">
        <f>(E61/$E$251)*(2*I61-1-$AF$185)+2-X60-X61</f>
        <v>8.9444108137073375E-2</v>
      </c>
      <c r="Z61" s="67">
        <f>G61*Y61^2</f>
        <v>1.2730037636182699E-5</v>
      </c>
      <c r="AA61" s="232"/>
      <c r="AB61" s="52"/>
      <c r="AC61" s="195" t="s">
        <v>12</v>
      </c>
      <c r="AD61" s="195">
        <v>0.94830358577489759</v>
      </c>
      <c r="AE61" s="193"/>
      <c r="AF61" s="193"/>
      <c r="AG61" s="193"/>
      <c r="AH61" s="193"/>
      <c r="AI61" s="193"/>
      <c r="AJ61" s="193"/>
      <c r="AK61" s="193"/>
      <c r="AM61" s="252" t="s">
        <v>12</v>
      </c>
      <c r="AN61" s="252">
        <v>0.99315401019054017</v>
      </c>
      <c r="AO61" s="250"/>
      <c r="AP61" s="250"/>
      <c r="AQ61" s="250"/>
      <c r="AR61" s="250"/>
      <c r="AS61" s="250"/>
      <c r="AT61" s="250"/>
      <c r="AU61" s="250"/>
      <c r="AV61" s="51"/>
    </row>
    <row r="62" spans="1:48" ht="11.25" customHeight="1">
      <c r="A62" s="56"/>
      <c r="B62" s="69" t="s">
        <v>313</v>
      </c>
      <c r="C62" s="57">
        <v>774402.05</v>
      </c>
      <c r="D62" s="244">
        <v>483.71</v>
      </c>
      <c r="E62" s="71">
        <v>175.6</v>
      </c>
      <c r="F62" s="59">
        <f t="shared" si="5"/>
        <v>2.6742011052904302E-2</v>
      </c>
      <c r="G62" s="60">
        <f t="shared" ref="G62:G125" si="11">C62/$C$251</f>
        <v>6.003191194982333E-3</v>
      </c>
      <c r="H62" s="60">
        <f t="shared" ref="H62:H125" si="12">H61+G62</f>
        <v>3.3049201841303041E-2</v>
      </c>
      <c r="I62" s="61">
        <f t="shared" ref="I62:I125" si="13">(H61+H62)/2</f>
        <v>3.0047606243811874E-2</v>
      </c>
      <c r="J62" s="62">
        <f t="shared" ref="J62:J125" si="14">E62*C62/$E$53</f>
        <v>135984.99997999999</v>
      </c>
      <c r="K62" s="60">
        <f t="shared" si="1"/>
        <v>1.3780211376338532E-2</v>
      </c>
      <c r="L62" s="60">
        <f t="shared" ref="L62:L125" si="15">L61+K62</f>
        <v>6.8712368782109387E-2</v>
      </c>
      <c r="M62" s="63">
        <f t="shared" si="2"/>
        <v>4.2931499933294807E-5</v>
      </c>
      <c r="N62" s="64">
        <f t="shared" ref="N62:N125" si="16">SQRT(C62)</f>
        <v>880.0011647719565</v>
      </c>
      <c r="O62" s="64">
        <f t="shared" si="3"/>
        <v>26.441928493163562</v>
      </c>
      <c r="P62" s="65">
        <f t="shared" si="4"/>
        <v>154528.20453395555</v>
      </c>
      <c r="Q62" s="229">
        <f t="shared" si="6"/>
        <v>5.1682086812010164</v>
      </c>
      <c r="R62" s="230">
        <f t="shared" si="7"/>
        <v>880.0011647719565</v>
      </c>
      <c r="S62" s="230">
        <f t="shared" si="8"/>
        <v>26.441928493163562</v>
      </c>
      <c r="T62" s="231">
        <f t="shared" si="9"/>
        <v>4548.0296592414315</v>
      </c>
      <c r="U62" s="230">
        <f t="shared" si="10"/>
        <v>200.1171604341782</v>
      </c>
      <c r="V62" s="52">
        <f t="shared" ref="V62:V125" si="17">(EXP(H62/($W$253-H62))-1)/(EXP(1/($W$253-1))-1)</f>
        <v>8.4298602359317618E-2</v>
      </c>
      <c r="W62" s="52">
        <f t="shared" si="0"/>
        <v>2.4293067712329329E-4</v>
      </c>
      <c r="X62" s="66">
        <f t="shared" ref="X62:X125" si="18">L62/$E$251</f>
        <v>8.9822287906555077E-4</v>
      </c>
      <c r="Y62" s="67">
        <f t="shared" ref="Y62:Y125" si="19">(E62/$E$251)*(2*I62-1-$AF$185)+2-X61-X62</f>
        <v>0.58250057537599853</v>
      </c>
      <c r="Z62" s="67">
        <f t="shared" ref="Z62:Z125" si="20">G62*Y62^2</f>
        <v>2.036924316421791E-3</v>
      </c>
      <c r="AA62" s="232"/>
      <c r="AB62" s="52"/>
      <c r="AC62" s="195" t="s">
        <v>13</v>
      </c>
      <c r="AD62" s="195">
        <v>0.89927969079352865</v>
      </c>
      <c r="AE62" s="193"/>
      <c r="AF62" s="193"/>
      <c r="AG62" s="193"/>
      <c r="AH62" s="193"/>
      <c r="AI62" s="193"/>
      <c r="AJ62" s="193"/>
      <c r="AK62" s="193"/>
      <c r="AM62" s="252" t="s">
        <v>13</v>
      </c>
      <c r="AN62" s="252">
        <v>0.98635488795755155</v>
      </c>
      <c r="AO62" s="250"/>
      <c r="AP62" s="250"/>
      <c r="AQ62" s="250"/>
      <c r="AR62" s="250"/>
      <c r="AS62" s="250"/>
      <c r="AT62" s="250"/>
      <c r="AU62" s="250"/>
      <c r="AV62" s="51"/>
    </row>
    <row r="63" spans="1:48" ht="11.25" customHeight="1">
      <c r="A63" s="56"/>
      <c r="B63" s="69" t="s">
        <v>314</v>
      </c>
      <c r="C63" s="57">
        <v>1106866.6669999999</v>
      </c>
      <c r="D63" s="244">
        <v>485.55</v>
      </c>
      <c r="E63" s="71">
        <v>90</v>
      </c>
      <c r="F63" s="59">
        <f t="shared" si="5"/>
        <v>3.8222833530729083E-2</v>
      </c>
      <c r="G63" s="60">
        <f t="shared" si="11"/>
        <v>8.5804682843412423E-3</v>
      </c>
      <c r="H63" s="60">
        <f t="shared" si="12"/>
        <v>4.162967012564428E-2</v>
      </c>
      <c r="I63" s="61">
        <f t="shared" si="13"/>
        <v>3.7339435983473661E-2</v>
      </c>
      <c r="J63" s="62">
        <f t="shared" si="14"/>
        <v>99618.000029999981</v>
      </c>
      <c r="K63" s="60">
        <f t="shared" si="1"/>
        <v>1.0094915597333502E-2</v>
      </c>
      <c r="L63" s="60">
        <f t="shared" si="15"/>
        <v>7.8807284379442885E-2</v>
      </c>
      <c r="M63" s="63">
        <f t="shared" si="2"/>
        <v>-2.5595539792965579E-4</v>
      </c>
      <c r="N63" s="64">
        <f t="shared" si="16"/>
        <v>1052.0773103721988</v>
      </c>
      <c r="O63" s="64">
        <f t="shared" si="3"/>
        <v>39.283973380307863</v>
      </c>
      <c r="P63" s="65">
        <f t="shared" si="4"/>
        <v>94686.957933497892</v>
      </c>
      <c r="Q63" s="229">
        <f t="shared" si="6"/>
        <v>4.499809670330265</v>
      </c>
      <c r="R63" s="230">
        <f t="shared" si="7"/>
        <v>1052.0773103721988</v>
      </c>
      <c r="S63" s="230">
        <f t="shared" si="8"/>
        <v>39.283973380307863</v>
      </c>
      <c r="T63" s="231">
        <f t="shared" si="9"/>
        <v>4734.1476551478754</v>
      </c>
      <c r="U63" s="230">
        <f t="shared" si="10"/>
        <v>196.16517355955122</v>
      </c>
      <c r="V63" s="52">
        <f t="shared" si="17"/>
        <v>0.10477876152274608</v>
      </c>
      <c r="W63" s="52">
        <f t="shared" si="0"/>
        <v>6.7451762500512027E-4</v>
      </c>
      <c r="X63" s="66">
        <f t="shared" si="18"/>
        <v>1.0301857892733783E-3</v>
      </c>
      <c r="Y63" s="67">
        <f t="shared" si="19"/>
        <v>1.289548844718474</v>
      </c>
      <c r="Z63" s="67">
        <f t="shared" si="20"/>
        <v>1.4268771519602238E-2</v>
      </c>
      <c r="AA63" s="232"/>
      <c r="AB63" s="52"/>
      <c r="AC63" s="195" t="s">
        <v>14</v>
      </c>
      <c r="AD63" s="195">
        <v>0.89351675723747381</v>
      </c>
      <c r="AE63" s="193"/>
      <c r="AF63" s="193"/>
      <c r="AG63" s="193"/>
      <c r="AH63" s="193"/>
      <c r="AI63" s="193"/>
      <c r="AJ63" s="193"/>
      <c r="AK63" s="193"/>
      <c r="AM63" s="252" t="s">
        <v>14</v>
      </c>
      <c r="AN63" s="252">
        <v>0.98104784548612511</v>
      </c>
      <c r="AO63" s="250"/>
      <c r="AP63" s="250"/>
      <c r="AQ63" s="250"/>
      <c r="AR63" s="250"/>
      <c r="AS63" s="250"/>
      <c r="AT63" s="250"/>
      <c r="AU63" s="250"/>
      <c r="AV63" s="51"/>
    </row>
    <row r="64" spans="1:48" ht="11.25" customHeight="1">
      <c r="A64" s="56"/>
      <c r="B64" s="69" t="s">
        <v>295</v>
      </c>
      <c r="C64" s="57">
        <v>110255.57399999999</v>
      </c>
      <c r="D64" s="244">
        <v>486.17</v>
      </c>
      <c r="E64" s="71">
        <v>183.9</v>
      </c>
      <c r="F64" s="59">
        <f t="shared" si="5"/>
        <v>3.8073966598516982E-3</v>
      </c>
      <c r="G64" s="60">
        <f t="shared" si="11"/>
        <v>8.5470498306987048E-4</v>
      </c>
      <c r="H64" s="60">
        <f t="shared" si="12"/>
        <v>4.2484375108714154E-2</v>
      </c>
      <c r="I64" s="61">
        <f t="shared" si="13"/>
        <v>4.2057022617179217E-2</v>
      </c>
      <c r="J64" s="62">
        <f t="shared" si="14"/>
        <v>20276.000058600002</v>
      </c>
      <c r="K64" s="60">
        <f t="shared" si="1"/>
        <v>2.0546940229823466E-3</v>
      </c>
      <c r="L64" s="60">
        <f t="shared" si="15"/>
        <v>8.0861978402425233E-2</v>
      </c>
      <c r="M64" s="63">
        <f t="shared" si="2"/>
        <v>1.8179255724574007E-5</v>
      </c>
      <c r="N64" s="64">
        <f t="shared" si="16"/>
        <v>332.04754780001008</v>
      </c>
      <c r="O64" s="64">
        <f t="shared" si="3"/>
        <v>13.964931227803921</v>
      </c>
      <c r="P64" s="65">
        <f t="shared" si="4"/>
        <v>61063.544040421853</v>
      </c>
      <c r="Q64" s="229">
        <f t="shared" si="6"/>
        <v>5.2143921316102757</v>
      </c>
      <c r="R64" s="230">
        <f t="shared" si="7"/>
        <v>332.04754780001008</v>
      </c>
      <c r="S64" s="230">
        <f t="shared" si="8"/>
        <v>13.964931227803921</v>
      </c>
      <c r="T64" s="231">
        <f t="shared" si="9"/>
        <v>1731.4261205688595</v>
      </c>
      <c r="U64" s="230">
        <f t="shared" si="10"/>
        <v>193.6500385615935</v>
      </c>
      <c r="V64" s="52">
        <f t="shared" si="17"/>
        <v>0.10678906536424108</v>
      </c>
      <c r="W64" s="52">
        <f t="shared" si="0"/>
        <v>6.7221383832556149E-4</v>
      </c>
      <c r="X64" s="66">
        <f t="shared" si="18"/>
        <v>1.0570451919345554E-3</v>
      </c>
      <c r="Y64" s="67">
        <f t="shared" si="19"/>
        <v>0.57284659499938018</v>
      </c>
      <c r="Z64" s="67">
        <f t="shared" si="20"/>
        <v>2.8047419354304797E-4</v>
      </c>
      <c r="AA64" s="232"/>
      <c r="AB64" s="52"/>
      <c r="AC64" s="195" t="s">
        <v>15</v>
      </c>
      <c r="AD64" s="195">
        <v>24256.899447173459</v>
      </c>
      <c r="AE64" s="193"/>
      <c r="AF64" s="193"/>
      <c r="AG64" s="193"/>
      <c r="AH64" s="193"/>
      <c r="AI64" s="193"/>
      <c r="AJ64" s="193"/>
      <c r="AK64" s="193"/>
      <c r="AM64" s="252" t="s">
        <v>15</v>
      </c>
      <c r="AN64" s="252">
        <v>395.28423510666397</v>
      </c>
      <c r="AO64" s="250"/>
      <c r="AP64" s="250"/>
      <c r="AQ64" s="250"/>
      <c r="AR64" s="250"/>
      <c r="AS64" s="250"/>
      <c r="AT64" s="250"/>
      <c r="AU64" s="250"/>
      <c r="AV64" s="51"/>
    </row>
    <row r="65" spans="1:48" ht="11.25" customHeight="1" thickBot="1">
      <c r="A65" s="56"/>
      <c r="B65" s="69" t="s">
        <v>259</v>
      </c>
      <c r="C65" s="57">
        <v>2812484.3420000002</v>
      </c>
      <c r="D65" s="244">
        <v>507.82</v>
      </c>
      <c r="E65" s="71">
        <v>143.69999999999999</v>
      </c>
      <c r="F65" s="59">
        <f t="shared" si="5"/>
        <v>9.7122014798235984E-2</v>
      </c>
      <c r="G65" s="60">
        <f t="shared" si="11"/>
        <v>2.1802474874543631E-2</v>
      </c>
      <c r="H65" s="60">
        <f t="shared" si="12"/>
        <v>6.4286849983257788E-2</v>
      </c>
      <c r="I65" s="61">
        <f t="shared" si="13"/>
        <v>5.3385612545985971E-2</v>
      </c>
      <c r="J65" s="62">
        <f t="shared" si="14"/>
        <v>404153.99994539999</v>
      </c>
      <c r="K65" s="60">
        <f t="shared" si="1"/>
        <v>4.0955455003562395E-2</v>
      </c>
      <c r="L65" s="60">
        <f t="shared" si="15"/>
        <v>0.12181743340598764</v>
      </c>
      <c r="M65" s="63">
        <f t="shared" si="2"/>
        <v>-2.3024339305356342E-5</v>
      </c>
      <c r="N65" s="64">
        <f t="shared" si="16"/>
        <v>1677.0463148046927</v>
      </c>
      <c r="O65" s="64">
        <f t="shared" si="3"/>
        <v>89.530144783836931</v>
      </c>
      <c r="P65" s="65">
        <f t="shared" si="4"/>
        <v>240991.55543743432</v>
      </c>
      <c r="Q65" s="229">
        <f t="shared" si="6"/>
        <v>4.967727793084979</v>
      </c>
      <c r="R65" s="230">
        <f t="shared" si="7"/>
        <v>1677.0463148046927</v>
      </c>
      <c r="S65" s="230">
        <f t="shared" si="8"/>
        <v>89.530144783836931</v>
      </c>
      <c r="T65" s="231">
        <f t="shared" si="9"/>
        <v>8331.109588346013</v>
      </c>
      <c r="U65" s="230">
        <f t="shared" si="10"/>
        <v>187.74122206883985</v>
      </c>
      <c r="V65" s="52">
        <f t="shared" si="17"/>
        <v>0.15633022016790327</v>
      </c>
      <c r="W65" s="52">
        <f t="shared" si="0"/>
        <v>1.1911324500734589E-3</v>
      </c>
      <c r="X65" s="66">
        <f t="shared" si="18"/>
        <v>1.5924237177920091E-3</v>
      </c>
      <c r="Y65" s="67">
        <f t="shared" si="19"/>
        <v>0.92636063712435845</v>
      </c>
      <c r="Z65" s="67">
        <f t="shared" si="20"/>
        <v>1.8709663653107802E-2</v>
      </c>
      <c r="AA65" s="232"/>
      <c r="AB65" s="52"/>
      <c r="AC65" s="196" t="s">
        <v>16</v>
      </c>
      <c r="AD65" s="196">
        <v>193</v>
      </c>
      <c r="AE65" s="193"/>
      <c r="AF65" s="193"/>
      <c r="AG65" s="193"/>
      <c r="AH65" s="193"/>
      <c r="AI65" s="193"/>
      <c r="AJ65" s="193"/>
      <c r="AK65" s="193"/>
      <c r="AM65" s="253" t="s">
        <v>16</v>
      </c>
      <c r="AN65" s="253">
        <v>193</v>
      </c>
      <c r="AO65" s="250"/>
      <c r="AP65" s="250"/>
      <c r="AQ65" s="250"/>
      <c r="AR65" s="250"/>
      <c r="AS65" s="250"/>
      <c r="AT65" s="250"/>
      <c r="AU65" s="250"/>
      <c r="AV65" s="51"/>
    </row>
    <row r="66" spans="1:48" ht="11.25" customHeight="1">
      <c r="A66" s="56"/>
      <c r="B66" s="69" t="s">
        <v>321</v>
      </c>
      <c r="C66" s="57">
        <v>565368.65300000005</v>
      </c>
      <c r="D66" s="244">
        <v>540.65</v>
      </c>
      <c r="E66" s="71">
        <v>226.5</v>
      </c>
      <c r="F66" s="59">
        <f t="shared" si="5"/>
        <v>1.9523572758480712E-2</v>
      </c>
      <c r="G66" s="60">
        <f t="shared" si="11"/>
        <v>4.3827571474127965E-3</v>
      </c>
      <c r="H66" s="60">
        <f t="shared" si="12"/>
        <v>6.8669607130670579E-2</v>
      </c>
      <c r="I66" s="61">
        <f t="shared" si="13"/>
        <v>6.6478228556964183E-2</v>
      </c>
      <c r="J66" s="62">
        <f t="shared" si="14"/>
        <v>128055.9999045</v>
      </c>
      <c r="K66" s="60">
        <f t="shared" si="1"/>
        <v>1.2976716159517088E-2</v>
      </c>
      <c r="L66" s="60">
        <f t="shared" si="15"/>
        <v>0.13479414956550473</v>
      </c>
      <c r="M66" s="63">
        <f t="shared" si="2"/>
        <v>3.003359780826189E-4</v>
      </c>
      <c r="N66" s="64">
        <f t="shared" si="16"/>
        <v>751.91000325836876</v>
      </c>
      <c r="O66" s="64">
        <f t="shared" si="3"/>
        <v>49.985645050877523</v>
      </c>
      <c r="P66" s="65">
        <f t="shared" si="4"/>
        <v>170307.61573802051</v>
      </c>
      <c r="Q66" s="229">
        <f t="shared" si="6"/>
        <v>5.4227449449230889</v>
      </c>
      <c r="R66" s="230">
        <f t="shared" si="7"/>
        <v>751.91000325836876</v>
      </c>
      <c r="S66" s="230">
        <f t="shared" si="8"/>
        <v>49.985645050877523</v>
      </c>
      <c r="T66" s="231">
        <f t="shared" si="9"/>
        <v>4077.4161692064226</v>
      </c>
      <c r="U66" s="230">
        <f t="shared" si="10"/>
        <v>181.13655145861506</v>
      </c>
      <c r="V66" s="52">
        <f t="shared" si="17"/>
        <v>0.16590068881435518</v>
      </c>
      <c r="W66" s="52">
        <f t="shared" si="0"/>
        <v>9.6761678404027392E-4</v>
      </c>
      <c r="X66" s="66">
        <f t="shared" si="18"/>
        <v>1.7620581454243856E-3</v>
      </c>
      <c r="Y66" s="67">
        <f t="shared" si="19"/>
        <v>0.3860815215268304</v>
      </c>
      <c r="Z66" s="67">
        <f t="shared" si="20"/>
        <v>6.5328914021265056E-4</v>
      </c>
      <c r="AA66" s="232"/>
      <c r="AB66" s="52"/>
      <c r="AC66" s="193"/>
      <c r="AD66" s="193"/>
      <c r="AE66" s="193"/>
      <c r="AF66" s="193"/>
      <c r="AG66" s="193"/>
      <c r="AH66" s="193"/>
      <c r="AI66" s="193"/>
      <c r="AJ66" s="193"/>
      <c r="AK66" s="193"/>
      <c r="AM66" s="250"/>
      <c r="AN66" s="250"/>
      <c r="AO66" s="250"/>
      <c r="AP66" s="250"/>
      <c r="AQ66" s="250"/>
      <c r="AR66" s="250"/>
      <c r="AS66" s="250"/>
      <c r="AT66" s="250"/>
      <c r="AU66" s="250"/>
      <c r="AV66" s="51"/>
    </row>
    <row r="67" spans="1:48" ht="11.25" customHeight="1" thickBot="1">
      <c r="A67" s="56"/>
      <c r="B67" s="69" t="s">
        <v>352</v>
      </c>
      <c r="C67" s="57">
        <v>421714.45</v>
      </c>
      <c r="D67" s="244">
        <v>609</v>
      </c>
      <c r="E67" s="71">
        <v>174.4</v>
      </c>
      <c r="F67" s="59">
        <f t="shared" si="5"/>
        <v>1.4562839139009845E-2</v>
      </c>
      <c r="G67" s="60">
        <f t="shared" si="11"/>
        <v>3.2691448492896129E-3</v>
      </c>
      <c r="H67" s="60">
        <f t="shared" si="12"/>
        <v>7.1938751979960192E-2</v>
      </c>
      <c r="I67" s="61">
        <f t="shared" si="13"/>
        <v>7.0304179555315385E-2</v>
      </c>
      <c r="J67" s="62">
        <f t="shared" si="14"/>
        <v>73547.000079999998</v>
      </c>
      <c r="K67" s="60">
        <f t="shared" si="1"/>
        <v>7.4529779560028424E-3</v>
      </c>
      <c r="L67" s="60">
        <f t="shared" si="15"/>
        <v>0.14224712752150756</v>
      </c>
      <c r="M67" s="63">
        <f t="shared" si="2"/>
        <v>7.1131468425819286E-5</v>
      </c>
      <c r="N67" s="64">
        <f t="shared" si="16"/>
        <v>649.39544962988464</v>
      </c>
      <c r="O67" s="64">
        <f t="shared" si="3"/>
        <v>45.65521429318418</v>
      </c>
      <c r="P67" s="65">
        <f t="shared" si="4"/>
        <v>113254.56641545189</v>
      </c>
      <c r="Q67" s="229">
        <f t="shared" si="6"/>
        <v>5.1613515114748791</v>
      </c>
      <c r="R67" s="230">
        <f t="shared" si="7"/>
        <v>649.39544962988464</v>
      </c>
      <c r="S67" s="230">
        <f t="shared" si="8"/>
        <v>45.65521429318418</v>
      </c>
      <c r="T67" s="231">
        <f t="shared" si="9"/>
        <v>3351.7581854921136</v>
      </c>
      <c r="U67" s="230">
        <f t="shared" si="10"/>
        <v>179.25076031554627</v>
      </c>
      <c r="V67" s="52">
        <f t="shared" si="17"/>
        <v>0.17295832703601668</v>
      </c>
      <c r="W67" s="52">
        <f t="shared" si="0"/>
        <v>9.4317777561998546E-4</v>
      </c>
      <c r="X67" s="66">
        <f t="shared" si="18"/>
        <v>1.85948507795354E-3</v>
      </c>
      <c r="Y67" s="67">
        <f t="shared" si="19"/>
        <v>0.77372449561317191</v>
      </c>
      <c r="Z67" s="67">
        <f t="shared" si="20"/>
        <v>1.9570722403892404E-3</v>
      </c>
      <c r="AA67" s="232"/>
      <c r="AB67" s="52"/>
      <c r="AC67" s="193" t="s">
        <v>17</v>
      </c>
      <c r="AD67" s="193"/>
      <c r="AE67" s="193"/>
      <c r="AF67" s="193"/>
      <c r="AG67" s="193"/>
      <c r="AH67" s="193"/>
      <c r="AI67" s="193"/>
      <c r="AJ67" s="193"/>
      <c r="AK67" s="193"/>
      <c r="AM67" s="250" t="s">
        <v>17</v>
      </c>
      <c r="AN67" s="250"/>
      <c r="AO67" s="250"/>
      <c r="AP67" s="250"/>
      <c r="AQ67" s="250"/>
      <c r="AR67" s="250"/>
      <c r="AS67" s="250"/>
      <c r="AT67" s="250"/>
      <c r="AU67" s="250"/>
      <c r="AV67" s="51"/>
    </row>
    <row r="68" spans="1:48" ht="11.25" customHeight="1">
      <c r="A68" s="56"/>
      <c r="B68" s="69" t="s">
        <v>383</v>
      </c>
      <c r="C68" s="57">
        <v>399080.57900000003</v>
      </c>
      <c r="D68" s="244">
        <v>614.53</v>
      </c>
      <c r="E68" s="71">
        <v>96.8</v>
      </c>
      <c r="F68" s="59">
        <f t="shared" si="5"/>
        <v>1.3781235799437061E-2</v>
      </c>
      <c r="G68" s="60">
        <f t="shared" si="11"/>
        <v>3.0936863066688054E-3</v>
      </c>
      <c r="H68" s="60">
        <f t="shared" si="12"/>
        <v>7.5032438286628991E-2</v>
      </c>
      <c r="I68" s="61">
        <f t="shared" si="13"/>
        <v>7.3485595133294584E-2</v>
      </c>
      <c r="J68" s="62">
        <f t="shared" si="14"/>
        <v>38631.000047200003</v>
      </c>
      <c r="K68" s="60">
        <f t="shared" si="1"/>
        <v>3.9147210825315609E-3</v>
      </c>
      <c r="L68" s="60">
        <f t="shared" si="15"/>
        <v>0.14616184860403914</v>
      </c>
      <c r="M68" s="63">
        <f t="shared" si="2"/>
        <v>-1.5844784154929806E-4</v>
      </c>
      <c r="N68" s="64">
        <f t="shared" si="16"/>
        <v>631.7282477458167</v>
      </c>
      <c r="O68" s="64">
        <f t="shared" si="3"/>
        <v>46.422926248114706</v>
      </c>
      <c r="P68" s="65">
        <f t="shared" si="4"/>
        <v>61151.294381795058</v>
      </c>
      <c r="Q68" s="229">
        <f t="shared" si="6"/>
        <v>4.5726469942825316</v>
      </c>
      <c r="R68" s="230">
        <f t="shared" si="7"/>
        <v>631.7282477458167</v>
      </c>
      <c r="S68" s="230">
        <f t="shared" si="8"/>
        <v>46.422926248114706</v>
      </c>
      <c r="T68" s="231">
        <f t="shared" si="9"/>
        <v>2888.6702732582794</v>
      </c>
      <c r="U68" s="230">
        <f t="shared" si="10"/>
        <v>177.69761627929674</v>
      </c>
      <c r="V68" s="52">
        <f t="shared" si="17"/>
        <v>0.17957435479574657</v>
      </c>
      <c r="W68" s="52">
        <f t="shared" si="0"/>
        <v>1.1163955700108877E-3</v>
      </c>
      <c r="X68" s="66">
        <f t="shared" si="18"/>
        <v>1.9106591548164768E-3</v>
      </c>
      <c r="Y68" s="67">
        <f t="shared" si="19"/>
        <v>1.325652288005261</v>
      </c>
      <c r="Z68" s="67">
        <f t="shared" si="20"/>
        <v>5.4367019707911466E-3</v>
      </c>
      <c r="AA68" s="232"/>
      <c r="AB68" s="52"/>
      <c r="AC68" s="197"/>
      <c r="AD68" s="197" t="s">
        <v>18</v>
      </c>
      <c r="AE68" s="197" t="s">
        <v>19</v>
      </c>
      <c r="AF68" s="197" t="s">
        <v>20</v>
      </c>
      <c r="AG68" s="197" t="s">
        <v>21</v>
      </c>
      <c r="AH68" s="197" t="s">
        <v>22</v>
      </c>
      <c r="AI68" s="193"/>
      <c r="AJ68" s="193"/>
      <c r="AK68" s="193"/>
      <c r="AM68" s="254"/>
      <c r="AN68" s="254" t="s">
        <v>18</v>
      </c>
      <c r="AO68" s="254" t="s">
        <v>19</v>
      </c>
      <c r="AP68" s="254" t="s">
        <v>20</v>
      </c>
      <c r="AQ68" s="254" t="s">
        <v>21</v>
      </c>
      <c r="AR68" s="254" t="s">
        <v>22</v>
      </c>
      <c r="AS68" s="250"/>
      <c r="AT68" s="250"/>
      <c r="AU68" s="250"/>
      <c r="AV68" s="51"/>
    </row>
    <row r="69" spans="1:48" ht="11.25" customHeight="1">
      <c r="A69" s="56"/>
      <c r="B69" s="69" t="s">
        <v>300</v>
      </c>
      <c r="C69" s="57">
        <v>483514.59600000002</v>
      </c>
      <c r="D69" s="244">
        <v>620.02</v>
      </c>
      <c r="E69" s="71">
        <v>174.7</v>
      </c>
      <c r="F69" s="59">
        <f t="shared" si="5"/>
        <v>1.6696950467102404E-2</v>
      </c>
      <c r="G69" s="60">
        <f t="shared" si="11"/>
        <v>3.7482216961494869E-3</v>
      </c>
      <c r="H69" s="60">
        <f t="shared" si="12"/>
        <v>7.8780659982778473E-2</v>
      </c>
      <c r="I69" s="61">
        <f t="shared" si="13"/>
        <v>7.6906549134703739E-2</v>
      </c>
      <c r="J69" s="62">
        <f t="shared" si="14"/>
        <v>84469.999921199997</v>
      </c>
      <c r="K69" s="60">
        <f t="shared" si="1"/>
        <v>8.559873912892103E-3</v>
      </c>
      <c r="L69" s="60">
        <f t="shared" si="15"/>
        <v>0.15472172251693123</v>
      </c>
      <c r="M69" s="63">
        <f t="shared" si="2"/>
        <v>9.4421199023425259E-5</v>
      </c>
      <c r="N69" s="64">
        <f t="shared" si="16"/>
        <v>695.35213812858876</v>
      </c>
      <c r="O69" s="64">
        <f t="shared" si="3"/>
        <v>53.477133376907609</v>
      </c>
      <c r="P69" s="65">
        <f t="shared" si="4"/>
        <v>121478.01853106444</v>
      </c>
      <c r="Q69" s="229">
        <f t="shared" si="6"/>
        <v>5.1630702171400111</v>
      </c>
      <c r="R69" s="230">
        <f t="shared" si="7"/>
        <v>695.35213812858876</v>
      </c>
      <c r="S69" s="230">
        <f t="shared" si="8"/>
        <v>53.477133376907609</v>
      </c>
      <c r="T69" s="231">
        <f t="shared" si="9"/>
        <v>3590.1519147963436</v>
      </c>
      <c r="U69" s="230">
        <f t="shared" si="10"/>
        <v>176.0425435111411</v>
      </c>
      <c r="V69" s="52">
        <f t="shared" si="17"/>
        <v>0.18750948026314224</v>
      </c>
      <c r="W69" s="52">
        <f t="shared" si="0"/>
        <v>1.07503705802422E-3</v>
      </c>
      <c r="X69" s="66">
        <f t="shared" si="18"/>
        <v>2.0225556696180148E-3</v>
      </c>
      <c r="Y69" s="67">
        <f t="shared" si="19"/>
        <v>0.80146550914116743</v>
      </c>
      <c r="Z69" s="67">
        <f t="shared" si="20"/>
        <v>2.4076588207094158E-3</v>
      </c>
      <c r="AA69" s="232"/>
      <c r="AB69" s="52"/>
      <c r="AC69" s="195" t="s">
        <v>23</v>
      </c>
      <c r="AD69" s="195">
        <v>2</v>
      </c>
      <c r="AE69" s="195">
        <v>1003417516550.0048</v>
      </c>
      <c r="AF69" s="195">
        <v>501708758275.00238</v>
      </c>
      <c r="AG69" s="195">
        <v>852.67024245060645</v>
      </c>
      <c r="AH69" s="195">
        <v>1.2627121339812492E-95</v>
      </c>
      <c r="AI69" s="193"/>
      <c r="AJ69" s="193"/>
      <c r="AK69" s="193"/>
      <c r="AM69" s="252" t="s">
        <v>23</v>
      </c>
      <c r="AN69" s="252">
        <v>2</v>
      </c>
      <c r="AO69" s="252">
        <v>2157289601.970757</v>
      </c>
      <c r="AP69" s="252">
        <v>1078644800.9853785</v>
      </c>
      <c r="AQ69" s="252">
        <v>6903.3432270038857</v>
      </c>
      <c r="AR69" s="252">
        <v>4.0662574424370347E-178</v>
      </c>
      <c r="AS69" s="250"/>
      <c r="AT69" s="250"/>
      <c r="AU69" s="250"/>
      <c r="AV69" s="51"/>
    </row>
    <row r="70" spans="1:48" ht="11.25" customHeight="1">
      <c r="A70" s="56"/>
      <c r="B70" s="69" t="s">
        <v>339</v>
      </c>
      <c r="C70" s="57">
        <v>293872.625</v>
      </c>
      <c r="D70" s="244">
        <v>662.56</v>
      </c>
      <c r="E70" s="71">
        <v>194.7</v>
      </c>
      <c r="F70" s="59">
        <f t="shared" si="5"/>
        <v>1.0148145896431964E-2</v>
      </c>
      <c r="G70" s="60">
        <f t="shared" si="11"/>
        <v>2.2781106465902885E-3</v>
      </c>
      <c r="H70" s="60">
        <f t="shared" si="12"/>
        <v>8.1058770629368768E-2</v>
      </c>
      <c r="I70" s="61">
        <f t="shared" si="13"/>
        <v>7.9919715306073613E-2</v>
      </c>
      <c r="J70" s="62">
        <f t="shared" si="14"/>
        <v>57217.000087499997</v>
      </c>
      <c r="K70" s="60">
        <f t="shared" si="1"/>
        <v>5.79815682348563E-3</v>
      </c>
      <c r="L70" s="60">
        <f t="shared" si="15"/>
        <v>0.16051987934041687</v>
      </c>
      <c r="M70" s="63">
        <f t="shared" si="2"/>
        <v>1.0430941791323735E-4</v>
      </c>
      <c r="N70" s="64">
        <f t="shared" si="16"/>
        <v>542.10019830285989</v>
      </c>
      <c r="O70" s="64">
        <f t="shared" si="3"/>
        <v>43.324493515730616</v>
      </c>
      <c r="P70" s="65">
        <f t="shared" si="4"/>
        <v>105546.90860956682</v>
      </c>
      <c r="Q70" s="229">
        <f t="shared" si="6"/>
        <v>5.2714599123781536</v>
      </c>
      <c r="R70" s="230">
        <f t="shared" si="7"/>
        <v>542.10019830285989</v>
      </c>
      <c r="S70" s="230">
        <f t="shared" si="8"/>
        <v>43.324493515730616</v>
      </c>
      <c r="T70" s="231">
        <f t="shared" si="9"/>
        <v>2857.6594638457736</v>
      </c>
      <c r="U70" s="230">
        <f t="shared" si="10"/>
        <v>174.59753356188517</v>
      </c>
      <c r="V70" s="52">
        <f t="shared" si="17"/>
        <v>0.19228970168774359</v>
      </c>
      <c r="W70" s="52">
        <f t="shared" si="0"/>
        <v>1.0093216119807006E-3</v>
      </c>
      <c r="X70" s="66">
        <f t="shared" si="18"/>
        <v>2.098350424006119E-3</v>
      </c>
      <c r="Y70" s="67">
        <f t="shared" si="19"/>
        <v>0.67985549347137686</v>
      </c>
      <c r="Z70" s="67">
        <f t="shared" si="20"/>
        <v>1.0529506960237206E-3</v>
      </c>
      <c r="AA70" s="232"/>
      <c r="AB70" s="52"/>
      <c r="AC70" s="195" t="s">
        <v>24</v>
      </c>
      <c r="AD70" s="195">
        <v>191</v>
      </c>
      <c r="AE70" s="195">
        <v>112383859620.94426</v>
      </c>
      <c r="AF70" s="195">
        <v>588397170.79028404</v>
      </c>
      <c r="AG70" s="195"/>
      <c r="AH70" s="195"/>
      <c r="AI70" s="193"/>
      <c r="AJ70" s="193"/>
      <c r="AK70" s="193"/>
      <c r="AM70" s="252" t="s">
        <v>24</v>
      </c>
      <c r="AN70" s="252">
        <v>191</v>
      </c>
      <c r="AO70" s="252">
        <v>29843678.666057337</v>
      </c>
      <c r="AP70" s="252">
        <v>156249.62652386041</v>
      </c>
      <c r="AQ70" s="252"/>
      <c r="AR70" s="252"/>
      <c r="AS70" s="250"/>
      <c r="AT70" s="250"/>
      <c r="AU70" s="250"/>
      <c r="AV70" s="51"/>
    </row>
    <row r="71" spans="1:48" ht="11.25" customHeight="1" thickBot="1">
      <c r="A71" s="56"/>
      <c r="B71" s="69" t="s">
        <v>235</v>
      </c>
      <c r="C71" s="57">
        <v>144347.06899999999</v>
      </c>
      <c r="D71" s="244">
        <v>715.75</v>
      </c>
      <c r="E71" s="71">
        <v>172.3</v>
      </c>
      <c r="F71" s="59">
        <f t="shared" si="5"/>
        <v>4.9846599897977279E-3</v>
      </c>
      <c r="G71" s="60">
        <f t="shared" si="11"/>
        <v>1.1189834190680503E-3</v>
      </c>
      <c r="H71" s="60">
        <f t="shared" si="12"/>
        <v>8.2177754048436816E-2</v>
      </c>
      <c r="I71" s="61">
        <f t="shared" si="13"/>
        <v>8.1618262338902792E-2</v>
      </c>
      <c r="J71" s="62">
        <f t="shared" si="14"/>
        <v>24870.999988699998</v>
      </c>
      <c r="K71" s="60">
        <f t="shared" si="1"/>
        <v>2.520334132702915E-3</v>
      </c>
      <c r="L71" s="60">
        <f t="shared" si="15"/>
        <v>0.16304021347311978</v>
      </c>
      <c r="M71" s="63">
        <f t="shared" si="2"/>
        <v>2.4676102959404408E-5</v>
      </c>
      <c r="N71" s="64">
        <f t="shared" si="16"/>
        <v>379.93034756386595</v>
      </c>
      <c r="O71" s="64">
        <f t="shared" si="3"/>
        <v>31.009254777978128</v>
      </c>
      <c r="P71" s="65">
        <f t="shared" si="4"/>
        <v>65461.998885254106</v>
      </c>
      <c r="Q71" s="229">
        <f t="shared" si="6"/>
        <v>5.1492371435338837</v>
      </c>
      <c r="R71" s="230">
        <f t="shared" si="7"/>
        <v>379.93034756386595</v>
      </c>
      <c r="S71" s="230">
        <f t="shared" si="8"/>
        <v>31.009254777978128</v>
      </c>
      <c r="T71" s="231">
        <f t="shared" si="9"/>
        <v>1956.3514576315968</v>
      </c>
      <c r="U71" s="230">
        <f t="shared" si="10"/>
        <v>173.78820322109004</v>
      </c>
      <c r="V71" s="52">
        <f t="shared" si="17"/>
        <v>0.19462601234767429</v>
      </c>
      <c r="W71" s="52">
        <f t="shared" si="0"/>
        <v>9.9766269054380905E-4</v>
      </c>
      <c r="X71" s="66">
        <f t="shared" si="18"/>
        <v>2.1312967744377613E-3</v>
      </c>
      <c r="Y71" s="67">
        <f t="shared" si="19"/>
        <v>0.83880509918765533</v>
      </c>
      <c r="Z71" s="67">
        <f t="shared" si="20"/>
        <v>7.8731001351543285E-4</v>
      </c>
      <c r="AA71" s="232"/>
      <c r="AB71" s="52"/>
      <c r="AC71" s="196" t="s">
        <v>25</v>
      </c>
      <c r="AD71" s="196">
        <v>193</v>
      </c>
      <c r="AE71" s="196">
        <v>1115801376170.949</v>
      </c>
      <c r="AF71" s="196"/>
      <c r="AG71" s="196"/>
      <c r="AH71" s="196"/>
      <c r="AI71" s="193"/>
      <c r="AJ71" s="193"/>
      <c r="AK71" s="193"/>
      <c r="AM71" s="253" t="s">
        <v>25</v>
      </c>
      <c r="AN71" s="253">
        <v>193</v>
      </c>
      <c r="AO71" s="253">
        <v>2187133280.6368141</v>
      </c>
      <c r="AP71" s="253"/>
      <c r="AQ71" s="253"/>
      <c r="AR71" s="253"/>
      <c r="AS71" s="250"/>
      <c r="AT71" s="250"/>
      <c r="AU71" s="250"/>
      <c r="AV71" s="51"/>
    </row>
    <row r="72" spans="1:48" ht="11.25" customHeight="1" thickBot="1">
      <c r="A72" s="56"/>
      <c r="B72" s="69" t="s">
        <v>257</v>
      </c>
      <c r="C72" s="57">
        <v>117041.62</v>
      </c>
      <c r="D72" s="244">
        <v>783.12</v>
      </c>
      <c r="E72" s="71">
        <v>88.9</v>
      </c>
      <c r="F72" s="59">
        <f t="shared" si="5"/>
        <v>4.0417355502736915E-3</v>
      </c>
      <c r="G72" s="60">
        <f t="shared" si="11"/>
        <v>9.0731064390966944E-4</v>
      </c>
      <c r="H72" s="60">
        <f t="shared" si="12"/>
        <v>8.3085064692346486E-2</v>
      </c>
      <c r="I72" s="61">
        <f t="shared" si="13"/>
        <v>8.2631409370391651E-2</v>
      </c>
      <c r="J72" s="62">
        <f t="shared" si="14"/>
        <v>10405.000018000001</v>
      </c>
      <c r="K72" s="60">
        <f t="shared" si="1"/>
        <v>1.0544037918883283E-3</v>
      </c>
      <c r="L72" s="60">
        <f t="shared" si="15"/>
        <v>0.16409461726500812</v>
      </c>
      <c r="M72" s="63">
        <f t="shared" si="2"/>
        <v>-6.1279585591928268E-5</v>
      </c>
      <c r="N72" s="64">
        <f t="shared" si="16"/>
        <v>342.11346071150138</v>
      </c>
      <c r="O72" s="64">
        <f t="shared" si="3"/>
        <v>28.269317423173472</v>
      </c>
      <c r="P72" s="65">
        <f t="shared" si="4"/>
        <v>30413.886657252475</v>
      </c>
      <c r="Q72" s="229">
        <f t="shared" si="6"/>
        <v>4.4875121425198587</v>
      </c>
      <c r="R72" s="230">
        <f t="shared" si="7"/>
        <v>342.11346071150138</v>
      </c>
      <c r="S72" s="230">
        <f t="shared" si="8"/>
        <v>28.269317423173472</v>
      </c>
      <c r="T72" s="231">
        <f t="shared" si="9"/>
        <v>1535.238309062353</v>
      </c>
      <c r="U72" s="230">
        <f t="shared" si="10"/>
        <v>173.30724231930253</v>
      </c>
      <c r="V72" s="52">
        <f t="shared" si="17"/>
        <v>0.19651475837728019</v>
      </c>
      <c r="W72" s="52">
        <f t="shared" si="0"/>
        <v>1.0510655497396335E-3</v>
      </c>
      <c r="X72" s="66">
        <f t="shared" si="18"/>
        <v>2.1450801678272518E-3</v>
      </c>
      <c r="Y72" s="67">
        <f t="shared" si="19"/>
        <v>1.4011300097754589</v>
      </c>
      <c r="Z72" s="67">
        <f t="shared" si="20"/>
        <v>1.7812007763395464E-3</v>
      </c>
      <c r="AA72" s="232"/>
      <c r="AB72" s="52"/>
      <c r="AC72" s="193"/>
      <c r="AD72" s="193"/>
      <c r="AE72" s="193"/>
      <c r="AF72" s="193"/>
      <c r="AG72" s="193"/>
      <c r="AH72" s="193"/>
      <c r="AI72" s="193"/>
      <c r="AJ72" s="193"/>
      <c r="AK72" s="193"/>
      <c r="AM72" s="250"/>
      <c r="AN72" s="250"/>
      <c r="AO72" s="250"/>
      <c r="AP72" s="250"/>
      <c r="AQ72" s="250"/>
      <c r="AR72" s="250"/>
      <c r="AS72" s="250"/>
      <c r="AT72" s="250"/>
      <c r="AU72" s="250"/>
      <c r="AV72" s="51"/>
    </row>
    <row r="73" spans="1:48" ht="11.25" customHeight="1">
      <c r="A73" s="56"/>
      <c r="B73" s="69" t="s">
        <v>372</v>
      </c>
      <c r="C73" s="57">
        <v>1120217.5190000001</v>
      </c>
      <c r="D73" s="244">
        <v>783.8</v>
      </c>
      <c r="E73" s="71">
        <v>170.1</v>
      </c>
      <c r="F73" s="59">
        <f t="shared" si="5"/>
        <v>3.868387134919779E-2</v>
      </c>
      <c r="G73" s="60">
        <f t="shared" si="11"/>
        <v>8.6839645459690536E-3</v>
      </c>
      <c r="H73" s="60">
        <f t="shared" si="12"/>
        <v>9.1769029238315536E-2</v>
      </c>
      <c r="I73" s="61">
        <f t="shared" si="13"/>
        <v>8.7427046965331018E-2</v>
      </c>
      <c r="J73" s="62">
        <f t="shared" si="14"/>
        <v>190548.99998190001</v>
      </c>
      <c r="K73" s="60">
        <f t="shared" si="1"/>
        <v>1.9309523092155015E-2</v>
      </c>
      <c r="L73" s="60">
        <f t="shared" si="15"/>
        <v>0.18340414035716313</v>
      </c>
      <c r="M73" s="63">
        <f t="shared" si="2"/>
        <v>1.793411367763658E-4</v>
      </c>
      <c r="N73" s="64">
        <f t="shared" si="16"/>
        <v>1058.4032875043426</v>
      </c>
      <c r="O73" s="64">
        <f t="shared" si="3"/>
        <v>92.533073924902908</v>
      </c>
      <c r="P73" s="65">
        <f t="shared" si="4"/>
        <v>180034.39920448867</v>
      </c>
      <c r="Q73" s="229">
        <f t="shared" si="6"/>
        <v>5.1363864994018158</v>
      </c>
      <c r="R73" s="230">
        <f t="shared" si="7"/>
        <v>1058.4032875043426</v>
      </c>
      <c r="S73" s="230">
        <f t="shared" si="8"/>
        <v>92.533073924902908</v>
      </c>
      <c r="T73" s="231">
        <f t="shared" si="9"/>
        <v>5436.3683568598044</v>
      </c>
      <c r="U73" s="230">
        <f t="shared" si="10"/>
        <v>171.04865795681474</v>
      </c>
      <c r="V73" s="52">
        <f t="shared" si="17"/>
        <v>0.21434153296986683</v>
      </c>
      <c r="W73" s="52">
        <f t="shared" si="0"/>
        <v>9.571222616725735E-4</v>
      </c>
      <c r="X73" s="66">
        <f t="shared" si="18"/>
        <v>2.3974984111891969E-3</v>
      </c>
      <c r="Y73" s="67">
        <f t="shared" si="19"/>
        <v>0.8790974334409799</v>
      </c>
      <c r="Z73" s="67">
        <f t="shared" si="20"/>
        <v>6.7110745920270767E-3</v>
      </c>
      <c r="AA73" s="232"/>
      <c r="AB73" s="52"/>
      <c r="AC73" s="197"/>
      <c r="AD73" s="197" t="s">
        <v>26</v>
      </c>
      <c r="AE73" s="197" t="s">
        <v>15</v>
      </c>
      <c r="AF73" s="197" t="s">
        <v>27</v>
      </c>
      <c r="AG73" s="197" t="s">
        <v>28</v>
      </c>
      <c r="AH73" s="197" t="s">
        <v>29</v>
      </c>
      <c r="AI73" s="197" t="s">
        <v>30</v>
      </c>
      <c r="AJ73" s="197" t="s">
        <v>31</v>
      </c>
      <c r="AK73" s="197" t="s">
        <v>32</v>
      </c>
      <c r="AM73" s="254"/>
      <c r="AN73" s="254" t="s">
        <v>26</v>
      </c>
      <c r="AO73" s="254" t="s">
        <v>15</v>
      </c>
      <c r="AP73" s="254" t="s">
        <v>27</v>
      </c>
      <c r="AQ73" s="254" t="s">
        <v>28</v>
      </c>
      <c r="AR73" s="254" t="s">
        <v>29</v>
      </c>
      <c r="AS73" s="254" t="s">
        <v>30</v>
      </c>
      <c r="AT73" s="254" t="s">
        <v>31</v>
      </c>
      <c r="AU73" s="254" t="s">
        <v>32</v>
      </c>
      <c r="AV73" s="51"/>
    </row>
    <row r="74" spans="1:48" ht="11.25" customHeight="1">
      <c r="A74" s="56"/>
      <c r="B74" s="69" t="s">
        <v>303</v>
      </c>
      <c r="C74" s="57">
        <v>505582.348</v>
      </c>
      <c r="D74" s="244">
        <v>785.65</v>
      </c>
      <c r="E74" s="71">
        <v>219.8</v>
      </c>
      <c r="F74" s="59">
        <f t="shared" si="5"/>
        <v>1.7459004322585805E-2</v>
      </c>
      <c r="G74" s="60">
        <f t="shared" si="11"/>
        <v>3.9192916649072578E-3</v>
      </c>
      <c r="H74" s="60">
        <f t="shared" si="12"/>
        <v>9.5688320903222795E-2</v>
      </c>
      <c r="I74" s="61">
        <f t="shared" si="13"/>
        <v>9.3728675070769166E-2</v>
      </c>
      <c r="J74" s="62">
        <f t="shared" si="14"/>
        <v>111127.0000904</v>
      </c>
      <c r="K74" s="60">
        <f t="shared" si="1"/>
        <v>1.1261194625063994E-2</v>
      </c>
      <c r="L74" s="60">
        <f t="shared" si="15"/>
        <v>0.19466533498222713</v>
      </c>
      <c r="M74" s="63">
        <f t="shared" si="2"/>
        <v>3.1461458019454991E-4</v>
      </c>
      <c r="N74" s="64">
        <f t="shared" si="16"/>
        <v>711.04314074463866</v>
      </c>
      <c r="O74" s="64">
        <f t="shared" si="3"/>
        <v>66.645131500153425</v>
      </c>
      <c r="P74" s="65">
        <f t="shared" si="4"/>
        <v>156287.2823356716</v>
      </c>
      <c r="Q74" s="229">
        <f t="shared" si="6"/>
        <v>5.3927180419695206</v>
      </c>
      <c r="R74" s="230">
        <f t="shared" si="7"/>
        <v>711.04314074463866</v>
      </c>
      <c r="S74" s="230">
        <f t="shared" si="8"/>
        <v>66.645131500153425</v>
      </c>
      <c r="T74" s="231">
        <f t="shared" si="9"/>
        <v>3834.4551737122861</v>
      </c>
      <c r="U74" s="230">
        <f t="shared" si="10"/>
        <v>168.12549234018644</v>
      </c>
      <c r="V74" s="52">
        <f t="shared" si="17"/>
        <v>0.22224137254467555</v>
      </c>
      <c r="W74" s="52">
        <f t="shared" si="0"/>
        <v>7.6043784764556613E-4</v>
      </c>
      <c r="X74" s="66">
        <f t="shared" si="18"/>
        <v>2.544707171957115E-3</v>
      </c>
      <c r="Y74" s="67">
        <f t="shared" si="19"/>
        <v>0.58873114552428563</v>
      </c>
      <c r="Z74" s="67">
        <f t="shared" si="20"/>
        <v>1.3584435858718265E-3</v>
      </c>
      <c r="AA74" s="232"/>
      <c r="AB74" s="52"/>
      <c r="AC74" s="195" t="s">
        <v>33</v>
      </c>
      <c r="AD74" s="195">
        <v>0</v>
      </c>
      <c r="AE74" s="195" t="e">
        <v>#N/A</v>
      </c>
      <c r="AF74" s="195" t="e">
        <v>#N/A</v>
      </c>
      <c r="AG74" s="195" t="e">
        <v>#N/A</v>
      </c>
      <c r="AH74" s="195" t="e">
        <v>#N/A</v>
      </c>
      <c r="AI74" s="195" t="e">
        <v>#N/A</v>
      </c>
      <c r="AJ74" s="195" t="e">
        <v>#N/A</v>
      </c>
      <c r="AK74" s="195" t="e">
        <v>#N/A</v>
      </c>
      <c r="AM74" s="252" t="s">
        <v>33</v>
      </c>
      <c r="AN74" s="252">
        <v>0</v>
      </c>
      <c r="AO74" s="252" t="e">
        <v>#N/A</v>
      </c>
      <c r="AP74" s="252" t="e">
        <v>#N/A</v>
      </c>
      <c r="AQ74" s="252" t="e">
        <v>#N/A</v>
      </c>
      <c r="AR74" s="252" t="e">
        <v>#N/A</v>
      </c>
      <c r="AS74" s="252" t="e">
        <v>#N/A</v>
      </c>
      <c r="AT74" s="252" t="e">
        <v>#N/A</v>
      </c>
      <c r="AU74" s="252" t="e">
        <v>#N/A</v>
      </c>
      <c r="AV74" s="51"/>
    </row>
    <row r="75" spans="1:48" ht="11.25" customHeight="1">
      <c r="A75" s="56"/>
      <c r="B75" s="69" t="s">
        <v>393</v>
      </c>
      <c r="C75" s="57">
        <v>1370197.2690000001</v>
      </c>
      <c r="D75" s="244">
        <v>813.24</v>
      </c>
      <c r="E75" s="71">
        <v>131.80000000000001</v>
      </c>
      <c r="F75" s="59">
        <f t="shared" si="5"/>
        <v>4.7316288111914594E-2</v>
      </c>
      <c r="G75" s="60">
        <f t="shared" si="11"/>
        <v>1.0621816123355613E-2</v>
      </c>
      <c r="H75" s="60">
        <f t="shared" si="12"/>
        <v>0.10631013702657841</v>
      </c>
      <c r="I75" s="61">
        <f t="shared" si="13"/>
        <v>0.1009992289649006</v>
      </c>
      <c r="J75" s="62">
        <f t="shared" si="14"/>
        <v>180592.00005420003</v>
      </c>
      <c r="K75" s="60">
        <f t="shared" si="1"/>
        <v>1.8300517954102487E-2</v>
      </c>
      <c r="L75" s="60">
        <f t="shared" si="15"/>
        <v>0.21296585293632961</v>
      </c>
      <c r="M75" s="63">
        <f t="shared" si="2"/>
        <v>-3.1655355908529262E-4</v>
      </c>
      <c r="N75" s="64">
        <f t="shared" si="16"/>
        <v>1170.5542571790511</v>
      </c>
      <c r="O75" s="64">
        <f t="shared" si="3"/>
        <v>118.22507743666613</v>
      </c>
      <c r="P75" s="65">
        <f t="shared" si="4"/>
        <v>154279.05109619893</v>
      </c>
      <c r="Q75" s="229">
        <f t="shared" si="6"/>
        <v>4.8812856220684067</v>
      </c>
      <c r="R75" s="230">
        <f t="shared" si="7"/>
        <v>1170.5542571790511</v>
      </c>
      <c r="S75" s="230">
        <f t="shared" si="8"/>
        <v>118.22507743666613</v>
      </c>
      <c r="T75" s="231">
        <f t="shared" si="9"/>
        <v>5713.8096654190658</v>
      </c>
      <c r="U75" s="230">
        <f t="shared" si="10"/>
        <v>164.81488018802983</v>
      </c>
      <c r="V75" s="52">
        <f t="shared" si="17"/>
        <v>0.24320955448651976</v>
      </c>
      <c r="W75" s="52">
        <f t="shared" si="0"/>
        <v>9.1468148345697441E-4</v>
      </c>
      <c r="X75" s="66">
        <f t="shared" si="18"/>
        <v>2.7839354829072198E-3</v>
      </c>
      <c r="Y75" s="67">
        <f t="shared" si="19"/>
        <v>1.1764403608658578</v>
      </c>
      <c r="Z75" s="67">
        <f t="shared" si="20"/>
        <v>1.4700720155177109E-2</v>
      </c>
      <c r="AA75" s="232"/>
      <c r="AB75" s="52"/>
      <c r="AC75" s="195" t="s">
        <v>34</v>
      </c>
      <c r="AD75" s="195">
        <v>152.98617803285813</v>
      </c>
      <c r="AE75" s="195">
        <v>4.2909861920768169</v>
      </c>
      <c r="AF75" s="195">
        <v>35.65291781067549</v>
      </c>
      <c r="AG75" s="195">
        <v>2.362787222259507E-86</v>
      </c>
      <c r="AH75" s="195">
        <v>144.52237087037065</v>
      </c>
      <c r="AI75" s="195">
        <v>161.44998519534562</v>
      </c>
      <c r="AJ75" s="195">
        <v>144.52237087037065</v>
      </c>
      <c r="AK75" s="195">
        <v>161.44998519534562</v>
      </c>
      <c r="AM75" s="252" t="s">
        <v>34</v>
      </c>
      <c r="AN75" s="252">
        <v>5.3810948054041496</v>
      </c>
      <c r="AO75" s="252">
        <v>6.9924814524718104E-2</v>
      </c>
      <c r="AP75" s="252">
        <v>76.955439095257915</v>
      </c>
      <c r="AQ75" s="252">
        <v>1.0426050317417858E-145</v>
      </c>
      <c r="AR75" s="252">
        <v>5.2431707666126206</v>
      </c>
      <c r="AS75" s="252">
        <v>5.5190188441956787</v>
      </c>
      <c r="AT75" s="252">
        <v>5.2431707666126206</v>
      </c>
      <c r="AU75" s="252">
        <v>5.5190188441956787</v>
      </c>
      <c r="AV75" s="51"/>
    </row>
    <row r="76" spans="1:48" ht="11.25" customHeight="1" thickBot="1">
      <c r="A76" s="56"/>
      <c r="B76" s="69" t="s">
        <v>366</v>
      </c>
      <c r="C76" s="57">
        <v>186412.40599999999</v>
      </c>
      <c r="D76" s="244">
        <v>815.48</v>
      </c>
      <c r="E76" s="71">
        <v>119.3</v>
      </c>
      <c r="F76" s="59">
        <f t="shared" si="5"/>
        <v>6.437279732989451E-3</v>
      </c>
      <c r="G76" s="60">
        <f t="shared" si="11"/>
        <v>1.4450753511495375E-3</v>
      </c>
      <c r="H76" s="60">
        <f t="shared" si="12"/>
        <v>0.10775521237772795</v>
      </c>
      <c r="I76" s="61">
        <f t="shared" si="13"/>
        <v>0.10703267470215318</v>
      </c>
      <c r="J76" s="62">
        <f t="shared" si="14"/>
        <v>22239.0000358</v>
      </c>
      <c r="K76" s="60">
        <f t="shared" si="1"/>
        <v>2.2536170999507043E-3</v>
      </c>
      <c r="L76" s="60">
        <f t="shared" si="15"/>
        <v>0.21521947003628031</v>
      </c>
      <c r="M76" s="63">
        <f t="shared" si="2"/>
        <v>-6.8169362013630747E-5</v>
      </c>
      <c r="N76" s="64">
        <f t="shared" si="16"/>
        <v>431.75503008071604</v>
      </c>
      <c r="O76" s="64">
        <f t="shared" si="3"/>
        <v>46.21189568564764</v>
      </c>
      <c r="P76" s="65">
        <f t="shared" si="4"/>
        <v>51508.375088629422</v>
      </c>
      <c r="Q76" s="229">
        <f t="shared" si="6"/>
        <v>4.78164132910387</v>
      </c>
      <c r="R76" s="230">
        <f t="shared" si="7"/>
        <v>431.75503008071604</v>
      </c>
      <c r="S76" s="230">
        <f t="shared" si="8"/>
        <v>46.21189568564764</v>
      </c>
      <c r="T76" s="231">
        <f t="shared" si="9"/>
        <v>2064.4976958824363</v>
      </c>
      <c r="U76" s="230">
        <f t="shared" si="10"/>
        <v>162.11713045047915</v>
      </c>
      <c r="V76" s="52">
        <f t="shared" si="17"/>
        <v>0.24601348208075446</v>
      </c>
      <c r="W76" s="52">
        <f t="shared" si="0"/>
        <v>9.482711777952194E-4</v>
      </c>
      <c r="X76" s="66">
        <f t="shared" si="18"/>
        <v>2.8133952508603241E-3</v>
      </c>
      <c r="Y76" s="67">
        <f t="shared" si="19"/>
        <v>1.2725917485205578</v>
      </c>
      <c r="Z76" s="67">
        <f t="shared" si="20"/>
        <v>2.3402847313067324E-3</v>
      </c>
      <c r="AA76" s="232"/>
      <c r="AB76" s="52"/>
      <c r="AC76" s="196" t="s">
        <v>35</v>
      </c>
      <c r="AD76" s="196">
        <v>-152.97610005052138</v>
      </c>
      <c r="AE76" s="196">
        <v>7.4434635742067075</v>
      </c>
      <c r="AF76" s="196">
        <v>-20.551736234811216</v>
      </c>
      <c r="AG76" s="196">
        <v>2.8299647458062021E-50</v>
      </c>
      <c r="AH76" s="196">
        <v>-167.65804902286092</v>
      </c>
      <c r="AI76" s="196">
        <v>-138.29415107818184</v>
      </c>
      <c r="AJ76" s="196">
        <v>-167.65804902286092</v>
      </c>
      <c r="AK76" s="196">
        <v>-138.29415107818184</v>
      </c>
      <c r="AM76" s="253" t="s">
        <v>35</v>
      </c>
      <c r="AN76" s="253">
        <v>-2.7353862245602758</v>
      </c>
      <c r="AO76" s="253">
        <v>0.12129678040189362</v>
      </c>
      <c r="AP76" s="253">
        <v>-22.551185740438434</v>
      </c>
      <c r="AQ76" s="253">
        <v>9.7139562997793103E-56</v>
      </c>
      <c r="AR76" s="253">
        <v>-2.9746395133841514</v>
      </c>
      <c r="AS76" s="253">
        <v>-2.4961329357364002</v>
      </c>
      <c r="AT76" s="253">
        <v>-2.9746395133841514</v>
      </c>
      <c r="AU76" s="253">
        <v>-2.4961329357364002</v>
      </c>
      <c r="AV76" s="51"/>
    </row>
    <row r="77" spans="1:48" ht="11.25" customHeight="1">
      <c r="A77" s="56"/>
      <c r="B77" s="69" t="s">
        <v>236</v>
      </c>
      <c r="C77" s="57">
        <v>400318.74699999997</v>
      </c>
      <c r="D77" s="244">
        <v>819.66</v>
      </c>
      <c r="E77" s="71">
        <v>185.1</v>
      </c>
      <c r="F77" s="59">
        <f t="shared" si="5"/>
        <v>1.3823992791546457E-2</v>
      </c>
      <c r="G77" s="60">
        <f t="shared" si="11"/>
        <v>3.1032846273802606E-3</v>
      </c>
      <c r="H77" s="60">
        <f t="shared" si="12"/>
        <v>0.11085849700510821</v>
      </c>
      <c r="I77" s="61">
        <f t="shared" si="13"/>
        <v>0.10930685469141807</v>
      </c>
      <c r="J77" s="62">
        <f t="shared" si="14"/>
        <v>74099.000069699992</v>
      </c>
      <c r="K77" s="60">
        <f t="shared" si="1"/>
        <v>7.5089155707318295E-3</v>
      </c>
      <c r="L77" s="60">
        <f t="shared" si="15"/>
        <v>0.22272838560701214</v>
      </c>
      <c r="M77" s="63">
        <f t="shared" si="2"/>
        <v>1.4123751917412275E-4</v>
      </c>
      <c r="N77" s="64">
        <f t="shared" si="16"/>
        <v>632.70747348201917</v>
      </c>
      <c r="O77" s="64">
        <f t="shared" si="3"/>
        <v>69.159263866073317</v>
      </c>
      <c r="P77" s="65">
        <f t="shared" si="4"/>
        <v>117114.15334152174</v>
      </c>
      <c r="Q77" s="229">
        <f t="shared" si="6"/>
        <v>5.2208962195794522</v>
      </c>
      <c r="R77" s="230">
        <f t="shared" si="7"/>
        <v>632.70747348201917</v>
      </c>
      <c r="S77" s="230">
        <f t="shared" si="8"/>
        <v>69.159263866073317</v>
      </c>
      <c r="T77" s="231">
        <f t="shared" si="9"/>
        <v>3303.3000564019403</v>
      </c>
      <c r="U77" s="230">
        <f t="shared" si="10"/>
        <v>161.11176888929907</v>
      </c>
      <c r="V77" s="52">
        <f t="shared" si="17"/>
        <v>0.25199624589928105</v>
      </c>
      <c r="W77" s="52">
        <f t="shared" si="0"/>
        <v>8.5660764608777118E-4</v>
      </c>
      <c r="X77" s="66">
        <f t="shared" si="18"/>
        <v>2.9115534119330505E-3</v>
      </c>
      <c r="Y77" s="67">
        <f t="shared" si="19"/>
        <v>0.88535431975937595</v>
      </c>
      <c r="Z77" s="67">
        <f t="shared" si="20"/>
        <v>2.4325167043345234E-3</v>
      </c>
      <c r="AA77" s="232"/>
      <c r="AB77" s="52"/>
      <c r="AC77" s="193"/>
      <c r="AD77" s="193"/>
      <c r="AE77" s="193"/>
      <c r="AF77" s="193"/>
      <c r="AG77" s="193"/>
      <c r="AH77" s="193"/>
      <c r="AI77" s="193"/>
      <c r="AJ77" s="193"/>
      <c r="AK77" s="193"/>
      <c r="AM77" s="250"/>
      <c r="AN77" s="250"/>
      <c r="AO77" s="250"/>
      <c r="AP77" s="250"/>
      <c r="AQ77" s="250"/>
      <c r="AR77" s="250"/>
      <c r="AS77" s="250"/>
      <c r="AT77" s="250"/>
      <c r="AU77" s="250"/>
    </row>
    <row r="78" spans="1:48" ht="11.25" customHeight="1">
      <c r="A78" s="56"/>
      <c r="B78" s="69" t="s">
        <v>272</v>
      </c>
      <c r="C78" s="57">
        <v>50109.07</v>
      </c>
      <c r="D78" s="244">
        <v>858.2</v>
      </c>
      <c r="E78" s="71">
        <v>174.2</v>
      </c>
      <c r="F78" s="59">
        <f t="shared" si="5"/>
        <v>1.7303896648914543E-3</v>
      </c>
      <c r="G78" s="60">
        <f t="shared" si="11"/>
        <v>3.8844722558876668E-4</v>
      </c>
      <c r="H78" s="60">
        <f t="shared" si="12"/>
        <v>0.11124694423069698</v>
      </c>
      <c r="I78" s="61">
        <f t="shared" si="13"/>
        <v>0.11105272061790258</v>
      </c>
      <c r="J78" s="62">
        <f t="shared" si="14"/>
        <v>8728.9999939999998</v>
      </c>
      <c r="K78" s="60">
        <f t="shared" si="1"/>
        <v>8.8456421692884556E-4</v>
      </c>
      <c r="L78" s="60">
        <f t="shared" si="15"/>
        <v>0.22361294982394098</v>
      </c>
      <c r="M78" s="63">
        <f t="shared" si="2"/>
        <v>1.1543236144322122E-5</v>
      </c>
      <c r="N78" s="64">
        <f t="shared" si="16"/>
        <v>223.85055282487019</v>
      </c>
      <c r="O78" s="64">
        <f t="shared" si="3"/>
        <v>24.859212903023355</v>
      </c>
      <c r="P78" s="65">
        <f t="shared" si="4"/>
        <v>38994.766302092386</v>
      </c>
      <c r="Q78" s="229">
        <f t="shared" si="6"/>
        <v>5.1602040644184024</v>
      </c>
      <c r="R78" s="230">
        <f t="shared" si="7"/>
        <v>223.85055282487019</v>
      </c>
      <c r="S78" s="230">
        <f t="shared" si="8"/>
        <v>24.859212903023355</v>
      </c>
      <c r="T78" s="231">
        <f t="shared" si="9"/>
        <v>1155.1145325092014</v>
      </c>
      <c r="U78" s="230">
        <f t="shared" si="10"/>
        <v>160.344194967954</v>
      </c>
      <c r="V78" s="52">
        <f t="shared" si="17"/>
        <v>0.25274143771874491</v>
      </c>
      <c r="W78" s="52">
        <f t="shared" si="0"/>
        <v>8.4846880703773927E-4</v>
      </c>
      <c r="X78" s="66">
        <f t="shared" si="18"/>
        <v>2.9231166258307946E-3</v>
      </c>
      <c r="Y78" s="67">
        <f t="shared" si="19"/>
        <v>0.95849701277216015</v>
      </c>
      <c r="Z78" s="67">
        <f t="shared" si="20"/>
        <v>3.5687288465347287E-4</v>
      </c>
      <c r="AA78" s="232"/>
      <c r="AB78" s="52"/>
      <c r="AC78" s="193"/>
      <c r="AD78" s="193"/>
      <c r="AE78" s="193"/>
      <c r="AF78" s="193"/>
      <c r="AG78" s="193"/>
      <c r="AH78" s="193"/>
      <c r="AI78" s="193"/>
      <c r="AJ78" s="193"/>
      <c r="AK78" s="193"/>
      <c r="AM78" s="250"/>
      <c r="AN78" s="250" t="s">
        <v>0</v>
      </c>
      <c r="AO78" s="250"/>
      <c r="AP78" s="250"/>
      <c r="AQ78" s="250"/>
      <c r="AR78" s="250"/>
      <c r="AS78" s="250"/>
      <c r="AT78" s="250"/>
      <c r="AU78" s="250"/>
    </row>
    <row r="79" spans="1:48" ht="11.25" customHeight="1">
      <c r="A79" s="56"/>
      <c r="B79" s="69" t="s">
        <v>299</v>
      </c>
      <c r="C79" s="57">
        <v>628866.17099999997</v>
      </c>
      <c r="D79" s="244">
        <v>858.44</v>
      </c>
      <c r="E79" s="71">
        <v>107.6</v>
      </c>
      <c r="F79" s="59">
        <f t="shared" si="5"/>
        <v>2.1716298524364193E-2</v>
      </c>
      <c r="G79" s="60">
        <f t="shared" si="11"/>
        <v>4.8749920801080702E-3</v>
      </c>
      <c r="H79" s="60">
        <f t="shared" si="12"/>
        <v>0.11612193631080504</v>
      </c>
      <c r="I79" s="61">
        <f t="shared" si="13"/>
        <v>0.113684440270751</v>
      </c>
      <c r="J79" s="62">
        <f t="shared" si="14"/>
        <v>67665.999999599997</v>
      </c>
      <c r="K79" s="60">
        <f t="shared" si="1"/>
        <v>6.8570194001025949E-3</v>
      </c>
      <c r="L79" s="60">
        <f t="shared" si="15"/>
        <v>0.23046996922404356</v>
      </c>
      <c r="M79" s="63">
        <f t="shared" si="2"/>
        <v>-3.2728890460929569E-4</v>
      </c>
      <c r="N79" s="64">
        <f t="shared" si="16"/>
        <v>793.01082653391302</v>
      </c>
      <c r="O79" s="64">
        <f t="shared" si="3"/>
        <v>90.152991943153523</v>
      </c>
      <c r="P79" s="65">
        <f t="shared" si="4"/>
        <v>85327.964935049036</v>
      </c>
      <c r="Q79" s="229">
        <f t="shared" si="6"/>
        <v>4.678420647727684</v>
      </c>
      <c r="R79" s="230">
        <f t="shared" si="7"/>
        <v>793.01082653391302</v>
      </c>
      <c r="S79" s="230">
        <f t="shared" si="8"/>
        <v>90.152991943153523</v>
      </c>
      <c r="T79" s="231">
        <f t="shared" si="9"/>
        <v>3710.0382247278553</v>
      </c>
      <c r="U79" s="230">
        <f t="shared" si="10"/>
        <v>159.19405878762447</v>
      </c>
      <c r="V79" s="52">
        <f t="shared" si="17"/>
        <v>0.26202457416592889</v>
      </c>
      <c r="W79" s="52">
        <f t="shared" si="0"/>
        <v>9.956930930384543E-4</v>
      </c>
      <c r="X79" s="66">
        <f t="shared" si="18"/>
        <v>3.0127530598023757E-3</v>
      </c>
      <c r="Y79" s="67">
        <f t="shared" si="19"/>
        <v>1.3617550657884612</v>
      </c>
      <c r="Z79" s="67">
        <f t="shared" si="20"/>
        <v>9.0400725021382924E-3</v>
      </c>
      <c r="AA79" s="232"/>
      <c r="AB79" s="52"/>
      <c r="AC79" s="193"/>
      <c r="AD79" s="193"/>
      <c r="AE79" s="193"/>
      <c r="AF79" s="193"/>
      <c r="AG79" s="193"/>
      <c r="AH79" s="193"/>
      <c r="AI79" s="193"/>
      <c r="AJ79" s="193"/>
      <c r="AK79" s="193"/>
    </row>
    <row r="80" spans="1:48" ht="11.25" customHeight="1">
      <c r="A80" s="56"/>
      <c r="B80" s="69" t="s">
        <v>229</v>
      </c>
      <c r="C80" s="57">
        <v>510553.71</v>
      </c>
      <c r="D80" s="244">
        <v>881.01</v>
      </c>
      <c r="E80" s="71">
        <v>180.6</v>
      </c>
      <c r="F80" s="59">
        <f t="shared" si="5"/>
        <v>1.7630677702778933E-2</v>
      </c>
      <c r="G80" s="60">
        <f t="shared" si="11"/>
        <v>3.9578298332727342E-3</v>
      </c>
      <c r="H80" s="60">
        <f t="shared" si="12"/>
        <v>0.12007976614407778</v>
      </c>
      <c r="I80" s="61">
        <f t="shared" si="13"/>
        <v>0.11810085122744141</v>
      </c>
      <c r="J80" s="62">
        <f t="shared" si="14"/>
        <v>92206.000026000009</v>
      </c>
      <c r="K80" s="60">
        <f t="shared" si="1"/>
        <v>9.3438112344143287E-3</v>
      </c>
      <c r="L80" s="60">
        <f t="shared" si="15"/>
        <v>0.23981378045845789</v>
      </c>
      <c r="M80" s="63">
        <f t="shared" si="2"/>
        <v>1.7286053319447506E-4</v>
      </c>
      <c r="N80" s="64">
        <f t="shared" si="16"/>
        <v>714.53041222889874</v>
      </c>
      <c r="O80" s="64">
        <f t="shared" si="3"/>
        <v>84.386649912127552</v>
      </c>
      <c r="P80" s="65">
        <f t="shared" si="4"/>
        <v>129044.19244853911</v>
      </c>
      <c r="Q80" s="229">
        <f t="shared" si="6"/>
        <v>5.1962846409828849</v>
      </c>
      <c r="R80" s="230">
        <f t="shared" si="7"/>
        <v>714.53041222889874</v>
      </c>
      <c r="S80" s="230">
        <f t="shared" si="8"/>
        <v>84.386649912127552</v>
      </c>
      <c r="T80" s="231">
        <f t="shared" si="9"/>
        <v>3712.9034065801957</v>
      </c>
      <c r="U80" s="230">
        <f t="shared" si="10"/>
        <v>157.28247048696664</v>
      </c>
      <c r="V80" s="52">
        <f t="shared" si="17"/>
        <v>0.2694684052583291</v>
      </c>
      <c r="W80" s="52">
        <f t="shared" si="0"/>
        <v>8.7939677202113697E-4</v>
      </c>
      <c r="X80" s="66">
        <f t="shared" si="18"/>
        <v>3.1348973720590929E-3</v>
      </c>
      <c r="Y80" s="67">
        <f t="shared" si="19"/>
        <v>0.95341326721779385</v>
      </c>
      <c r="Z80" s="67">
        <f t="shared" si="20"/>
        <v>3.597654883366704E-3</v>
      </c>
      <c r="AA80" s="232"/>
      <c r="AB80" s="52"/>
      <c r="AC80" s="72" t="s">
        <v>434</v>
      </c>
    </row>
    <row r="81" spans="1:32" ht="11.25" customHeight="1">
      <c r="A81" s="56"/>
      <c r="B81" s="69" t="s">
        <v>271</v>
      </c>
      <c r="C81" s="57">
        <v>363431.84600000002</v>
      </c>
      <c r="D81" s="244">
        <v>902.6</v>
      </c>
      <c r="E81" s="71">
        <v>165.8</v>
      </c>
      <c r="F81" s="59">
        <f t="shared" si="5"/>
        <v>1.255019720403557E-2</v>
      </c>
      <c r="G81" s="60">
        <f t="shared" si="11"/>
        <v>2.8173361083992164E-3</v>
      </c>
      <c r="H81" s="60">
        <f t="shared" si="12"/>
        <v>0.12289710225247699</v>
      </c>
      <c r="I81" s="61">
        <f t="shared" si="13"/>
        <v>0.12148843419827739</v>
      </c>
      <c r="J81" s="62">
        <f t="shared" si="14"/>
        <v>60257.000066800007</v>
      </c>
      <c r="K81" s="60">
        <f t="shared" si="1"/>
        <v>6.1062190531799357E-3</v>
      </c>
      <c r="L81" s="60">
        <f t="shared" si="15"/>
        <v>0.24591999951163782</v>
      </c>
      <c r="M81" s="63">
        <f t="shared" si="2"/>
        <v>5.7597332953022301E-5</v>
      </c>
      <c r="N81" s="64">
        <f t="shared" si="16"/>
        <v>602.85308823958098</v>
      </c>
      <c r="O81" s="64">
        <f t="shared" si="3"/>
        <v>73.239677741822646</v>
      </c>
      <c r="P81" s="65">
        <f t="shared" si="4"/>
        <v>99953.042030122539</v>
      </c>
      <c r="Q81" s="229">
        <f t="shared" si="6"/>
        <v>5.1107822427011946</v>
      </c>
      <c r="R81" s="230">
        <f t="shared" si="7"/>
        <v>602.85308823958098</v>
      </c>
      <c r="S81" s="230">
        <f t="shared" si="8"/>
        <v>73.239677741822646</v>
      </c>
      <c r="T81" s="231">
        <f t="shared" si="9"/>
        <v>3081.0508583324267</v>
      </c>
      <c r="U81" s="230">
        <f t="shared" si="10"/>
        <v>155.83176815028241</v>
      </c>
      <c r="V81" s="52">
        <f t="shared" si="17"/>
        <v>0.27471732985430597</v>
      </c>
      <c r="W81" s="52">
        <f t="shared" si="0"/>
        <v>8.2928623486475594E-4</v>
      </c>
      <c r="X81" s="66">
        <f t="shared" si="18"/>
        <v>3.2147191822421272E-3</v>
      </c>
      <c r="Y81" s="67">
        <f t="shared" si="19"/>
        <v>1.053158618273955</v>
      </c>
      <c r="Z81" s="67">
        <f t="shared" si="20"/>
        <v>3.1248288352678593E-3</v>
      </c>
      <c r="AA81" s="232"/>
      <c r="AB81" s="52"/>
    </row>
    <row r="82" spans="1:32" ht="11.25" customHeight="1">
      <c r="A82" s="56"/>
      <c r="B82" s="69" t="s">
        <v>217</v>
      </c>
      <c r="C82" s="57">
        <v>3613901.602</v>
      </c>
      <c r="D82" s="244">
        <v>940.3</v>
      </c>
      <c r="E82" s="71">
        <v>87.4</v>
      </c>
      <c r="F82" s="59">
        <f t="shared" si="5"/>
        <v>0.12479692762279304</v>
      </c>
      <c r="G82" s="60">
        <f t="shared" si="11"/>
        <v>2.8015088902023109E-2</v>
      </c>
      <c r="H82" s="60">
        <f t="shared" si="12"/>
        <v>0.15091219115450011</v>
      </c>
      <c r="I82" s="61">
        <f t="shared" si="13"/>
        <v>0.13690464670348856</v>
      </c>
      <c r="J82" s="62">
        <f t="shared" si="14"/>
        <v>315855.0000148</v>
      </c>
      <c r="K82" s="60">
        <f t="shared" si="1"/>
        <v>3.2007564548424502E-2</v>
      </c>
      <c r="L82" s="60">
        <f t="shared" si="15"/>
        <v>0.2779275640600623</v>
      </c>
      <c r="M82" s="63">
        <f t="shared" si="2"/>
        <v>-2.9558337159435386E-3</v>
      </c>
      <c r="N82" s="64">
        <f t="shared" si="16"/>
        <v>1901.0264600999114</v>
      </c>
      <c r="O82" s="64">
        <f t="shared" si="3"/>
        <v>260.25935589396187</v>
      </c>
      <c r="P82" s="65">
        <f t="shared" si="4"/>
        <v>166149.71261273228</v>
      </c>
      <c r="Q82" s="229">
        <f t="shared" si="6"/>
        <v>4.4704952826614894</v>
      </c>
      <c r="R82" s="230">
        <f t="shared" si="7"/>
        <v>1901.0264600999114</v>
      </c>
      <c r="S82" s="230">
        <f t="shared" si="8"/>
        <v>260.25935589396187</v>
      </c>
      <c r="T82" s="231">
        <f t="shared" si="9"/>
        <v>8498.5298220913246</v>
      </c>
      <c r="U82" s="230">
        <f t="shared" si="10"/>
        <v>149.39707896489824</v>
      </c>
      <c r="V82" s="52">
        <f t="shared" si="17"/>
        <v>0.32475639950842328</v>
      </c>
      <c r="W82" s="52">
        <f t="shared" si="0"/>
        <v>2.1929398294496692E-3</v>
      </c>
      <c r="X82" s="66">
        <f t="shared" si="18"/>
        <v>3.6331289575146091E-3</v>
      </c>
      <c r="Y82" s="67">
        <f t="shared" si="19"/>
        <v>1.5326066601314514</v>
      </c>
      <c r="Z82" s="67">
        <f t="shared" si="20"/>
        <v>6.5804170959106373E-2</v>
      </c>
      <c r="AA82" s="232"/>
      <c r="AB82" s="52"/>
      <c r="AD82" s="73" t="s">
        <v>36</v>
      </c>
      <c r="AE82" s="73" t="s">
        <v>37</v>
      </c>
      <c r="AF82" s="73" t="s">
        <v>38</v>
      </c>
    </row>
    <row r="83" spans="1:32" ht="11.25" customHeight="1">
      <c r="A83" s="56"/>
      <c r="B83" s="69" t="s">
        <v>382</v>
      </c>
      <c r="C83" s="57">
        <v>449072.22899999999</v>
      </c>
      <c r="D83" s="244">
        <v>956.44</v>
      </c>
      <c r="E83" s="71">
        <v>160.6</v>
      </c>
      <c r="F83" s="59">
        <f t="shared" si="5"/>
        <v>1.5507570662384444E-2</v>
      </c>
      <c r="G83" s="60">
        <f t="shared" si="11"/>
        <v>3.4812232883989522E-3</v>
      </c>
      <c r="H83" s="60">
        <f t="shared" si="12"/>
        <v>0.15439341444289906</v>
      </c>
      <c r="I83" s="61">
        <f t="shared" si="13"/>
        <v>0.15265280279869958</v>
      </c>
      <c r="J83" s="62">
        <f t="shared" si="14"/>
        <v>72120.999977399988</v>
      </c>
      <c r="K83" s="60">
        <f t="shared" si="1"/>
        <v>7.3084724381927996E-3</v>
      </c>
      <c r="L83" s="60">
        <f t="shared" si="15"/>
        <v>0.28523603649825513</v>
      </c>
      <c r="M83" s="63">
        <f t="shared" si="2"/>
        <v>1.3540968114606616E-4</v>
      </c>
      <c r="N83" s="64">
        <f t="shared" si="16"/>
        <v>670.1285167786848</v>
      </c>
      <c r="O83" s="64">
        <f t="shared" si="3"/>
        <v>102.29699632160161</v>
      </c>
      <c r="P83" s="65">
        <f t="shared" si="4"/>
        <v>107622.63979465677</v>
      </c>
      <c r="Q83" s="229">
        <f t="shared" si="6"/>
        <v>5.0789168015126611</v>
      </c>
      <c r="R83" s="230">
        <f t="shared" si="7"/>
        <v>670.1285167786848</v>
      </c>
      <c r="S83" s="230">
        <f t="shared" si="8"/>
        <v>102.29699632160161</v>
      </c>
      <c r="T83" s="231">
        <f t="shared" si="9"/>
        <v>3403.5269830400216</v>
      </c>
      <c r="U83" s="230">
        <f t="shared" si="10"/>
        <v>143.09810321143377</v>
      </c>
      <c r="V83" s="52">
        <f t="shared" si="17"/>
        <v>0.33071293530076457</v>
      </c>
      <c r="W83" s="52">
        <f t="shared" si="0"/>
        <v>2.068148324693684E-3</v>
      </c>
      <c r="X83" s="66">
        <f t="shared" si="18"/>
        <v>3.7286668828017087E-3</v>
      </c>
      <c r="Y83" s="67">
        <f t="shared" si="19"/>
        <v>1.2124959774540893</v>
      </c>
      <c r="Z83" s="67">
        <f t="shared" si="20"/>
        <v>5.1179082169438821E-3</v>
      </c>
      <c r="AA83" s="232"/>
      <c r="AB83" s="52"/>
      <c r="AD83" s="74">
        <v>0</v>
      </c>
      <c r="AE83" s="75">
        <f t="shared" ref="AE83:AE114" si="21">(EXP(AD83/($W$253-AD83))-1)/(EXP(1/($W$253-1))-1)</f>
        <v>0</v>
      </c>
      <c r="AF83" s="75">
        <f t="shared" ref="AF83:AF146" si="22">AD83-AE83</f>
        <v>0</v>
      </c>
    </row>
    <row r="84" spans="1:32" ht="11.25" customHeight="1">
      <c r="A84" s="56"/>
      <c r="B84" s="69" t="s">
        <v>317</v>
      </c>
      <c r="C84" s="57">
        <v>757821.29700000002</v>
      </c>
      <c r="D84" s="244">
        <v>958.06</v>
      </c>
      <c r="E84" s="71">
        <v>81.7</v>
      </c>
      <c r="F84" s="59">
        <f t="shared" si="5"/>
        <v>2.6169436793846649E-2</v>
      </c>
      <c r="G84" s="60">
        <f t="shared" si="11"/>
        <v>5.8746566302613629E-3</v>
      </c>
      <c r="H84" s="60">
        <f t="shared" si="12"/>
        <v>0.16026807107316043</v>
      </c>
      <c r="I84" s="61">
        <f t="shared" si="13"/>
        <v>0.15733074275802975</v>
      </c>
      <c r="J84" s="62">
        <f t="shared" si="14"/>
        <v>61913.999964900002</v>
      </c>
      <c r="K84" s="60">
        <f t="shared" si="1"/>
        <v>6.2741332264324825E-3</v>
      </c>
      <c r="L84" s="60">
        <f t="shared" si="15"/>
        <v>0.29151016972468763</v>
      </c>
      <c r="M84" s="63">
        <f t="shared" si="2"/>
        <v>-7.0697892150539676E-4</v>
      </c>
      <c r="N84" s="64">
        <f t="shared" si="16"/>
        <v>870.52932001168119</v>
      </c>
      <c r="O84" s="64">
        <f t="shared" si="3"/>
        <v>136.96102451008036</v>
      </c>
      <c r="P84" s="65">
        <f t="shared" si="4"/>
        <v>71122.245444954358</v>
      </c>
      <c r="Q84" s="229">
        <f t="shared" si="6"/>
        <v>4.4030540018659572</v>
      </c>
      <c r="R84" s="230">
        <f t="shared" si="7"/>
        <v>870.52932001168119</v>
      </c>
      <c r="S84" s="230">
        <f t="shared" si="8"/>
        <v>136.96102451008036</v>
      </c>
      <c r="T84" s="231">
        <f t="shared" si="9"/>
        <v>3832.9876062190833</v>
      </c>
      <c r="U84" s="230">
        <f t="shared" si="10"/>
        <v>141.27868922554813</v>
      </c>
      <c r="V84" s="52">
        <f t="shared" si="17"/>
        <v>0.34063999158928215</v>
      </c>
      <c r="W84" s="52">
        <f t="shared" si="0"/>
        <v>2.4137393964467901E-3</v>
      </c>
      <c r="X84" s="66">
        <f t="shared" si="18"/>
        <v>3.8106837032108221E-3</v>
      </c>
      <c r="Y84" s="67">
        <f t="shared" si="19"/>
        <v>1.605580874024936</v>
      </c>
      <c r="Z84" s="67">
        <f t="shared" si="20"/>
        <v>1.5144218245932754E-2</v>
      </c>
      <c r="AA84" s="232"/>
      <c r="AB84" s="52"/>
      <c r="AD84" s="74">
        <v>0.01</v>
      </c>
      <c r="AE84" s="75">
        <f t="shared" si="21"/>
        <v>2.6459106530655585E-2</v>
      </c>
      <c r="AF84" s="75">
        <f t="shared" si="22"/>
        <v>-1.6459106530655583E-2</v>
      </c>
    </row>
    <row r="85" spans="1:32" ht="11.25" customHeight="1">
      <c r="A85" s="56"/>
      <c r="B85" s="69" t="s">
        <v>267</v>
      </c>
      <c r="C85" s="57">
        <v>652697.30299999996</v>
      </c>
      <c r="D85" s="244">
        <v>1013.96</v>
      </c>
      <c r="E85" s="71">
        <v>100.1</v>
      </c>
      <c r="F85" s="59">
        <f t="shared" si="5"/>
        <v>2.2539246236534145E-2</v>
      </c>
      <c r="G85" s="60">
        <f t="shared" si="11"/>
        <v>5.0597318309763195E-3</v>
      </c>
      <c r="H85" s="60">
        <f t="shared" si="12"/>
        <v>0.16532780290413676</v>
      </c>
      <c r="I85" s="61">
        <f t="shared" si="13"/>
        <v>0.16279793698864858</v>
      </c>
      <c r="J85" s="62">
        <f t="shared" si="14"/>
        <v>65335.000030299991</v>
      </c>
      <c r="K85" s="60">
        <f t="shared" si="1"/>
        <v>6.6208045800862916E-3</v>
      </c>
      <c r="L85" s="60">
        <f t="shared" si="15"/>
        <v>0.29813097430477392</v>
      </c>
      <c r="M85" s="63">
        <f t="shared" si="2"/>
        <v>-4.1385970580654075E-4</v>
      </c>
      <c r="N85" s="64">
        <f t="shared" si="16"/>
        <v>807.89683933036895</v>
      </c>
      <c r="O85" s="64">
        <f t="shared" si="3"/>
        <v>131.52393874263376</v>
      </c>
      <c r="P85" s="65">
        <f t="shared" si="4"/>
        <v>80870.473616969932</v>
      </c>
      <c r="Q85" s="229">
        <f t="shared" si="6"/>
        <v>4.6061696863211745</v>
      </c>
      <c r="R85" s="230">
        <f t="shared" si="7"/>
        <v>807.89683933036895</v>
      </c>
      <c r="S85" s="230">
        <f t="shared" si="8"/>
        <v>131.52393874263376</v>
      </c>
      <c r="T85" s="231">
        <f t="shared" si="9"/>
        <v>3721.309930998234</v>
      </c>
      <c r="U85" s="230">
        <f t="shared" si="10"/>
        <v>139.18160221623845</v>
      </c>
      <c r="V85" s="52">
        <f t="shared" si="17"/>
        <v>0.34906671658352872</v>
      </c>
      <c r="W85" s="52">
        <f t="shared" si="0"/>
        <v>2.5944498414877297E-3</v>
      </c>
      <c r="X85" s="66">
        <f t="shared" si="18"/>
        <v>3.8972322861961302E-3</v>
      </c>
      <c r="Y85" s="67">
        <f t="shared" si="19"/>
        <v>1.5325894518651206</v>
      </c>
      <c r="Z85" s="67">
        <f t="shared" si="20"/>
        <v>1.1884452081956589E-2</v>
      </c>
      <c r="AA85" s="232"/>
      <c r="AB85" s="52"/>
      <c r="AD85" s="74">
        <v>0.02</v>
      </c>
      <c r="AE85" s="75">
        <f t="shared" si="21"/>
        <v>5.2075495631135074E-2</v>
      </c>
      <c r="AF85" s="75">
        <f t="shared" si="22"/>
        <v>-3.207549563113507E-2</v>
      </c>
    </row>
    <row r="86" spans="1:32" ht="11.25" customHeight="1">
      <c r="A86" s="56"/>
      <c r="B86" s="69" t="s">
        <v>363</v>
      </c>
      <c r="C86" s="57">
        <v>188122.97700000001</v>
      </c>
      <c r="D86" s="244">
        <v>1021.09</v>
      </c>
      <c r="E86" s="71">
        <v>92.7</v>
      </c>
      <c r="F86" s="59">
        <f t="shared" si="5"/>
        <v>6.496349964775096E-3</v>
      </c>
      <c r="G86" s="60">
        <f t="shared" si="11"/>
        <v>1.4583357560846643E-3</v>
      </c>
      <c r="H86" s="60">
        <f t="shared" si="12"/>
        <v>0.16678613866022143</v>
      </c>
      <c r="I86" s="61">
        <f t="shared" si="13"/>
        <v>0.1660569707821791</v>
      </c>
      <c r="J86" s="62">
        <f t="shared" si="14"/>
        <v>17438.999967899999</v>
      </c>
      <c r="K86" s="60">
        <f t="shared" si="1"/>
        <v>1.7672030428721325E-3</v>
      </c>
      <c r="L86" s="60">
        <f t="shared" si="15"/>
        <v>0.29989817734764607</v>
      </c>
      <c r="M86" s="63">
        <f t="shared" si="2"/>
        <v>-1.4260726346145003E-4</v>
      </c>
      <c r="N86" s="64">
        <f t="shared" si="16"/>
        <v>433.73145724053728</v>
      </c>
      <c r="O86" s="64">
        <f t="shared" si="3"/>
        <v>72.024131922303866</v>
      </c>
      <c r="P86" s="65">
        <f t="shared" si="4"/>
        <v>40206.906086197807</v>
      </c>
      <c r="Q86" s="229">
        <f t="shared" si="6"/>
        <v>4.5293684725718091</v>
      </c>
      <c r="R86" s="230">
        <f t="shared" si="7"/>
        <v>433.73145724053728</v>
      </c>
      <c r="S86" s="230">
        <f t="shared" si="8"/>
        <v>72.024131922303866</v>
      </c>
      <c r="T86" s="231">
        <f t="shared" si="9"/>
        <v>1964.5295879879172</v>
      </c>
      <c r="U86" s="230">
        <f t="shared" si="10"/>
        <v>137.94635187372833</v>
      </c>
      <c r="V86" s="52">
        <f t="shared" si="17"/>
        <v>0.351474657513347</v>
      </c>
      <c r="W86" s="52">
        <f t="shared" si="0"/>
        <v>2.6601333062829416E-3</v>
      </c>
      <c r="X86" s="66">
        <f t="shared" si="18"/>
        <v>3.9203335448661026E-3</v>
      </c>
      <c r="Y86" s="67">
        <f t="shared" si="19"/>
        <v>1.5743623703255831</v>
      </c>
      <c r="Z86" s="67">
        <f t="shared" si="20"/>
        <v>3.6146556116723951E-3</v>
      </c>
      <c r="AA86" s="232"/>
      <c r="AB86" s="52"/>
      <c r="AD86" s="74">
        <v>0.03</v>
      </c>
      <c r="AE86" s="75">
        <f t="shared" si="21"/>
        <v>7.6887425486523747E-2</v>
      </c>
      <c r="AF86" s="75">
        <f t="shared" si="22"/>
        <v>-4.6887425486523748E-2</v>
      </c>
    </row>
    <row r="87" spans="1:32" ht="11.25" customHeight="1">
      <c r="A87" s="56"/>
      <c r="B87" s="69" t="s">
        <v>232</v>
      </c>
      <c r="C87" s="57">
        <v>339859.81300000002</v>
      </c>
      <c r="D87" s="244">
        <v>1031.44</v>
      </c>
      <c r="E87" s="71">
        <v>107</v>
      </c>
      <c r="F87" s="59">
        <f t="shared" si="5"/>
        <v>1.1736196818802313E-2</v>
      </c>
      <c r="G87" s="60">
        <f t="shared" si="11"/>
        <v>2.6346049018464534E-3</v>
      </c>
      <c r="H87" s="60">
        <f t="shared" si="12"/>
        <v>0.16942074356206788</v>
      </c>
      <c r="I87" s="61">
        <f t="shared" si="13"/>
        <v>0.16810344111114467</v>
      </c>
      <c r="J87" s="62">
        <f t="shared" si="14"/>
        <v>36364.999991000004</v>
      </c>
      <c r="K87" s="60">
        <f t="shared" si="1"/>
        <v>3.6850931106388995E-3</v>
      </c>
      <c r="L87" s="60">
        <f t="shared" si="15"/>
        <v>0.30358327045828498</v>
      </c>
      <c r="M87" s="63">
        <f t="shared" si="2"/>
        <v>-1.7549075756807114E-4</v>
      </c>
      <c r="N87" s="64">
        <f t="shared" si="16"/>
        <v>582.97496773017622</v>
      </c>
      <c r="O87" s="64">
        <f t="shared" si="3"/>
        <v>98.000098157101135</v>
      </c>
      <c r="P87" s="65">
        <f t="shared" si="4"/>
        <v>62378.321547128857</v>
      </c>
      <c r="Q87" s="229">
        <f t="shared" si="6"/>
        <v>4.6728288344619058</v>
      </c>
      <c r="R87" s="230">
        <f t="shared" si="7"/>
        <v>582.97496773017622</v>
      </c>
      <c r="S87" s="230">
        <f t="shared" si="8"/>
        <v>98.000098157101135</v>
      </c>
      <c r="T87" s="231">
        <f t="shared" si="9"/>
        <v>2724.1422389790664</v>
      </c>
      <c r="U87" s="230">
        <f t="shared" si="10"/>
        <v>137.17630115802919</v>
      </c>
      <c r="V87" s="52">
        <f t="shared" si="17"/>
        <v>0.35580143430448452</v>
      </c>
      <c r="W87" s="52">
        <f t="shared" si="0"/>
        <v>2.7267366354685406E-3</v>
      </c>
      <c r="X87" s="66">
        <f t="shared" si="18"/>
        <v>3.9685058754396416E-3</v>
      </c>
      <c r="Y87" s="67">
        <f t="shared" si="19"/>
        <v>1.5155626387426349</v>
      </c>
      <c r="Z87" s="67">
        <f t="shared" si="20"/>
        <v>6.0515033321488811E-3</v>
      </c>
      <c r="AA87" s="232"/>
      <c r="AB87" s="52"/>
      <c r="AD87" s="74">
        <v>0.04</v>
      </c>
      <c r="AE87" s="75">
        <f t="shared" si="21"/>
        <v>0.10093093185824902</v>
      </c>
      <c r="AF87" s="75">
        <f t="shared" si="22"/>
        <v>-6.0930931858249014E-2</v>
      </c>
    </row>
    <row r="88" spans="1:32" ht="11.25" customHeight="1">
      <c r="A88" s="56"/>
      <c r="B88" s="69" t="s">
        <v>240</v>
      </c>
      <c r="C88" s="57">
        <v>19757.045999999998</v>
      </c>
      <c r="D88" s="244">
        <v>1046.99</v>
      </c>
      <c r="E88" s="71">
        <v>102.9</v>
      </c>
      <c r="F88" s="59">
        <f t="shared" si="5"/>
        <v>6.8225948330681541E-4</v>
      </c>
      <c r="G88" s="60">
        <f t="shared" si="11"/>
        <v>1.5315729676343304E-4</v>
      </c>
      <c r="H88" s="60">
        <f t="shared" si="12"/>
        <v>0.16957390085883131</v>
      </c>
      <c r="I88" s="61">
        <f t="shared" si="13"/>
        <v>0.16949732221044961</v>
      </c>
      <c r="J88" s="62">
        <f t="shared" si="14"/>
        <v>2033.0000333999999</v>
      </c>
      <c r="K88" s="60">
        <f t="shared" si="1"/>
        <v>2.0601662089550781E-4</v>
      </c>
      <c r="L88" s="60">
        <f t="shared" si="15"/>
        <v>0.30378928707918051</v>
      </c>
      <c r="M88" s="63">
        <f t="shared" si="2"/>
        <v>-1.1592503947728539E-5</v>
      </c>
      <c r="N88" s="64">
        <f t="shared" si="16"/>
        <v>140.5597595330897</v>
      </c>
      <c r="O88" s="64">
        <f t="shared" si="3"/>
        <v>23.824502851403423</v>
      </c>
      <c r="P88" s="65">
        <f t="shared" si="4"/>
        <v>14463.59925595493</v>
      </c>
      <c r="Q88" s="229">
        <f t="shared" si="6"/>
        <v>4.6337576428400036</v>
      </c>
      <c r="R88" s="230">
        <f t="shared" si="7"/>
        <v>140.5597595330897</v>
      </c>
      <c r="S88" s="230">
        <f t="shared" si="8"/>
        <v>23.824502851403423</v>
      </c>
      <c r="T88" s="231">
        <f t="shared" si="9"/>
        <v>651.31986001220741</v>
      </c>
      <c r="U88" s="230">
        <f t="shared" si="10"/>
        <v>136.6542707558099</v>
      </c>
      <c r="V88" s="52">
        <f t="shared" si="17"/>
        <v>0.35605204221706444</v>
      </c>
      <c r="W88" s="52">
        <f t="shared" si="0"/>
        <v>2.7313955746024123E-3</v>
      </c>
      <c r="X88" s="66">
        <f t="shared" si="18"/>
        <v>3.9711989690650838E-3</v>
      </c>
      <c r="Y88" s="67">
        <f t="shared" si="19"/>
        <v>1.5375219490105152</v>
      </c>
      <c r="Z88" s="67">
        <f t="shared" si="20"/>
        <v>3.6205982820315419E-4</v>
      </c>
      <c r="AA88" s="232"/>
      <c r="AB88" s="52"/>
      <c r="AD88" s="74">
        <v>0.05</v>
      </c>
      <c r="AE88" s="75">
        <f t="shared" si="21"/>
        <v>0.1242399839522413</v>
      </c>
      <c r="AF88" s="75">
        <f t="shared" si="22"/>
        <v>-7.4239983952241295E-2</v>
      </c>
    </row>
    <row r="89" spans="1:32" ht="11.25" customHeight="1">
      <c r="A89" s="56"/>
      <c r="B89" s="69" t="s">
        <v>294</v>
      </c>
      <c r="C89" s="57">
        <v>58966.455000000002</v>
      </c>
      <c r="D89" s="244">
        <v>1074.82</v>
      </c>
      <c r="E89" s="71">
        <v>110.3</v>
      </c>
      <c r="F89" s="59">
        <f t="shared" si="5"/>
        <v>2.0362569951365497E-3</v>
      </c>
      <c r="G89" s="60">
        <f t="shared" si="11"/>
        <v>4.5710997724673116E-4</v>
      </c>
      <c r="H89" s="60">
        <f t="shared" si="12"/>
        <v>0.17003101083607805</v>
      </c>
      <c r="I89" s="61">
        <f t="shared" si="13"/>
        <v>0.16980245584745468</v>
      </c>
      <c r="J89" s="62">
        <f t="shared" si="14"/>
        <v>6503.9999865</v>
      </c>
      <c r="K89" s="60">
        <f t="shared" si="1"/>
        <v>6.5909103665003337E-4</v>
      </c>
      <c r="L89" s="60">
        <f t="shared" si="15"/>
        <v>0.30444837811583053</v>
      </c>
      <c r="M89" s="63">
        <f t="shared" si="2"/>
        <v>-2.7100475998735607E-5</v>
      </c>
      <c r="N89" s="64">
        <f t="shared" si="16"/>
        <v>242.83009492235513</v>
      </c>
      <c r="O89" s="64">
        <f t="shared" si="3"/>
        <v>41.233146471486435</v>
      </c>
      <c r="P89" s="65">
        <f t="shared" si="4"/>
        <v>26784.15946993577</v>
      </c>
      <c r="Q89" s="229">
        <f t="shared" si="6"/>
        <v>4.7032039262594569</v>
      </c>
      <c r="R89" s="230">
        <f t="shared" si="7"/>
        <v>242.83009492235513</v>
      </c>
      <c r="S89" s="230">
        <f t="shared" si="8"/>
        <v>41.233146471486435</v>
      </c>
      <c r="T89" s="231">
        <f t="shared" si="9"/>
        <v>1142.0794558527773</v>
      </c>
      <c r="U89" s="230">
        <f t="shared" si="10"/>
        <v>136.54025871519713</v>
      </c>
      <c r="V89" s="52">
        <f t="shared" si="17"/>
        <v>0.35679940241881786</v>
      </c>
      <c r="W89" s="52">
        <f t="shared" ref="W89:W120" si="23">(L89-V89)^2</f>
        <v>2.7406297455719697E-3</v>
      </c>
      <c r="X89" s="66">
        <f t="shared" si="18"/>
        <v>3.9798147490039673E-3</v>
      </c>
      <c r="Y89" s="67">
        <f t="shared" si="19"/>
        <v>1.505702674534261</v>
      </c>
      <c r="Z89" s="67">
        <f t="shared" si="20"/>
        <v>1.0363325625285221E-3</v>
      </c>
      <c r="AA89" s="232"/>
      <c r="AB89" s="52"/>
      <c r="AD89" s="74">
        <v>0.06</v>
      </c>
      <c r="AE89" s="75">
        <f t="shared" si="21"/>
        <v>0.14684662755974751</v>
      </c>
      <c r="AF89" s="75">
        <f t="shared" si="22"/>
        <v>-8.6846627559747508E-2</v>
      </c>
    </row>
    <row r="90" spans="1:32" ht="11.25" customHeight="1">
      <c r="A90" s="56"/>
      <c r="B90" s="69" t="s">
        <v>390</v>
      </c>
      <c r="C90" s="57">
        <v>5384.6149999999998</v>
      </c>
      <c r="D90" s="244">
        <v>1090.99</v>
      </c>
      <c r="E90" s="71">
        <v>83.2</v>
      </c>
      <c r="F90" s="59">
        <f t="shared" si="5"/>
        <v>1.8594402461309895E-4</v>
      </c>
      <c r="G90" s="60">
        <f t="shared" si="11"/>
        <v>4.1741719764778248E-5</v>
      </c>
      <c r="H90" s="60">
        <f t="shared" si="12"/>
        <v>0.17007275255584284</v>
      </c>
      <c r="I90" s="61">
        <f t="shared" si="13"/>
        <v>0.17005188169596044</v>
      </c>
      <c r="J90" s="62">
        <f t="shared" si="14"/>
        <v>447.99996799999997</v>
      </c>
      <c r="K90" s="60">
        <f t="shared" ref="K90:K121" si="24">J90/$J$251</f>
        <v>4.5398641442371368E-5</v>
      </c>
      <c r="L90" s="60">
        <f t="shared" si="15"/>
        <v>0.3044937767572729</v>
      </c>
      <c r="M90" s="63">
        <f t="shared" ref="M90:M121" si="25">(H89*L90)-(L89*H90)</f>
        <v>-4.9890219871243091E-6</v>
      </c>
      <c r="N90" s="64">
        <f t="shared" si="16"/>
        <v>73.379935949822141</v>
      </c>
      <c r="O90" s="64">
        <f t="shared" ref="O90:O121" si="26">N90*I90</f>
        <v>12.47839618699631</v>
      </c>
      <c r="P90" s="65">
        <f t="shared" ref="P90:P121" si="27">E90*N90</f>
        <v>6105.2106710252019</v>
      </c>
      <c r="Q90" s="229">
        <f t="shared" si="6"/>
        <v>4.4212473478271628</v>
      </c>
      <c r="R90" s="230">
        <f t="shared" si="7"/>
        <v>73.379935949822141</v>
      </c>
      <c r="S90" s="230">
        <f t="shared" si="8"/>
        <v>12.47839618699631</v>
      </c>
      <c r="T90" s="231">
        <f t="shared" si="9"/>
        <v>324.43084720187824</v>
      </c>
      <c r="U90" s="230">
        <f t="shared" si="10"/>
        <v>136.44713234209726</v>
      </c>
      <c r="V90" s="52">
        <f t="shared" si="17"/>
        <v>0.35686760413682572</v>
      </c>
      <c r="W90" s="52">
        <f t="shared" si="23"/>
        <v>2.7430177943831963E-3</v>
      </c>
      <c r="X90" s="66">
        <f t="shared" si="18"/>
        <v>3.9804082098196083E-3</v>
      </c>
      <c r="Y90" s="67">
        <f t="shared" si="19"/>
        <v>1.6257281787365003</v>
      </c>
      <c r="Z90" s="67">
        <f t="shared" si="20"/>
        <v>1.1032303604363781E-4</v>
      </c>
      <c r="AA90" s="232"/>
      <c r="AB90" s="52"/>
      <c r="AD90" s="74">
        <v>7.0000000000000007E-2</v>
      </c>
      <c r="AE90" s="75">
        <f t="shared" si="21"/>
        <v>0.16878111665101031</v>
      </c>
      <c r="AF90" s="75">
        <f t="shared" si="22"/>
        <v>-9.8781116651010303E-2</v>
      </c>
    </row>
    <row r="91" spans="1:32" ht="11.25" customHeight="1">
      <c r="A91" s="56"/>
      <c r="B91" s="69" t="s">
        <v>264</v>
      </c>
      <c r="C91" s="57">
        <v>53304.868000000002</v>
      </c>
      <c r="D91" s="244">
        <v>1138.42</v>
      </c>
      <c r="E91" s="71">
        <v>117.1</v>
      </c>
      <c r="F91" s="59">
        <f t="shared" si="5"/>
        <v>1.8407484448544587E-3</v>
      </c>
      <c r="G91" s="60">
        <f t="shared" si="11"/>
        <v>4.1322116105877501E-4</v>
      </c>
      <c r="H91" s="60">
        <f t="shared" si="12"/>
        <v>0.17048597371690161</v>
      </c>
      <c r="I91" s="61">
        <f t="shared" si="13"/>
        <v>0.17027936313637221</v>
      </c>
      <c r="J91" s="62">
        <f t="shared" si="14"/>
        <v>6242.0000428000003</v>
      </c>
      <c r="K91" s="60">
        <f t="shared" si="24"/>
        <v>6.3254094211529941E-4</v>
      </c>
      <c r="L91" s="60">
        <f t="shared" si="15"/>
        <v>0.30512631769938819</v>
      </c>
      <c r="M91" s="63">
        <f t="shared" si="25"/>
        <v>-1.8245292836997773E-5</v>
      </c>
      <c r="N91" s="64">
        <f t="shared" si="16"/>
        <v>230.878470195902</v>
      </c>
      <c r="O91" s="64">
        <f t="shared" si="26"/>
        <v>39.313838866858084</v>
      </c>
      <c r="P91" s="65">
        <f t="shared" si="27"/>
        <v>27035.868859940121</v>
      </c>
      <c r="Q91" s="229">
        <f t="shared" si="6"/>
        <v>4.7630282706036713</v>
      </c>
      <c r="R91" s="230">
        <f t="shared" si="7"/>
        <v>230.878470195902</v>
      </c>
      <c r="S91" s="230">
        <f t="shared" si="8"/>
        <v>39.313838866858084</v>
      </c>
      <c r="T91" s="231">
        <f t="shared" si="9"/>
        <v>1099.6806806168083</v>
      </c>
      <c r="U91" s="230">
        <f t="shared" si="10"/>
        <v>136.36225457910402</v>
      </c>
      <c r="V91" s="52">
        <f t="shared" si="17"/>
        <v>0.35754236267855855</v>
      </c>
      <c r="W91" s="52">
        <f t="shared" si="23"/>
        <v>2.7474417712584093E-3</v>
      </c>
      <c r="X91" s="66">
        <f t="shared" si="18"/>
        <v>3.9886769212062771E-3</v>
      </c>
      <c r="Y91" s="67">
        <f t="shared" si="19"/>
        <v>1.4771613887369952</v>
      </c>
      <c r="Z91" s="67">
        <f t="shared" si="20"/>
        <v>9.0165095704503072E-4</v>
      </c>
      <c r="AA91" s="232"/>
      <c r="AB91" s="53"/>
      <c r="AD91" s="74">
        <v>0.08</v>
      </c>
      <c r="AE91" s="75">
        <f t="shared" si="21"/>
        <v>0.19007203447997986</v>
      </c>
      <c r="AF91" s="75">
        <f t="shared" si="22"/>
        <v>-0.11007203447997986</v>
      </c>
    </row>
    <row r="92" spans="1:32" ht="11.25" customHeight="1">
      <c r="A92" s="56"/>
      <c r="B92" s="69" t="s">
        <v>384</v>
      </c>
      <c r="C92" s="57">
        <v>414800</v>
      </c>
      <c r="D92" s="244">
        <v>1170.3599999999999</v>
      </c>
      <c r="E92" s="71">
        <v>60</v>
      </c>
      <c r="F92" s="59">
        <f t="shared" si="5"/>
        <v>1.4324066142057222E-2</v>
      </c>
      <c r="G92" s="60">
        <f t="shared" si="11"/>
        <v>3.2155437962472742E-3</v>
      </c>
      <c r="H92" s="60">
        <f t="shared" si="12"/>
        <v>0.17370151751314888</v>
      </c>
      <c r="I92" s="61">
        <f t="shared" si="13"/>
        <v>0.17209374561502525</v>
      </c>
      <c r="J92" s="62">
        <f t="shared" si="14"/>
        <v>24888</v>
      </c>
      <c r="K92" s="60">
        <f t="shared" si="24"/>
        <v>2.5220568502757989E-3</v>
      </c>
      <c r="L92" s="60">
        <f t="shared" si="15"/>
        <v>0.30764837454966398</v>
      </c>
      <c r="M92" s="63">
        <f t="shared" si="25"/>
        <v>-5.5117172006139553E-4</v>
      </c>
      <c r="N92" s="64">
        <f t="shared" si="16"/>
        <v>644.04968752418472</v>
      </c>
      <c r="O92" s="64">
        <f t="shared" si="26"/>
        <v>110.83692308822354</v>
      </c>
      <c r="P92" s="65">
        <f t="shared" si="27"/>
        <v>38642.981251451085</v>
      </c>
      <c r="Q92" s="229">
        <f t="shared" si="6"/>
        <v>4.0943445622221004</v>
      </c>
      <c r="R92" s="230">
        <f t="shared" si="7"/>
        <v>644.04968752418472</v>
      </c>
      <c r="S92" s="230">
        <f t="shared" si="8"/>
        <v>110.83692308822354</v>
      </c>
      <c r="T92" s="231">
        <f t="shared" si="9"/>
        <v>2636.9613359154887</v>
      </c>
      <c r="U92" s="230">
        <f t="shared" si="10"/>
        <v>135.68716033082882</v>
      </c>
      <c r="V92" s="52">
        <f t="shared" si="17"/>
        <v>0.36276821935252862</v>
      </c>
      <c r="W92" s="52">
        <f t="shared" si="23"/>
        <v>3.0381972910918835E-3</v>
      </c>
      <c r="X92" s="66">
        <f t="shared" si="18"/>
        <v>4.0216457913729471E-3</v>
      </c>
      <c r="Y92" s="67">
        <f t="shared" si="19"/>
        <v>1.7310256614528818</v>
      </c>
      <c r="Z92" s="67">
        <f t="shared" si="20"/>
        <v>9.6352156957344327E-3</v>
      </c>
      <c r="AA92" s="232"/>
      <c r="AB92" s="53"/>
      <c r="AD92" s="74">
        <v>0.09</v>
      </c>
      <c r="AE92" s="75">
        <f t="shared" si="21"/>
        <v>0.21074640515004867</v>
      </c>
      <c r="AF92" s="75">
        <f t="shared" si="22"/>
        <v>-0.12074640515004867</v>
      </c>
    </row>
    <row r="93" spans="1:32" ht="11.25" customHeight="1">
      <c r="A93" s="56"/>
      <c r="B93" s="69" t="s">
        <v>222</v>
      </c>
      <c r="C93" s="57">
        <v>279806.09399999998</v>
      </c>
      <c r="D93" s="244">
        <v>1212.21</v>
      </c>
      <c r="E93" s="71">
        <v>144.4</v>
      </c>
      <c r="F93" s="59">
        <f t="shared" si="5"/>
        <v>9.6623939185310516E-3</v>
      </c>
      <c r="G93" s="60">
        <f t="shared" si="11"/>
        <v>2.1690664168608526E-3</v>
      </c>
      <c r="H93" s="60">
        <f t="shared" si="12"/>
        <v>0.17587058393000973</v>
      </c>
      <c r="I93" s="61">
        <f t="shared" si="13"/>
        <v>0.17478605072157932</v>
      </c>
      <c r="J93" s="62">
        <f t="shared" si="14"/>
        <v>40403.999973600003</v>
      </c>
      <c r="K93" s="60">
        <f t="shared" si="24"/>
        <v>4.0943902648650386E-3</v>
      </c>
      <c r="L93" s="60">
        <f t="shared" si="15"/>
        <v>0.31174276481452901</v>
      </c>
      <c r="M93" s="63">
        <f t="shared" si="25"/>
        <v>4.389204486061199E-5</v>
      </c>
      <c r="N93" s="64">
        <f t="shared" si="16"/>
        <v>528.96700653254356</v>
      </c>
      <c r="O93" s="64">
        <f t="shared" si="26"/>
        <v>92.456054033839138</v>
      </c>
      <c r="P93" s="65">
        <f t="shared" si="27"/>
        <v>76382.835743299293</v>
      </c>
      <c r="Q93" s="229">
        <f t="shared" si="6"/>
        <v>4.9725872264587263</v>
      </c>
      <c r="R93" s="230">
        <f t="shared" si="7"/>
        <v>528.96700653254356</v>
      </c>
      <c r="S93" s="230">
        <f t="shared" si="8"/>
        <v>92.456054033839138</v>
      </c>
      <c r="T93" s="231">
        <f t="shared" si="9"/>
        <v>2630.3345799018357</v>
      </c>
      <c r="U93" s="230">
        <f t="shared" si="10"/>
        <v>134.69156354505355</v>
      </c>
      <c r="V93" s="52">
        <f t="shared" si="17"/>
        <v>0.36626863417840388</v>
      </c>
      <c r="W93" s="52">
        <f t="shared" si="23"/>
        <v>2.9730704298863491E-3</v>
      </c>
      <c r="X93" s="66">
        <f t="shared" si="18"/>
        <v>4.0751685424716194E-3</v>
      </c>
      <c r="Y93" s="67">
        <f t="shared" si="19"/>
        <v>1.3740139279755603</v>
      </c>
      <c r="Z93" s="67">
        <f t="shared" si="20"/>
        <v>4.0950114502330826E-3</v>
      </c>
      <c r="AA93" s="232"/>
      <c r="AB93" s="53"/>
      <c r="AD93" s="74">
        <v>0.1</v>
      </c>
      <c r="AE93" s="75">
        <f t="shared" si="21"/>
        <v>0.23082979649479052</v>
      </c>
      <c r="AF93" s="75">
        <f t="shared" si="22"/>
        <v>-0.13082979649479051</v>
      </c>
    </row>
    <row r="94" spans="1:32" ht="11.25" customHeight="1">
      <c r="A94" s="56"/>
      <c r="B94" s="69" t="s">
        <v>288</v>
      </c>
      <c r="C94" s="57">
        <v>1201091.27</v>
      </c>
      <c r="D94" s="244">
        <v>1246.4000000000001</v>
      </c>
      <c r="E94" s="71">
        <v>100.8</v>
      </c>
      <c r="F94" s="59">
        <f t="shared" si="5"/>
        <v>4.14766412587452E-2</v>
      </c>
      <c r="G94" s="60">
        <f t="shared" si="11"/>
        <v>9.3109006315700588E-3</v>
      </c>
      <c r="H94" s="60">
        <f t="shared" si="12"/>
        <v>0.18518148456157979</v>
      </c>
      <c r="I94" s="61">
        <f t="shared" si="13"/>
        <v>0.18052603424579478</v>
      </c>
      <c r="J94" s="62">
        <f t="shared" si="14"/>
        <v>121070.00001600001</v>
      </c>
      <c r="K94" s="60">
        <f t="shared" si="24"/>
        <v>1.2268781055257309E-2</v>
      </c>
      <c r="L94" s="60">
        <f t="shared" si="15"/>
        <v>0.32401154586978631</v>
      </c>
      <c r="M94" s="63">
        <f t="shared" si="25"/>
        <v>-7.4488821750145345E-4</v>
      </c>
      <c r="N94" s="64">
        <f t="shared" si="16"/>
        <v>1095.9430961505254</v>
      </c>
      <c r="O94" s="64">
        <f t="shared" si="26"/>
        <v>197.84626090711211</v>
      </c>
      <c r="P94" s="65">
        <f t="shared" si="27"/>
        <v>110471.06409197296</v>
      </c>
      <c r="Q94" s="229">
        <f t="shared" si="6"/>
        <v>4.6131383556372683</v>
      </c>
      <c r="R94" s="230">
        <f t="shared" si="7"/>
        <v>1095.9430961505254</v>
      </c>
      <c r="S94" s="230">
        <f t="shared" si="8"/>
        <v>197.84626090711211</v>
      </c>
      <c r="T94" s="231">
        <f t="shared" si="9"/>
        <v>5055.7371324478518</v>
      </c>
      <c r="U94" s="230">
        <f t="shared" si="10"/>
        <v>132.59327740371566</v>
      </c>
      <c r="V94" s="52">
        <f t="shared" si="17"/>
        <v>0.38107237144172046</v>
      </c>
      <c r="W94" s="52">
        <f t="shared" si="23"/>
        <v>3.2559378149506941E-3</v>
      </c>
      <c r="X94" s="66">
        <f t="shared" si="18"/>
        <v>4.2355486899967824E-3</v>
      </c>
      <c r="Y94" s="67">
        <f t="shared" si="19"/>
        <v>1.575491840578235</v>
      </c>
      <c r="Z94" s="67">
        <f t="shared" si="20"/>
        <v>2.3111280489626095E-2</v>
      </c>
      <c r="AA94" s="232"/>
      <c r="AB94" s="53"/>
      <c r="AD94" s="74">
        <v>0.11</v>
      </c>
      <c r="AE94" s="75">
        <f t="shared" si="21"/>
        <v>0.25034641504236449</v>
      </c>
      <c r="AF94" s="75">
        <f t="shared" si="22"/>
        <v>-0.1403464150423645</v>
      </c>
    </row>
    <row r="95" spans="1:32" ht="11.25" customHeight="1">
      <c r="A95" s="56"/>
      <c r="B95" s="69" t="s">
        <v>365</v>
      </c>
      <c r="C95" s="57">
        <v>39107.635999999999</v>
      </c>
      <c r="D95" s="244">
        <v>1255.03</v>
      </c>
      <c r="E95" s="71">
        <v>108.7</v>
      </c>
      <c r="F95" s="59">
        <f t="shared" si="5"/>
        <v>1.3504830393526956E-3</v>
      </c>
      <c r="G95" s="60">
        <f t="shared" si="11"/>
        <v>3.0316373270418651E-4</v>
      </c>
      <c r="H95" s="60">
        <f t="shared" si="12"/>
        <v>0.18548464829428399</v>
      </c>
      <c r="I95" s="61">
        <f t="shared" si="13"/>
        <v>0.1853330664279319</v>
      </c>
      <c r="J95" s="62">
        <f t="shared" si="14"/>
        <v>4251.0000332</v>
      </c>
      <c r="K95" s="60">
        <f t="shared" si="24"/>
        <v>4.3078044657082564E-4</v>
      </c>
      <c r="L95" s="60">
        <f t="shared" si="15"/>
        <v>0.32444232631635711</v>
      </c>
      <c r="M95" s="63">
        <f t="shared" si="25"/>
        <v>-1.8455987069058988E-5</v>
      </c>
      <c r="N95" s="64">
        <f t="shared" si="16"/>
        <v>197.75650684617182</v>
      </c>
      <c r="O95" s="64">
        <f t="shared" si="26"/>
        <v>36.650819819877334</v>
      </c>
      <c r="P95" s="65">
        <f t="shared" si="27"/>
        <v>21496.132294178879</v>
      </c>
      <c r="Q95" s="229">
        <f t="shared" si="6"/>
        <v>4.6885917941271638</v>
      </c>
      <c r="R95" s="230">
        <f t="shared" si="7"/>
        <v>197.75650684617182</v>
      </c>
      <c r="S95" s="230">
        <f t="shared" si="8"/>
        <v>36.650819819877334</v>
      </c>
      <c r="T95" s="231">
        <f t="shared" si="9"/>
        <v>927.1995352342135</v>
      </c>
      <c r="U95" s="230">
        <f t="shared" si="10"/>
        <v>130.86120903422133</v>
      </c>
      <c r="V95" s="52">
        <f t="shared" si="17"/>
        <v>0.38154841573014081</v>
      </c>
      <c r="W95" s="52">
        <f t="shared" si="23"/>
        <v>3.2611054481350588E-3</v>
      </c>
      <c r="X95" s="66">
        <f t="shared" si="18"/>
        <v>4.241179944744977E-3</v>
      </c>
      <c r="Y95" s="67">
        <f t="shared" si="19"/>
        <v>1.5563682833071655</v>
      </c>
      <c r="Z95" s="67">
        <f t="shared" si="20"/>
        <v>7.3434812350555996E-4</v>
      </c>
      <c r="AA95" s="232"/>
      <c r="AB95" s="53"/>
      <c r="AD95" s="74">
        <v>0.12</v>
      </c>
      <c r="AE95" s="75">
        <f t="shared" si="21"/>
        <v>0.26931919375629187</v>
      </c>
      <c r="AF95" s="75">
        <f t="shared" si="22"/>
        <v>-0.14931919375629188</v>
      </c>
    </row>
    <row r="96" spans="1:32" ht="11.25" customHeight="1">
      <c r="A96" s="56"/>
      <c r="B96" s="76" t="s">
        <v>322</v>
      </c>
      <c r="C96" s="77">
        <v>5031035.2189999996</v>
      </c>
      <c r="D96" s="245">
        <v>1270.6099999999999</v>
      </c>
      <c r="E96" s="181">
        <v>187.4</v>
      </c>
      <c r="F96" s="59">
        <f t="shared" si="5"/>
        <v>0.17373404349077951</v>
      </c>
      <c r="G96" s="60">
        <f t="shared" si="11"/>
        <v>3.9000757201439237E-2</v>
      </c>
      <c r="H96" s="60">
        <f t="shared" si="12"/>
        <v>0.22448540549572321</v>
      </c>
      <c r="I96" s="61">
        <f t="shared" si="13"/>
        <v>0.20498502689500359</v>
      </c>
      <c r="J96" s="62">
        <f t="shared" si="14"/>
        <v>942816.00004059996</v>
      </c>
      <c r="K96" s="60">
        <f t="shared" si="24"/>
        <v>9.5541447743973926E-2</v>
      </c>
      <c r="L96" s="60">
        <f t="shared" si="15"/>
        <v>0.41998377406033105</v>
      </c>
      <c r="M96" s="63">
        <f t="shared" si="25"/>
        <v>5.0679754377833675E-3</v>
      </c>
      <c r="N96" s="64">
        <f t="shared" si="16"/>
        <v>2242.9969279961128</v>
      </c>
      <c r="O96" s="64">
        <f t="shared" si="26"/>
        <v>459.78078561069361</v>
      </c>
      <c r="P96" s="65">
        <f t="shared" si="27"/>
        <v>420337.62430647155</v>
      </c>
      <c r="Q96" s="229">
        <f t="shared" si="6"/>
        <v>5.2332453698043215</v>
      </c>
      <c r="R96" s="230">
        <f t="shared" si="7"/>
        <v>2242.9969279961128</v>
      </c>
      <c r="S96" s="230">
        <f t="shared" si="8"/>
        <v>459.78078561069361</v>
      </c>
      <c r="T96" s="231">
        <f t="shared" si="9"/>
        <v>11738.153287920975</v>
      </c>
      <c r="U96" s="230">
        <f t="shared" si="10"/>
        <v>124.01240322296687</v>
      </c>
      <c r="V96" s="52">
        <f t="shared" si="17"/>
        <v>0.43983361267866222</v>
      </c>
      <c r="W96" s="52">
        <f t="shared" si="23"/>
        <v>3.9401609317379162E-4</v>
      </c>
      <c r="X96" s="66">
        <f t="shared" si="18"/>
        <v>5.4901183205243818E-3</v>
      </c>
      <c r="Y96" s="67">
        <f t="shared" si="19"/>
        <v>1.3363408163931549</v>
      </c>
      <c r="Z96" s="67">
        <f t="shared" si="20"/>
        <v>6.9647816540236787E-2</v>
      </c>
      <c r="AA96" s="232"/>
      <c r="AB96" s="53"/>
      <c r="AD96" s="74">
        <v>0.13</v>
      </c>
      <c r="AE96" s="75">
        <f t="shared" si="21"/>
        <v>0.28776987317763852</v>
      </c>
      <c r="AF96" s="75">
        <f t="shared" si="22"/>
        <v>-0.15776987317763852</v>
      </c>
    </row>
    <row r="97" spans="1:32" ht="11.25" customHeight="1">
      <c r="A97" s="56"/>
      <c r="B97" s="69" t="s">
        <v>274</v>
      </c>
      <c r="C97" s="57">
        <v>263263.158</v>
      </c>
      <c r="D97" s="244">
        <v>1282.46</v>
      </c>
      <c r="E97" s="71">
        <v>104.5</v>
      </c>
      <c r="F97" s="59">
        <f>C97/$C$260</f>
        <v>4.0662723841480538E-3</v>
      </c>
      <c r="G97" s="60">
        <f t="shared" si="11"/>
        <v>2.0408250108181437E-3</v>
      </c>
      <c r="H97" s="60">
        <f t="shared" si="12"/>
        <v>0.22652623050654136</v>
      </c>
      <c r="I97" s="61">
        <f t="shared" si="13"/>
        <v>0.22550581800113229</v>
      </c>
      <c r="J97" s="62">
        <f t="shared" si="14"/>
        <v>27511.000011</v>
      </c>
      <c r="K97" s="60">
        <f t="shared" si="24"/>
        <v>2.7878618625715259E-3</v>
      </c>
      <c r="L97" s="60">
        <f t="shared" si="15"/>
        <v>0.42277163592290257</v>
      </c>
      <c r="M97" s="63">
        <f t="shared" si="25"/>
        <v>-2.3127908955468401E-4</v>
      </c>
      <c r="N97" s="64">
        <f t="shared" si="16"/>
        <v>513.09176372263084</v>
      </c>
      <c r="O97" s="64">
        <f t="shared" si="26"/>
        <v>115.70517788791555</v>
      </c>
      <c r="P97" s="65">
        <f t="shared" si="27"/>
        <v>53618.089309014926</v>
      </c>
      <c r="Q97" s="229">
        <f t="shared" si="6"/>
        <v>4.6491870714048655</v>
      </c>
      <c r="R97" s="230">
        <f t="shared" si="7"/>
        <v>513.09176372263084</v>
      </c>
      <c r="S97" s="230">
        <f t="shared" si="8"/>
        <v>115.70517788791555</v>
      </c>
      <c r="T97" s="231">
        <f t="shared" si="9"/>
        <v>2385.4595943435752</v>
      </c>
      <c r="U97" s="230">
        <f t="shared" si="10"/>
        <v>117.2430695525556</v>
      </c>
      <c r="V97" s="52">
        <f t="shared" si="17"/>
        <v>0.4427299974699942</v>
      </c>
      <c r="W97" s="52">
        <f t="shared" si="23"/>
        <v>3.9833619564442579E-4</v>
      </c>
      <c r="X97" s="66">
        <f t="shared" si="18"/>
        <v>5.5265618510418162E-3</v>
      </c>
      <c r="Y97" s="67">
        <f t="shared" si="19"/>
        <v>1.6803977413017344</v>
      </c>
      <c r="Z97" s="67">
        <f t="shared" si="20"/>
        <v>5.7627522139198101E-3</v>
      </c>
      <c r="AA97" s="232"/>
      <c r="AB97" s="53"/>
      <c r="AD97" s="74">
        <v>0.14000000000000001</v>
      </c>
      <c r="AE97" s="75">
        <f t="shared" si="21"/>
        <v>0.30571907653322722</v>
      </c>
      <c r="AF97" s="75">
        <f t="shared" si="22"/>
        <v>-0.16571907653322721</v>
      </c>
    </row>
    <row r="98" spans="1:32" ht="11.25" customHeight="1">
      <c r="A98" s="56"/>
      <c r="B98" s="69" t="s">
        <v>387</v>
      </c>
      <c r="C98" s="57">
        <v>171055.79399999999</v>
      </c>
      <c r="D98" s="244">
        <v>1361.76</v>
      </c>
      <c r="E98" s="71">
        <v>116.5</v>
      </c>
      <c r="F98" s="59">
        <f t="shared" ref="F98:F134" si="28">C98/$C$260</f>
        <v>2.6420690862134165E-3</v>
      </c>
      <c r="G98" s="60">
        <f t="shared" si="11"/>
        <v>1.3260303693559588E-3</v>
      </c>
      <c r="H98" s="60">
        <f t="shared" si="12"/>
        <v>0.22785226087589733</v>
      </c>
      <c r="I98" s="61">
        <f t="shared" si="13"/>
        <v>0.22718924569121934</v>
      </c>
      <c r="J98" s="62">
        <f t="shared" si="14"/>
        <v>19928.000000999997</v>
      </c>
      <c r="K98" s="60">
        <f t="shared" si="24"/>
        <v>2.0194289985060337E-3</v>
      </c>
      <c r="L98" s="60">
        <f t="shared" si="15"/>
        <v>0.42479106492140861</v>
      </c>
      <c r="M98" s="63">
        <f t="shared" si="25"/>
        <v>-1.0315438972889612E-4</v>
      </c>
      <c r="N98" s="64">
        <f t="shared" si="16"/>
        <v>413.58891909721177</v>
      </c>
      <c r="O98" s="64">
        <f t="shared" si="26"/>
        <v>93.962954555942289</v>
      </c>
      <c r="P98" s="65">
        <f t="shared" si="27"/>
        <v>48183.109074825174</v>
      </c>
      <c r="Q98" s="229">
        <f t="shared" si="6"/>
        <v>4.7578912730057557</v>
      </c>
      <c r="R98" s="230">
        <f t="shared" si="7"/>
        <v>413.58891909721177</v>
      </c>
      <c r="S98" s="230">
        <f t="shared" si="8"/>
        <v>93.962954555942289</v>
      </c>
      <c r="T98" s="231">
        <f t="shared" si="9"/>
        <v>1967.8111087845075</v>
      </c>
      <c r="U98" s="230">
        <f t="shared" si="10"/>
        <v>116.70442687435572</v>
      </c>
      <c r="V98" s="52">
        <f t="shared" si="17"/>
        <v>0.44460415813438608</v>
      </c>
      <c r="W98" s="52">
        <f t="shared" si="23"/>
        <v>3.9255866266613398E-4</v>
      </c>
      <c r="X98" s="66">
        <f t="shared" si="18"/>
        <v>5.5529602617101857E-3</v>
      </c>
      <c r="Y98" s="67">
        <f t="shared" si="19"/>
        <v>1.6500266629491904</v>
      </c>
      <c r="Z98" s="67">
        <f t="shared" si="20"/>
        <v>3.6102343559194883E-3</v>
      </c>
      <c r="AA98" s="232"/>
      <c r="AB98" s="53"/>
      <c r="AD98" s="74">
        <v>0.15</v>
      </c>
      <c r="AE98" s="75">
        <f t="shared" si="21"/>
        <v>0.32318637932054184</v>
      </c>
      <c r="AF98" s="75">
        <f t="shared" si="22"/>
        <v>-0.17318637932054184</v>
      </c>
    </row>
    <row r="99" spans="1:32" ht="11.25" customHeight="1">
      <c r="A99" s="56"/>
      <c r="B99" s="69" t="s">
        <v>344</v>
      </c>
      <c r="C99" s="57">
        <v>374724.29200000002</v>
      </c>
      <c r="D99" s="244">
        <v>1397.52</v>
      </c>
      <c r="E99" s="71">
        <v>134.19999999999999</v>
      </c>
      <c r="F99" s="59">
        <f t="shared" si="28"/>
        <v>5.7878628054330019E-3</v>
      </c>
      <c r="G99" s="60">
        <f t="shared" si="11"/>
        <v>2.9048755362674834E-3</v>
      </c>
      <c r="H99" s="60">
        <f t="shared" si="12"/>
        <v>0.2307571364121648</v>
      </c>
      <c r="I99" s="61">
        <f t="shared" si="13"/>
        <v>0.22930469864403108</v>
      </c>
      <c r="J99" s="62">
        <f t="shared" si="14"/>
        <v>50287.999986399998</v>
      </c>
      <c r="K99" s="60">
        <f t="shared" si="24"/>
        <v>5.0959978645278613E-3</v>
      </c>
      <c r="L99" s="60">
        <f t="shared" si="15"/>
        <v>0.42988706278593647</v>
      </c>
      <c r="M99" s="63">
        <f t="shared" si="25"/>
        <v>-7.2830537663798323E-5</v>
      </c>
      <c r="N99" s="64">
        <f t="shared" si="16"/>
        <v>612.14727966397106</v>
      </c>
      <c r="O99" s="64">
        <f t="shared" si="26"/>
        <v>140.3682474891103</v>
      </c>
      <c r="P99" s="65">
        <f t="shared" si="27"/>
        <v>82150.16493090491</v>
      </c>
      <c r="Q99" s="229">
        <f t="shared" si="6"/>
        <v>4.8993312245375815</v>
      </c>
      <c r="R99" s="230">
        <f t="shared" si="7"/>
        <v>612.14727966397106</v>
      </c>
      <c r="S99" s="230">
        <f t="shared" si="8"/>
        <v>140.3682474891103</v>
      </c>
      <c r="T99" s="231">
        <f t="shared" si="9"/>
        <v>2999.1122812734329</v>
      </c>
      <c r="U99" s="230">
        <f t="shared" si="10"/>
        <v>116.03105740324918</v>
      </c>
      <c r="V99" s="52">
        <f t="shared" si="17"/>
        <v>0.44868856404587959</v>
      </c>
      <c r="W99" s="52">
        <f t="shared" si="23"/>
        <v>3.5349644962764275E-4</v>
      </c>
      <c r="X99" s="66">
        <f t="shared" si="18"/>
        <v>5.6195762430061164E-3</v>
      </c>
      <c r="Y99" s="67">
        <f t="shared" si="19"/>
        <v>1.6058673017624916</v>
      </c>
      <c r="Z99" s="67">
        <f t="shared" si="20"/>
        <v>7.4911214741851693E-3</v>
      </c>
      <c r="AA99" s="232"/>
      <c r="AB99" s="53"/>
      <c r="AD99" s="74">
        <v>0.16</v>
      </c>
      <c r="AE99" s="75">
        <f t="shared" si="21"/>
        <v>0.34019037383168343</v>
      </c>
      <c r="AF99" s="75">
        <f t="shared" si="22"/>
        <v>-0.18019037383168343</v>
      </c>
    </row>
    <row r="100" spans="1:32" ht="11.25" customHeight="1">
      <c r="A100" s="56"/>
      <c r="B100" s="69" t="s">
        <v>306</v>
      </c>
      <c r="C100" s="57">
        <v>100026.52499999999</v>
      </c>
      <c r="D100" s="244">
        <v>1478.95</v>
      </c>
      <c r="E100" s="71">
        <v>113.1</v>
      </c>
      <c r="F100" s="59">
        <f t="shared" si="28"/>
        <v>1.5449753751331772E-3</v>
      </c>
      <c r="G100" s="60">
        <f t="shared" si="11"/>
        <v>7.7540904513964052E-4</v>
      </c>
      <c r="H100" s="60">
        <f t="shared" si="12"/>
        <v>0.23153254545730445</v>
      </c>
      <c r="I100" s="61">
        <f t="shared" si="13"/>
        <v>0.23114484093473464</v>
      </c>
      <c r="J100" s="62">
        <f t="shared" si="14"/>
        <v>11312.9999775</v>
      </c>
      <c r="K100" s="60">
        <f t="shared" si="24"/>
        <v>1.1464171122799677E-3</v>
      </c>
      <c r="L100" s="60">
        <f t="shared" si="15"/>
        <v>0.43103347989821644</v>
      </c>
      <c r="M100" s="63">
        <f t="shared" si="25"/>
        <v>-6.8794386909099003E-5</v>
      </c>
      <c r="N100" s="64">
        <f t="shared" si="16"/>
        <v>316.26970294354783</v>
      </c>
      <c r="O100" s="64">
        <f t="shared" si="26"/>
        <v>73.104110179362138</v>
      </c>
      <c r="P100" s="65">
        <f t="shared" si="27"/>
        <v>35770.103402915258</v>
      </c>
      <c r="Q100" s="229">
        <f t="shared" si="6"/>
        <v>4.728272383122075</v>
      </c>
      <c r="R100" s="230">
        <f t="shared" si="7"/>
        <v>316.26970294354783</v>
      </c>
      <c r="S100" s="230">
        <f t="shared" si="8"/>
        <v>73.104110179362138</v>
      </c>
      <c r="T100" s="231">
        <f t="shared" si="9"/>
        <v>1495.4093020461996</v>
      </c>
      <c r="U100" s="230">
        <f t="shared" si="10"/>
        <v>115.44848251584627</v>
      </c>
      <c r="V100" s="52">
        <f t="shared" si="17"/>
        <v>0.44977392831915192</v>
      </c>
      <c r="W100" s="52">
        <f t="shared" si="23"/>
        <v>3.5120440701774289E-4</v>
      </c>
      <c r="X100" s="66">
        <f t="shared" si="18"/>
        <v>5.6345624543310017E-3</v>
      </c>
      <c r="Y100" s="67">
        <f t="shared" si="19"/>
        <v>1.6714389480609884</v>
      </c>
      <c r="Z100" s="67">
        <f t="shared" si="20"/>
        <v>2.1662665744920317E-3</v>
      </c>
      <c r="AA100" s="111"/>
      <c r="AB100" s="53"/>
      <c r="AD100" s="74">
        <v>0.17</v>
      </c>
      <c r="AE100" s="75">
        <f t="shared" si="21"/>
        <v>0.35674872903549593</v>
      </c>
      <c r="AF100" s="75">
        <f t="shared" si="22"/>
        <v>-0.18674872903549591</v>
      </c>
    </row>
    <row r="101" spans="1:32" ht="11.25" customHeight="1">
      <c r="A101" s="56"/>
      <c r="B101" s="69" t="s">
        <v>357</v>
      </c>
      <c r="C101" s="57">
        <v>1317932.307</v>
      </c>
      <c r="D101" s="244">
        <v>1528.68</v>
      </c>
      <c r="E101" s="71">
        <v>121.18755966083165</v>
      </c>
      <c r="F101" s="59">
        <f t="shared" si="28"/>
        <v>2.0356330087518873E-2</v>
      </c>
      <c r="G101" s="60">
        <f t="shared" si="11"/>
        <v>1.021665634919891E-2</v>
      </c>
      <c r="H101" s="60">
        <f t="shared" si="12"/>
        <v>0.24174920180650336</v>
      </c>
      <c r="I101" s="61">
        <f t="shared" si="13"/>
        <v>0.23664087363190389</v>
      </c>
      <c r="J101" s="62">
        <f t="shared" si="14"/>
        <v>159717.0000835</v>
      </c>
      <c r="K101" s="60">
        <f t="shared" si="24"/>
        <v>1.618512352001332E-2</v>
      </c>
      <c r="L101" s="60">
        <f t="shared" si="15"/>
        <v>0.44721860341822978</v>
      </c>
      <c r="M101" s="63">
        <f t="shared" si="25"/>
        <v>-6.5633809198983872E-4</v>
      </c>
      <c r="N101" s="64">
        <f t="shared" si="16"/>
        <v>1148.0123287665513</v>
      </c>
      <c r="O101" s="64">
        <f t="shared" si="26"/>
        <v>271.66664041951316</v>
      </c>
      <c r="P101" s="65">
        <f t="shared" si="27"/>
        <v>139124.8125837667</v>
      </c>
      <c r="Q101" s="229">
        <f t="shared" si="6"/>
        <v>4.7973394253046093</v>
      </c>
      <c r="R101" s="230">
        <f t="shared" si="7"/>
        <v>1148.0123287665513</v>
      </c>
      <c r="S101" s="230">
        <f t="shared" si="8"/>
        <v>271.66664041951316</v>
      </c>
      <c r="T101" s="231">
        <f t="shared" si="9"/>
        <v>5507.4048055275334</v>
      </c>
      <c r="U101" s="230">
        <f t="shared" si="10"/>
        <v>113.725837706833</v>
      </c>
      <c r="V101" s="52">
        <f t="shared" si="17"/>
        <v>0.46388477628113756</v>
      </c>
      <c r="W101" s="52">
        <f t="shared" si="23"/>
        <v>2.777613178963237E-4</v>
      </c>
      <c r="X101" s="66">
        <f t="shared" si="18"/>
        <v>5.8461378737766365E-3</v>
      </c>
      <c r="Y101" s="67">
        <f t="shared" si="19"/>
        <v>1.6659359087172887</v>
      </c>
      <c r="Z101" s="67">
        <f t="shared" si="20"/>
        <v>2.8354720082954029E-2</v>
      </c>
      <c r="AA101" s="111"/>
      <c r="AB101" s="53"/>
      <c r="AD101" s="74">
        <v>0.18</v>
      </c>
      <c r="AE101" s="75">
        <f t="shared" si="21"/>
        <v>0.37287824619816956</v>
      </c>
      <c r="AF101" s="75">
        <f t="shared" si="22"/>
        <v>-0.19287824619816957</v>
      </c>
    </row>
    <row r="102" spans="1:32" ht="11.25" customHeight="1">
      <c r="A102" s="56"/>
      <c r="B102" s="69" t="s">
        <v>291</v>
      </c>
      <c r="C102" s="57">
        <v>107246.96400000001</v>
      </c>
      <c r="D102" s="244">
        <v>1551.05</v>
      </c>
      <c r="E102" s="71">
        <v>49.4</v>
      </c>
      <c r="F102" s="59">
        <f t="shared" si="28"/>
        <v>1.6564997978065754E-3</v>
      </c>
      <c r="G102" s="60">
        <f t="shared" si="11"/>
        <v>8.3138213538224391E-4</v>
      </c>
      <c r="H102" s="60">
        <f t="shared" si="12"/>
        <v>0.24258058394188561</v>
      </c>
      <c r="I102" s="61">
        <f t="shared" si="13"/>
        <v>0.24216489287419449</v>
      </c>
      <c r="J102" s="62">
        <f t="shared" si="14"/>
        <v>5298.0000216000008</v>
      </c>
      <c r="K102" s="60">
        <f t="shared" si="24"/>
        <v>5.3687951009472891E-4</v>
      </c>
      <c r="L102" s="60">
        <f t="shared" si="15"/>
        <v>0.44775548292832451</v>
      </c>
      <c r="M102" s="63">
        <f t="shared" si="25"/>
        <v>-2.4201936446084649E-4</v>
      </c>
      <c r="N102" s="64">
        <f t="shared" si="16"/>
        <v>327.48582259389491</v>
      </c>
      <c r="O102" s="64">
        <f t="shared" si="26"/>
        <v>79.305569146268027</v>
      </c>
      <c r="P102" s="65">
        <f t="shared" si="27"/>
        <v>16177.799636138408</v>
      </c>
      <c r="Q102" s="229">
        <f t="shared" si="6"/>
        <v>3.8999504241938769</v>
      </c>
      <c r="R102" s="230">
        <f t="shared" si="7"/>
        <v>327.48582259389491</v>
      </c>
      <c r="S102" s="230">
        <f t="shared" si="8"/>
        <v>79.305569146268027</v>
      </c>
      <c r="T102" s="231">
        <f t="shared" si="9"/>
        <v>1277.1784727425411</v>
      </c>
      <c r="U102" s="230">
        <f t="shared" si="10"/>
        <v>112.02032111500691</v>
      </c>
      <c r="V102" s="52">
        <f t="shared" si="17"/>
        <v>0.46501774672246776</v>
      </c>
      <c r="W102" s="52">
        <f t="shared" si="23"/>
        <v>2.9798575129858895E-4</v>
      </c>
      <c r="X102" s="66">
        <f t="shared" si="18"/>
        <v>5.8531560783272292E-3</v>
      </c>
      <c r="Y102" s="67">
        <f t="shared" si="19"/>
        <v>1.8639396632495446</v>
      </c>
      <c r="Z102" s="67">
        <f t="shared" si="20"/>
        <v>2.8884468996058189E-3</v>
      </c>
      <c r="AA102" s="111"/>
      <c r="AB102" s="53"/>
      <c r="AD102" s="74">
        <v>0.19</v>
      </c>
      <c r="AE102" s="75">
        <f t="shared" si="21"/>
        <v>0.3885949105877996</v>
      </c>
      <c r="AF102" s="75">
        <f t="shared" si="22"/>
        <v>-0.1985949105877996</v>
      </c>
    </row>
    <row r="103" spans="1:32" ht="11.25" customHeight="1">
      <c r="A103" s="56"/>
      <c r="B103" s="69" t="s">
        <v>378</v>
      </c>
      <c r="C103" s="57">
        <v>575841.27</v>
      </c>
      <c r="D103" s="244">
        <v>1563.22</v>
      </c>
      <c r="E103" s="71">
        <v>63</v>
      </c>
      <c r="F103" s="59">
        <f t="shared" si="28"/>
        <v>8.8942466224375509E-3</v>
      </c>
      <c r="G103" s="60">
        <f t="shared" si="11"/>
        <v>4.4639412328149755E-3</v>
      </c>
      <c r="H103" s="60">
        <f t="shared" si="12"/>
        <v>0.2470445251747006</v>
      </c>
      <c r="I103" s="61">
        <f t="shared" si="13"/>
        <v>0.24481255455829309</v>
      </c>
      <c r="J103" s="62">
        <f t="shared" si="14"/>
        <v>36278.000009999996</v>
      </c>
      <c r="K103" s="60">
        <f t="shared" si="24"/>
        <v>3.6762768579044519E-3</v>
      </c>
      <c r="L103" s="60">
        <f t="shared" si="15"/>
        <v>0.45143175978622896</v>
      </c>
      <c r="M103" s="63">
        <f t="shared" si="25"/>
        <v>-1.1069607755402333E-3</v>
      </c>
      <c r="N103" s="64">
        <f t="shared" si="16"/>
        <v>758.84205866570153</v>
      </c>
      <c r="O103" s="64">
        <f t="shared" si="26"/>
        <v>185.77406288822451</v>
      </c>
      <c r="P103" s="65">
        <f t="shared" si="27"/>
        <v>47807.049695939197</v>
      </c>
      <c r="Q103" s="229">
        <f t="shared" si="6"/>
        <v>4.1431347263915326</v>
      </c>
      <c r="R103" s="230">
        <f t="shared" si="7"/>
        <v>758.84205866570153</v>
      </c>
      <c r="S103" s="230">
        <f t="shared" si="8"/>
        <v>185.77406288822451</v>
      </c>
      <c r="T103" s="231">
        <f t="shared" si="9"/>
        <v>3143.9848851043084</v>
      </c>
      <c r="U103" s="230">
        <f t="shared" si="10"/>
        <v>111.21195845150463</v>
      </c>
      <c r="V103" s="52">
        <f t="shared" si="17"/>
        <v>0.47106233971698219</v>
      </c>
      <c r="W103" s="52">
        <f t="shared" si="23"/>
        <v>3.8535966841769163E-4</v>
      </c>
      <c r="X103" s="66">
        <f t="shared" si="18"/>
        <v>5.9012131609468112E-3</v>
      </c>
      <c r="Y103" s="67">
        <f t="shared" si="19"/>
        <v>1.8340085009959546</v>
      </c>
      <c r="Z103" s="67">
        <f t="shared" si="20"/>
        <v>1.5014855510672057E-2</v>
      </c>
      <c r="AA103" s="111"/>
      <c r="AB103" s="53"/>
      <c r="AD103" s="74">
        <v>0.2</v>
      </c>
      <c r="AE103" s="75">
        <f t="shared" si="21"/>
        <v>0.40391393957705307</v>
      </c>
      <c r="AF103" s="75">
        <f t="shared" si="22"/>
        <v>-0.20391393957705306</v>
      </c>
    </row>
    <row r="104" spans="1:32" ht="11.25" customHeight="1">
      <c r="A104" s="56"/>
      <c r="B104" s="69" t="s">
        <v>380</v>
      </c>
      <c r="C104" s="57">
        <v>1448766.6669999999</v>
      </c>
      <c r="D104" s="244">
        <v>1623.07</v>
      </c>
      <c r="E104" s="71">
        <v>30</v>
      </c>
      <c r="F104" s="59">
        <f t="shared" si="28"/>
        <v>2.2377152708531741E-2</v>
      </c>
      <c r="G104" s="60">
        <f t="shared" si="11"/>
        <v>1.1230888785635705E-2</v>
      </c>
      <c r="H104" s="60">
        <f t="shared" si="12"/>
        <v>0.25827541396033632</v>
      </c>
      <c r="I104" s="61">
        <f t="shared" si="13"/>
        <v>0.25265996956751846</v>
      </c>
      <c r="J104" s="62">
        <f t="shared" si="14"/>
        <v>43463.000009999996</v>
      </c>
      <c r="K104" s="60">
        <f t="shared" si="24"/>
        <v>4.4043778892943431E-3</v>
      </c>
      <c r="L104" s="60">
        <f t="shared" si="15"/>
        <v>0.45583613767552328</v>
      </c>
      <c r="M104" s="63">
        <f t="shared" si="25"/>
        <v>-3.981902444112298E-3</v>
      </c>
      <c r="N104" s="64">
        <f t="shared" si="16"/>
        <v>1203.6472352811682</v>
      </c>
      <c r="O104" s="64">
        <f t="shared" si="26"/>
        <v>304.11347383616766</v>
      </c>
      <c r="P104" s="65">
        <f t="shared" si="27"/>
        <v>36109.417058435043</v>
      </c>
      <c r="Q104" s="229">
        <f t="shared" si="6"/>
        <v>3.4011973816621555</v>
      </c>
      <c r="R104" s="230">
        <f t="shared" si="7"/>
        <v>1203.6472352811682</v>
      </c>
      <c r="S104" s="230">
        <f t="shared" si="8"/>
        <v>304.11347383616766</v>
      </c>
      <c r="T104" s="231">
        <f t="shared" si="9"/>
        <v>4093.8418250832015</v>
      </c>
      <c r="U104" s="230">
        <f t="shared" si="10"/>
        <v>108.85015429180427</v>
      </c>
      <c r="V104" s="52">
        <f t="shared" si="17"/>
        <v>0.48598717364310529</v>
      </c>
      <c r="W104" s="52">
        <f t="shared" si="23"/>
        <v>9.090849699184239E-4</v>
      </c>
      <c r="X104" s="66">
        <f t="shared" si="18"/>
        <v>5.9587881370149424E-3</v>
      </c>
      <c r="Y104" s="67">
        <f t="shared" si="19"/>
        <v>1.9208487323499674</v>
      </c>
      <c r="Z104" s="67">
        <f t="shared" si="20"/>
        <v>4.1438159461044059E-2</v>
      </c>
      <c r="AA104" s="111"/>
      <c r="AB104" s="53"/>
      <c r="AD104" s="74">
        <v>0.21</v>
      </c>
      <c r="AE104" s="75">
        <f t="shared" si="21"/>
        <v>0.4188498274299095</v>
      </c>
      <c r="AF104" s="75">
        <f t="shared" si="22"/>
        <v>-0.20884982742990951</v>
      </c>
    </row>
    <row r="105" spans="1:32" ht="11.25" customHeight="1">
      <c r="A105" s="56"/>
      <c r="B105" s="69" t="s">
        <v>336</v>
      </c>
      <c r="C105" s="57">
        <v>49871.383000000002</v>
      </c>
      <c r="D105" s="244">
        <v>1630.95</v>
      </c>
      <c r="E105" s="71">
        <v>31.1</v>
      </c>
      <c r="F105" s="59">
        <f t="shared" si="28"/>
        <v>7.702962655039287E-4</v>
      </c>
      <c r="G105" s="60">
        <f t="shared" si="11"/>
        <v>3.8660466783009111E-4</v>
      </c>
      <c r="H105" s="60">
        <f t="shared" si="12"/>
        <v>0.2586620186281664</v>
      </c>
      <c r="I105" s="61">
        <f t="shared" si="13"/>
        <v>0.25846871629425139</v>
      </c>
      <c r="J105" s="62">
        <f t="shared" si="14"/>
        <v>1551.0000113000001</v>
      </c>
      <c r="K105" s="60">
        <f t="shared" si="24"/>
        <v>1.5717254111527671E-4</v>
      </c>
      <c r="L105" s="60">
        <f t="shared" si="15"/>
        <v>0.45599331021663858</v>
      </c>
      <c r="M105" s="63">
        <f t="shared" si="25"/>
        <v>-1.356345754712357E-4</v>
      </c>
      <c r="N105" s="64">
        <f t="shared" si="16"/>
        <v>223.31901620775602</v>
      </c>
      <c r="O105" s="64">
        <f t="shared" si="26"/>
        <v>57.720979443313816</v>
      </c>
      <c r="P105" s="65">
        <f t="shared" si="27"/>
        <v>6945.2214040612125</v>
      </c>
      <c r="Q105" s="229">
        <f t="shared" si="6"/>
        <v>3.4372078191851885</v>
      </c>
      <c r="R105" s="230">
        <f t="shared" si="7"/>
        <v>223.31901620775602</v>
      </c>
      <c r="S105" s="230">
        <f t="shared" si="8"/>
        <v>57.720979443313816</v>
      </c>
      <c r="T105" s="231">
        <f t="shared" si="9"/>
        <v>767.59386868204285</v>
      </c>
      <c r="U105" s="230">
        <f t="shared" si="10"/>
        <v>107.13428411779248</v>
      </c>
      <c r="V105" s="52">
        <f t="shared" si="17"/>
        <v>0.48649386307721426</v>
      </c>
      <c r="W105" s="52">
        <f t="shared" si="23"/>
        <v>9.3028372480077133E-4</v>
      </c>
      <c r="X105" s="66">
        <f t="shared" si="18"/>
        <v>5.9608427303129603E-3</v>
      </c>
      <c r="Y105" s="67">
        <f t="shared" si="19"/>
        <v>1.9230448006340424</v>
      </c>
      <c r="Z105" s="67">
        <f t="shared" si="20"/>
        <v>1.4297032267165108E-3</v>
      </c>
      <c r="AA105" s="111"/>
      <c r="AB105" s="53"/>
      <c r="AD105" s="74">
        <v>0.22</v>
      </c>
      <c r="AE105" s="75">
        <f t="shared" si="21"/>
        <v>0.43341638703304264</v>
      </c>
      <c r="AF105" s="75">
        <f t="shared" si="22"/>
        <v>-0.21341638703304264</v>
      </c>
    </row>
    <row r="106" spans="1:32" ht="11.25" customHeight="1">
      <c r="A106" s="56"/>
      <c r="B106" s="69" t="s">
        <v>244</v>
      </c>
      <c r="C106" s="57">
        <v>654063.14300000004</v>
      </c>
      <c r="D106" s="244">
        <v>1679.39</v>
      </c>
      <c r="E106" s="71">
        <v>145.69999999999999</v>
      </c>
      <c r="F106" s="59">
        <f t="shared" si="28"/>
        <v>1.0102434826334415E-2</v>
      </c>
      <c r="G106" s="60">
        <f t="shared" si="11"/>
        <v>5.070319869401263E-3</v>
      </c>
      <c r="H106" s="60">
        <f t="shared" si="12"/>
        <v>0.26373233849756766</v>
      </c>
      <c r="I106" s="61">
        <f t="shared" si="13"/>
        <v>0.26119717856286706</v>
      </c>
      <c r="J106" s="62">
        <f t="shared" si="14"/>
        <v>95296.999935100001</v>
      </c>
      <c r="K106" s="60">
        <f t="shared" si="24"/>
        <v>9.6570416062781803E-3</v>
      </c>
      <c r="L106" s="60">
        <f t="shared" si="15"/>
        <v>0.46565035182291675</v>
      </c>
      <c r="M106" s="63">
        <f t="shared" si="25"/>
        <v>1.8587793475062508E-4</v>
      </c>
      <c r="N106" s="64">
        <f t="shared" si="16"/>
        <v>808.7417035123143</v>
      </c>
      <c r="O106" s="64">
        <f t="shared" si="26"/>
        <v>211.24105114354325</v>
      </c>
      <c r="P106" s="65">
        <f t="shared" si="27"/>
        <v>117833.66620174418</v>
      </c>
      <c r="Q106" s="229">
        <f t="shared" si="6"/>
        <v>4.9815497132011588</v>
      </c>
      <c r="R106" s="230">
        <f t="shared" si="7"/>
        <v>808.7417035123143</v>
      </c>
      <c r="S106" s="230">
        <f t="shared" si="8"/>
        <v>211.24105114354325</v>
      </c>
      <c r="T106" s="231">
        <f t="shared" si="9"/>
        <v>4028.7870011855857</v>
      </c>
      <c r="U106" s="230">
        <f t="shared" si="10"/>
        <v>106.33767470917557</v>
      </c>
      <c r="V106" s="52">
        <f t="shared" si="17"/>
        <v>0.49309635602334662</v>
      </c>
      <c r="W106" s="52">
        <f t="shared" si="23"/>
        <v>7.5328314657001371E-4</v>
      </c>
      <c r="X106" s="66">
        <f t="shared" si="18"/>
        <v>6.0870816574317916E-3</v>
      </c>
      <c r="Y106" s="67">
        <f t="shared" si="19"/>
        <v>1.6936611335847762</v>
      </c>
      <c r="Z106" s="67">
        <f t="shared" si="20"/>
        <v>1.4544151881107862E-2</v>
      </c>
      <c r="AA106" s="111"/>
      <c r="AB106" s="53"/>
      <c r="AD106" s="74">
        <v>0.23</v>
      </c>
      <c r="AE106" s="75">
        <f t="shared" si="21"/>
        <v>0.44762678880949591</v>
      </c>
      <c r="AF106" s="75">
        <f t="shared" si="22"/>
        <v>-0.2176267888094959</v>
      </c>
    </row>
    <row r="107" spans="1:32" ht="11.25" customHeight="1">
      <c r="A107" s="56"/>
      <c r="B107" s="69" t="s">
        <v>278</v>
      </c>
      <c r="C107" s="57">
        <v>27556251.366</v>
      </c>
      <c r="D107" s="244">
        <v>1777.59</v>
      </c>
      <c r="E107" s="71">
        <v>91.5</v>
      </c>
      <c r="F107" s="59">
        <f t="shared" si="28"/>
        <v>0.42562440104212335</v>
      </c>
      <c r="G107" s="60">
        <f t="shared" si="11"/>
        <v>0.21361700368315281</v>
      </c>
      <c r="H107" s="60">
        <f t="shared" si="12"/>
        <v>0.47734934218072045</v>
      </c>
      <c r="I107" s="61">
        <f t="shared" si="13"/>
        <v>0.37054084033914403</v>
      </c>
      <c r="J107" s="62">
        <f t="shared" si="14"/>
        <v>2521396.9999889997</v>
      </c>
      <c r="K107" s="60">
        <f t="shared" si="24"/>
        <v>0.25550894310861078</v>
      </c>
      <c r="L107" s="60">
        <f t="shared" si="15"/>
        <v>0.72115929493152753</v>
      </c>
      <c r="M107" s="63">
        <f t="shared" si="25"/>
        <v>-3.2084861847341495E-2</v>
      </c>
      <c r="N107" s="64">
        <f t="shared" si="16"/>
        <v>5249.4048582672685</v>
      </c>
      <c r="O107" s="64">
        <f t="shared" si="26"/>
        <v>1945.1188874627389</v>
      </c>
      <c r="P107" s="65">
        <f t="shared" si="27"/>
        <v>480320.54453145509</v>
      </c>
      <c r="Q107" s="229">
        <f t="shared" si="6"/>
        <v>4.516338972281476</v>
      </c>
      <c r="R107" s="230">
        <f t="shared" si="7"/>
        <v>5249.4048582672685</v>
      </c>
      <c r="S107" s="230">
        <f t="shared" si="8"/>
        <v>1945.1188874627389</v>
      </c>
      <c r="T107" s="231">
        <f t="shared" si="9"/>
        <v>23708.091742676184</v>
      </c>
      <c r="U107" s="230">
        <f t="shared" si="10"/>
        <v>78.848043100888503</v>
      </c>
      <c r="V107" s="52">
        <f t="shared" si="17"/>
        <v>0.71372843150284959</v>
      </c>
      <c r="W107" s="52">
        <f t="shared" si="23"/>
        <v>5.5217731295663216E-5</v>
      </c>
      <c r="X107" s="66">
        <f t="shared" si="18"/>
        <v>9.4271495749530445E-3</v>
      </c>
      <c r="Y107" s="67">
        <f t="shared" si="19"/>
        <v>2.0612438409871396</v>
      </c>
      <c r="Z107" s="67">
        <f t="shared" si="20"/>
        <v>0.9076001543344161</v>
      </c>
      <c r="AB107" s="53"/>
      <c r="AD107" s="74">
        <v>0.24</v>
      </c>
      <c r="AE107" s="75">
        <f t="shared" si="21"/>
        <v>0.46149359703162091</v>
      </c>
      <c r="AF107" s="75">
        <f t="shared" si="22"/>
        <v>-0.22149359703162091</v>
      </c>
    </row>
    <row r="108" spans="1:32" ht="11.25" customHeight="1">
      <c r="A108" s="56"/>
      <c r="B108" s="69" t="s">
        <v>233</v>
      </c>
      <c r="C108" s="57">
        <v>606101.38800000004</v>
      </c>
      <c r="D108" s="244">
        <v>1805.26</v>
      </c>
      <c r="E108" s="71">
        <v>165.7</v>
      </c>
      <c r="F108" s="59">
        <f t="shared" si="28"/>
        <v>9.3616340195167187E-3</v>
      </c>
      <c r="G108" s="60">
        <f t="shared" si="11"/>
        <v>4.6985187031828891E-3</v>
      </c>
      <c r="H108" s="60">
        <f t="shared" si="12"/>
        <v>0.48204786088390333</v>
      </c>
      <c r="I108" s="61">
        <f t="shared" si="13"/>
        <v>0.47969860153231192</v>
      </c>
      <c r="J108" s="62">
        <f t="shared" si="14"/>
        <v>100430.99999159999</v>
      </c>
      <c r="K108" s="60">
        <f t="shared" si="24"/>
        <v>1.017730197319445E-2</v>
      </c>
      <c r="L108" s="60">
        <f t="shared" si="15"/>
        <v>0.73133659690472197</v>
      </c>
      <c r="M108" s="63">
        <f t="shared" si="25"/>
        <v>1.4697479668689395E-3</v>
      </c>
      <c r="N108" s="64">
        <f t="shared" si="16"/>
        <v>778.52513639573647</v>
      </c>
      <c r="O108" s="64">
        <f t="shared" si="26"/>
        <v>373.45741918678715</v>
      </c>
      <c r="P108" s="65">
        <f t="shared" si="27"/>
        <v>129001.61510077352</v>
      </c>
      <c r="Q108" s="229">
        <f t="shared" si="6"/>
        <v>5.1101789244325175</v>
      </c>
      <c r="R108" s="230">
        <f t="shared" si="7"/>
        <v>778.52513639573647</v>
      </c>
      <c r="S108" s="230">
        <f t="shared" si="8"/>
        <v>373.45741918678715</v>
      </c>
      <c r="T108" s="231">
        <f t="shared" si="9"/>
        <v>3978.4027441504436</v>
      </c>
      <c r="U108" s="230">
        <f t="shared" si="10"/>
        <v>58.494565871157114</v>
      </c>
      <c r="V108" s="52">
        <f t="shared" si="17"/>
        <v>0.71757876990688751</v>
      </c>
      <c r="W108" s="52">
        <f t="shared" si="23"/>
        <v>1.8927780370234262E-4</v>
      </c>
      <c r="X108" s="66">
        <f t="shared" si="18"/>
        <v>9.5601894576045985E-3</v>
      </c>
      <c r="Y108" s="67">
        <f t="shared" si="19"/>
        <v>2.5929019240321338</v>
      </c>
      <c r="Z108" s="67">
        <f t="shared" si="20"/>
        <v>3.1588800855495633E-2</v>
      </c>
      <c r="AB108" s="53"/>
      <c r="AD108" s="74">
        <v>0.25</v>
      </c>
      <c r="AE108" s="75">
        <f t="shared" si="21"/>
        <v>0.47502880373154083</v>
      </c>
      <c r="AF108" s="75">
        <f t="shared" si="22"/>
        <v>-0.22502880373154083</v>
      </c>
    </row>
    <row r="109" spans="1:32" ht="11.25" customHeight="1">
      <c r="A109" s="56"/>
      <c r="B109" s="69" t="s">
        <v>250</v>
      </c>
      <c r="C109" s="57">
        <v>22295.409</v>
      </c>
      <c r="D109" s="244">
        <v>1883.81</v>
      </c>
      <c r="E109" s="71">
        <v>100.2</v>
      </c>
      <c r="F109" s="59">
        <f t="shared" si="28"/>
        <v>3.4436723542602941E-4</v>
      </c>
      <c r="G109" s="60">
        <f t="shared" si="11"/>
        <v>1.7283477361317658E-4</v>
      </c>
      <c r="H109" s="60">
        <f t="shared" si="12"/>
        <v>0.48222069565751652</v>
      </c>
      <c r="I109" s="61">
        <f t="shared" si="13"/>
        <v>0.48213427827070993</v>
      </c>
      <c r="J109" s="62">
        <f t="shared" si="14"/>
        <v>2233.9999818000001</v>
      </c>
      <c r="K109" s="60">
        <f t="shared" si="24"/>
        <v>2.2638520401859131E-4</v>
      </c>
      <c r="L109" s="60">
        <f t="shared" si="15"/>
        <v>0.7315629821087406</v>
      </c>
      <c r="M109" s="63">
        <f t="shared" si="25"/>
        <v>-1.7271891828096742E-5</v>
      </c>
      <c r="N109" s="64">
        <f t="shared" si="16"/>
        <v>149.31647263446857</v>
      </c>
      <c r="O109" s="64">
        <f t="shared" si="26"/>
        <v>71.990589767547718</v>
      </c>
      <c r="P109" s="65">
        <f t="shared" si="27"/>
        <v>14961.51055797375</v>
      </c>
      <c r="Q109" s="229">
        <f t="shared" si="6"/>
        <v>4.6071681886507641</v>
      </c>
      <c r="R109" s="230">
        <f t="shared" si="7"/>
        <v>149.31647263446857</v>
      </c>
      <c r="S109" s="230">
        <f t="shared" si="8"/>
        <v>71.990589767547718</v>
      </c>
      <c r="T109" s="231">
        <f t="shared" si="9"/>
        <v>687.92610276306596</v>
      </c>
      <c r="U109" s="230">
        <f t="shared" si="10"/>
        <v>58.10614023810097</v>
      </c>
      <c r="V109" s="52">
        <f t="shared" si="17"/>
        <v>0.71771974839527619</v>
      </c>
      <c r="W109" s="52">
        <f t="shared" si="23"/>
        <v>1.9163511964559761E-4</v>
      </c>
      <c r="X109" s="66">
        <f t="shared" si="18"/>
        <v>9.5631488137341517E-3</v>
      </c>
      <c r="Y109" s="67">
        <f t="shared" si="19"/>
        <v>2.3572712413611421</v>
      </c>
      <c r="Z109" s="67">
        <f t="shared" si="20"/>
        <v>9.6039577498393961E-4</v>
      </c>
      <c r="AB109" s="53"/>
      <c r="AD109" s="74">
        <v>0.26</v>
      </c>
      <c r="AE109" s="75">
        <f t="shared" si="21"/>
        <v>0.48824386039048617</v>
      </c>
      <c r="AF109" s="75">
        <f t="shared" si="22"/>
        <v>-0.22824386039048616</v>
      </c>
    </row>
    <row r="110" spans="1:32" ht="11.25" customHeight="1">
      <c r="A110" s="56"/>
      <c r="B110" s="69" t="s">
        <v>325</v>
      </c>
      <c r="C110" s="57">
        <v>4384618.7939999998</v>
      </c>
      <c r="D110" s="244">
        <v>1910.38</v>
      </c>
      <c r="E110" s="71">
        <v>112.8</v>
      </c>
      <c r="F110" s="59">
        <f t="shared" si="28"/>
        <v>6.7723317050913528E-2</v>
      </c>
      <c r="G110" s="60">
        <f t="shared" si="11"/>
        <v>3.3989714951677685E-2</v>
      </c>
      <c r="H110" s="60">
        <f t="shared" si="12"/>
        <v>0.51621041060919426</v>
      </c>
      <c r="I110" s="61">
        <f t="shared" si="13"/>
        <v>0.49921555313335542</v>
      </c>
      <c r="J110" s="62">
        <f t="shared" si="14"/>
        <v>494584.99996319995</v>
      </c>
      <c r="K110" s="60">
        <f t="shared" si="24"/>
        <v>5.0119394374833023E-2</v>
      </c>
      <c r="L110" s="60">
        <f t="shared" si="15"/>
        <v>0.78168237648357364</v>
      </c>
      <c r="M110" s="63">
        <f t="shared" si="25"/>
        <v>-6.9700800971000954E-4</v>
      </c>
      <c r="N110" s="64">
        <f t="shared" si="16"/>
        <v>2093.948135460857</v>
      </c>
      <c r="O110" s="64">
        <f t="shared" si="26"/>
        <v>1045.33147667665</v>
      </c>
      <c r="P110" s="65">
        <f t="shared" si="27"/>
        <v>236197.34967998465</v>
      </c>
      <c r="Q110" s="229">
        <f t="shared" si="6"/>
        <v>4.7256163390639587</v>
      </c>
      <c r="R110" s="230">
        <f t="shared" si="7"/>
        <v>2093.948135460857</v>
      </c>
      <c r="S110" s="230">
        <f t="shared" si="8"/>
        <v>1045.33147667665</v>
      </c>
      <c r="T110" s="231">
        <f t="shared" si="9"/>
        <v>9895.1955220863365</v>
      </c>
      <c r="U110" s="230">
        <f t="shared" si="10"/>
        <v>55.453645651286173</v>
      </c>
      <c r="V110" s="52">
        <f t="shared" si="17"/>
        <v>0.74457160936984146</v>
      </c>
      <c r="W110" s="52">
        <f t="shared" si="23"/>
        <v>1.3772090357696658E-3</v>
      </c>
      <c r="X110" s="66">
        <f t="shared" si="18"/>
        <v>1.0218320328125398E-2</v>
      </c>
      <c r="Y110" s="67">
        <f t="shared" si="19"/>
        <v>2.4543184125938229</v>
      </c>
      <c r="Z110" s="67">
        <f t="shared" si="20"/>
        <v>0.20474312776523998</v>
      </c>
      <c r="AB110" s="53"/>
      <c r="AD110" s="74">
        <v>0.27</v>
      </c>
      <c r="AE110" s="75">
        <f t="shared" si="21"/>
        <v>0.50114970757301314</v>
      </c>
      <c r="AF110" s="75">
        <f t="shared" si="22"/>
        <v>-0.23114970757301312</v>
      </c>
    </row>
    <row r="111" spans="1:32" ht="11.25" customHeight="1">
      <c r="A111" s="56"/>
      <c r="B111" s="69" t="s">
        <v>328</v>
      </c>
      <c r="C111" s="57">
        <v>183950.777</v>
      </c>
      <c r="D111" s="244">
        <v>1960.06</v>
      </c>
      <c r="E111" s="71">
        <v>77.2</v>
      </c>
      <c r="F111" s="59">
        <f t="shared" si="28"/>
        <v>2.8412405679554944E-3</v>
      </c>
      <c r="G111" s="60">
        <f t="shared" si="11"/>
        <v>1.4259927188939629E-3</v>
      </c>
      <c r="H111" s="60">
        <f t="shared" si="12"/>
        <v>0.51763640332808825</v>
      </c>
      <c r="I111" s="61">
        <f t="shared" si="13"/>
        <v>0.51692340696864125</v>
      </c>
      <c r="J111" s="62">
        <f t="shared" si="14"/>
        <v>14200.999984400001</v>
      </c>
      <c r="K111" s="60">
        <f t="shared" si="24"/>
        <v>1.4390762331815549E-3</v>
      </c>
      <c r="L111" s="60">
        <f t="shared" si="15"/>
        <v>0.78312145271675515</v>
      </c>
      <c r="M111" s="63">
        <f t="shared" si="25"/>
        <v>-3.7180724412477772E-4</v>
      </c>
      <c r="N111" s="64">
        <f t="shared" si="16"/>
        <v>428.89483209756679</v>
      </c>
      <c r="O111" s="64">
        <f t="shared" si="26"/>
        <v>221.70577783911759</v>
      </c>
      <c r="P111" s="65">
        <f t="shared" si="27"/>
        <v>33110.681037932154</v>
      </c>
      <c r="Q111" s="229">
        <f t="shared" si="6"/>
        <v>4.3463994570307305</v>
      </c>
      <c r="R111" s="230">
        <f t="shared" si="7"/>
        <v>428.89483209756679</v>
      </c>
      <c r="S111" s="230">
        <f t="shared" si="8"/>
        <v>221.70577783911759</v>
      </c>
      <c r="T111" s="231">
        <f t="shared" si="9"/>
        <v>1864.1482653521507</v>
      </c>
      <c r="U111" s="230">
        <f t="shared" si="10"/>
        <v>52.831607517371687</v>
      </c>
      <c r="V111" s="52">
        <f t="shared" si="17"/>
        <v>0.74566139423388256</v>
      </c>
      <c r="W111" s="52">
        <f t="shared" si="23"/>
        <v>1.4032559815402349E-3</v>
      </c>
      <c r="X111" s="66">
        <f t="shared" si="18"/>
        <v>1.0237132242490656E-2</v>
      </c>
      <c r="Y111" s="67">
        <f t="shared" si="19"/>
        <v>2.3397578090857198</v>
      </c>
      <c r="Z111" s="67">
        <f t="shared" si="20"/>
        <v>7.8065495188114203E-3</v>
      </c>
      <c r="AB111" s="53"/>
      <c r="AD111" s="74">
        <v>0.28000000000000003</v>
      </c>
      <c r="AE111" s="75">
        <f t="shared" si="21"/>
        <v>0.51375680265822832</v>
      </c>
      <c r="AF111" s="75">
        <f t="shared" si="22"/>
        <v>-0.23375680265822829</v>
      </c>
    </row>
    <row r="112" spans="1:32" ht="11.25" customHeight="1">
      <c r="A112" s="56"/>
      <c r="B112" s="69" t="s">
        <v>351</v>
      </c>
      <c r="C112" s="57">
        <v>14414.716</v>
      </c>
      <c r="D112" s="244">
        <v>2032.17</v>
      </c>
      <c r="E112" s="71">
        <v>29.9</v>
      </c>
      <c r="F112" s="59">
        <f t="shared" si="28"/>
        <v>2.2264475607383354E-4</v>
      </c>
      <c r="G112" s="60">
        <f t="shared" si="11"/>
        <v>1.1174337176583011E-4</v>
      </c>
      <c r="H112" s="60">
        <f t="shared" si="12"/>
        <v>0.51774814669985403</v>
      </c>
      <c r="I112" s="61">
        <f t="shared" si="13"/>
        <v>0.51769227501397119</v>
      </c>
      <c r="J112" s="62">
        <f t="shared" si="14"/>
        <v>431.00000840000001</v>
      </c>
      <c r="K112" s="60">
        <f t="shared" si="24"/>
        <v>4.3675929108572282E-5</v>
      </c>
      <c r="L112" s="60">
        <f t="shared" si="15"/>
        <v>0.78316512864586374</v>
      </c>
      <c r="M112" s="63">
        <f t="shared" si="25"/>
        <v>-6.4900380772892063E-5</v>
      </c>
      <c r="N112" s="64">
        <f t="shared" si="16"/>
        <v>120.06130100910951</v>
      </c>
      <c r="O112" s="64">
        <f t="shared" si="26"/>
        <v>62.154808060543097</v>
      </c>
      <c r="P112" s="65">
        <f t="shared" si="27"/>
        <v>3589.8329001723741</v>
      </c>
      <c r="Q112" s="229">
        <f t="shared" si="6"/>
        <v>3.3978584803966405</v>
      </c>
      <c r="R112" s="230">
        <f t="shared" si="7"/>
        <v>120.06130100910951</v>
      </c>
      <c r="S112" s="230">
        <f t="shared" si="8"/>
        <v>62.154808060543097</v>
      </c>
      <c r="T112" s="231">
        <f t="shared" si="9"/>
        <v>407.95130980125651</v>
      </c>
      <c r="U112" s="230">
        <f t="shared" si="10"/>
        <v>52.720611427721209</v>
      </c>
      <c r="V112" s="52">
        <f t="shared" si="17"/>
        <v>0.74574667072574441</v>
      </c>
      <c r="W112" s="52">
        <f t="shared" si="23"/>
        <v>1.400140993119741E-3</v>
      </c>
      <c r="X112" s="66">
        <f t="shared" si="18"/>
        <v>1.0237703183639755E-2</v>
      </c>
      <c r="Y112" s="67">
        <f t="shared" si="19"/>
        <v>2.1196388521985297</v>
      </c>
      <c r="Z112" s="67">
        <f t="shared" si="20"/>
        <v>5.0204831573708302E-4</v>
      </c>
      <c r="AB112" s="53"/>
      <c r="AD112" s="74">
        <v>0.28999999999999998</v>
      </c>
      <c r="AE112" s="75">
        <f t="shared" si="21"/>
        <v>0.52607514580751835</v>
      </c>
      <c r="AF112" s="75">
        <f t="shared" si="22"/>
        <v>-0.23607514580751837</v>
      </c>
    </row>
    <row r="113" spans="1:32" ht="11.25" customHeight="1">
      <c r="A113" s="56"/>
      <c r="B113" s="69" t="s">
        <v>310</v>
      </c>
      <c r="C113" s="57">
        <v>47302.839</v>
      </c>
      <c r="D113" s="244">
        <v>2091.89</v>
      </c>
      <c r="E113" s="71">
        <v>63.4</v>
      </c>
      <c r="F113" s="59">
        <f t="shared" si="28"/>
        <v>7.3062341642768543E-4</v>
      </c>
      <c r="G113" s="60">
        <f t="shared" si="11"/>
        <v>3.666932268354234E-4</v>
      </c>
      <c r="H113" s="60">
        <f t="shared" si="12"/>
        <v>0.5181148399266895</v>
      </c>
      <c r="I113" s="61">
        <f t="shared" si="13"/>
        <v>0.51793149331327171</v>
      </c>
      <c r="J113" s="62">
        <f t="shared" si="14"/>
        <v>2998.9999926</v>
      </c>
      <c r="K113" s="60">
        <f t="shared" si="24"/>
        <v>3.0390744436330366E-4</v>
      </c>
      <c r="L113" s="60">
        <f t="shared" si="15"/>
        <v>0.783469036090227</v>
      </c>
      <c r="M113" s="63">
        <f t="shared" si="25"/>
        <v>-1.2983383208081678E-4</v>
      </c>
      <c r="N113" s="64">
        <f t="shared" si="16"/>
        <v>217.49215847933462</v>
      </c>
      <c r="O113" s="64">
        <f t="shared" si="26"/>
        <v>112.64603842512852</v>
      </c>
      <c r="P113" s="65">
        <f t="shared" si="27"/>
        <v>13789.002847589814</v>
      </c>
      <c r="Q113" s="229">
        <f t="shared" si="6"/>
        <v>4.1494638614431798</v>
      </c>
      <c r="R113" s="230">
        <f t="shared" si="7"/>
        <v>217.49215847933462</v>
      </c>
      <c r="S113" s="230">
        <f t="shared" si="8"/>
        <v>112.64603842512852</v>
      </c>
      <c r="T113" s="231">
        <f t="shared" si="9"/>
        <v>902.47585175727181</v>
      </c>
      <c r="U113" s="230">
        <f t="shared" si="10"/>
        <v>52.686124746011153</v>
      </c>
      <c r="V113" s="52">
        <f t="shared" si="17"/>
        <v>0.7460263877928266</v>
      </c>
      <c r="W113" s="52">
        <f t="shared" si="23"/>
        <v>1.4019519115228214E-3</v>
      </c>
      <c r="X113" s="66">
        <f t="shared" si="18"/>
        <v>1.0241675927186278E-2</v>
      </c>
      <c r="Y113" s="67">
        <f t="shared" si="19"/>
        <v>2.2770143895144379</v>
      </c>
      <c r="Z113" s="67">
        <f t="shared" si="20"/>
        <v>1.9012290367048171E-3</v>
      </c>
      <c r="AB113" s="53"/>
      <c r="AD113" s="74">
        <v>0.3</v>
      </c>
      <c r="AE113" s="75">
        <f t="shared" si="21"/>
        <v>0.5381143042968366</v>
      </c>
      <c r="AF113" s="75">
        <f t="shared" si="22"/>
        <v>-0.23811430429683661</v>
      </c>
    </row>
    <row r="114" spans="1:32" ht="11.25" customHeight="1">
      <c r="A114" s="56"/>
      <c r="B114" s="69" t="s">
        <v>381</v>
      </c>
      <c r="C114" s="57">
        <v>693627.76</v>
      </c>
      <c r="D114" s="244">
        <v>2093.5700000000002</v>
      </c>
      <c r="E114" s="71">
        <v>95.1</v>
      </c>
      <c r="F114" s="59">
        <f t="shared" si="28"/>
        <v>1.0713536321578556E-2</v>
      </c>
      <c r="G114" s="60">
        <f t="shared" si="11"/>
        <v>5.3770261344573125E-3</v>
      </c>
      <c r="H114" s="60">
        <f t="shared" si="12"/>
        <v>0.52349186606114684</v>
      </c>
      <c r="I114" s="61">
        <f t="shared" si="13"/>
        <v>0.52080335299391822</v>
      </c>
      <c r="J114" s="62">
        <f t="shared" si="14"/>
        <v>65963.999975999992</v>
      </c>
      <c r="K114" s="60">
        <f t="shared" si="24"/>
        <v>6.6845450824117416E-3</v>
      </c>
      <c r="L114" s="60">
        <f t="shared" si="15"/>
        <v>0.79015358117263879</v>
      </c>
      <c r="M114" s="63">
        <f t="shared" si="25"/>
        <v>-7.493714772387472E-4</v>
      </c>
      <c r="N114" s="64">
        <f t="shared" si="16"/>
        <v>832.84317851561946</v>
      </c>
      <c r="O114" s="64">
        <f t="shared" si="26"/>
        <v>433.747519889047</v>
      </c>
      <c r="P114" s="65">
        <f t="shared" si="27"/>
        <v>79203.386276835401</v>
      </c>
      <c r="Q114" s="229">
        <f t="shared" si="6"/>
        <v>4.5549289695513444</v>
      </c>
      <c r="R114" s="230">
        <f t="shared" si="7"/>
        <v>832.84317851561946</v>
      </c>
      <c r="S114" s="230">
        <f t="shared" si="8"/>
        <v>433.747519889047</v>
      </c>
      <c r="T114" s="231">
        <f t="shared" si="9"/>
        <v>3793.5415209140169</v>
      </c>
      <c r="U114" s="230">
        <f t="shared" si="10"/>
        <v>52.273862644553851</v>
      </c>
      <c r="V114" s="52">
        <f t="shared" si="17"/>
        <v>0.75010643387383313</v>
      </c>
      <c r="W114" s="52">
        <f t="shared" si="23"/>
        <v>1.6037740067722369E-3</v>
      </c>
      <c r="X114" s="66">
        <f t="shared" si="18"/>
        <v>1.0329057739741847E-2</v>
      </c>
      <c r="Y114" s="67">
        <f t="shared" si="19"/>
        <v>2.4328103255199247</v>
      </c>
      <c r="Z114" s="67">
        <f t="shared" si="20"/>
        <v>3.1824284490437928E-2</v>
      </c>
      <c r="AA114" s="291"/>
      <c r="AB114" s="53"/>
      <c r="AD114" s="74">
        <v>0.31</v>
      </c>
      <c r="AE114" s="75">
        <f t="shared" si="21"/>
        <v>0.54988343533117123</v>
      </c>
      <c r="AF114" s="75">
        <f t="shared" si="22"/>
        <v>-0.23988343533117124</v>
      </c>
    </row>
    <row r="115" spans="1:32" ht="11.25" customHeight="1">
      <c r="A115" s="56"/>
      <c r="B115" s="69" t="s">
        <v>320</v>
      </c>
      <c r="C115" s="57">
        <v>135618.81200000001</v>
      </c>
      <c r="D115" s="244">
        <v>2193.2199999999998</v>
      </c>
      <c r="E115" s="71">
        <v>40.4</v>
      </c>
      <c r="F115" s="59">
        <f t="shared" si="28"/>
        <v>2.09472162453725E-3</v>
      </c>
      <c r="G115" s="60">
        <f t="shared" si="11"/>
        <v>1.0513216720854036E-3</v>
      </c>
      <c r="H115" s="60">
        <f t="shared" si="12"/>
        <v>0.52454318773323227</v>
      </c>
      <c r="I115" s="61">
        <f t="shared" si="13"/>
        <v>0.52401752689718961</v>
      </c>
      <c r="J115" s="62">
        <f t="shared" si="14"/>
        <v>5479.0000048000002</v>
      </c>
      <c r="K115" s="60">
        <f t="shared" si="24"/>
        <v>5.5522137153515654E-4</v>
      </c>
      <c r="L115" s="60">
        <f t="shared" si="15"/>
        <v>0.79070880254417397</v>
      </c>
      <c r="M115" s="63">
        <f t="shared" si="25"/>
        <v>-5.4005171230075977E-4</v>
      </c>
      <c r="N115" s="64">
        <f t="shared" si="16"/>
        <v>368.26459509434244</v>
      </c>
      <c r="O115" s="64">
        <f t="shared" si="26"/>
        <v>192.97710236513223</v>
      </c>
      <c r="P115" s="65">
        <f t="shared" si="27"/>
        <v>14877.889641811435</v>
      </c>
      <c r="Q115" s="229">
        <f t="shared" si="6"/>
        <v>3.6988297849671046</v>
      </c>
      <c r="R115" s="230">
        <f t="shared" si="7"/>
        <v>368.26459509434244</v>
      </c>
      <c r="S115" s="230">
        <f t="shared" si="8"/>
        <v>192.97710236513223</v>
      </c>
      <c r="T115" s="231">
        <f t="shared" si="9"/>
        <v>1362.1480530838044</v>
      </c>
      <c r="U115" s="230">
        <f t="shared" si="10"/>
        <v>51.816284938046117</v>
      </c>
      <c r="V115" s="52">
        <f t="shared" si="17"/>
        <v>0.75089947079097763</v>
      </c>
      <c r="W115" s="52">
        <f t="shared" si="23"/>
        <v>1.5847828946360465E-3</v>
      </c>
      <c r="X115" s="66">
        <f t="shared" si="18"/>
        <v>1.0336315713054343E-2</v>
      </c>
      <c r="Y115" s="67">
        <f t="shared" si="19"/>
        <v>2.1753330699216651</v>
      </c>
      <c r="Z115" s="67">
        <f t="shared" si="20"/>
        <v>4.974931913415288E-3</v>
      </c>
      <c r="AA115" s="292"/>
      <c r="AB115" s="53"/>
      <c r="AD115" s="74">
        <v>0.32</v>
      </c>
      <c r="AE115" s="75">
        <f t="shared" ref="AE115:AE146" si="29">(EXP(AD115/($W$253-AD115))-1)/(EXP(1/($W$253-1))-1)</f>
        <v>0.56139130744934385</v>
      </c>
      <c r="AF115" s="75">
        <f t="shared" si="22"/>
        <v>-0.24139130744934384</v>
      </c>
    </row>
    <row r="116" spans="1:32" ht="11.25" customHeight="1">
      <c r="A116" s="56"/>
      <c r="B116" s="69" t="s">
        <v>231</v>
      </c>
      <c r="C116" s="57">
        <v>12722.222</v>
      </c>
      <c r="D116" s="244">
        <v>2306.5300000000002</v>
      </c>
      <c r="E116" s="71">
        <v>36</v>
      </c>
      <c r="F116" s="59">
        <f t="shared" si="28"/>
        <v>1.965030746292302E-4</v>
      </c>
      <c r="G116" s="60">
        <f t="shared" si="11"/>
        <v>9.8623100353376549E-5</v>
      </c>
      <c r="H116" s="60">
        <f t="shared" si="12"/>
        <v>0.52464181083358563</v>
      </c>
      <c r="I116" s="61">
        <f t="shared" si="13"/>
        <v>0.52459249928340901</v>
      </c>
      <c r="J116" s="62">
        <f t="shared" si="14"/>
        <v>457.99999199999996</v>
      </c>
      <c r="K116" s="60">
        <f t="shared" si="24"/>
        <v>4.6412006479020454E-5</v>
      </c>
      <c r="L116" s="60">
        <f t="shared" si="15"/>
        <v>0.79075521455065301</v>
      </c>
      <c r="M116" s="63">
        <f t="shared" si="25"/>
        <v>-5.3637051756039167E-5</v>
      </c>
      <c r="N116" s="64">
        <f t="shared" si="16"/>
        <v>112.79282778616732</v>
      </c>
      <c r="O116" s="64">
        <f t="shared" si="26"/>
        <v>59.170271429588659</v>
      </c>
      <c r="P116" s="65">
        <f t="shared" si="27"/>
        <v>4060.5418003020236</v>
      </c>
      <c r="Q116" s="229">
        <f t="shared" si="6"/>
        <v>3.5835189384561099</v>
      </c>
      <c r="R116" s="230">
        <f t="shared" si="7"/>
        <v>112.79282778616732</v>
      </c>
      <c r="S116" s="230">
        <f t="shared" si="8"/>
        <v>59.170271429588659</v>
      </c>
      <c r="T116" s="231">
        <f t="shared" si="9"/>
        <v>404.19523449374913</v>
      </c>
      <c r="U116" s="230">
        <f t="shared" si="10"/>
        <v>51.734853812604229</v>
      </c>
      <c r="V116" s="52">
        <f t="shared" si="17"/>
        <v>0.75097378616545141</v>
      </c>
      <c r="W116" s="52">
        <f t="shared" si="23"/>
        <v>1.5825620443669236E-3</v>
      </c>
      <c r="X116" s="66">
        <f t="shared" si="18"/>
        <v>1.0336922420795929E-2</v>
      </c>
      <c r="Y116" s="67">
        <f t="shared" si="19"/>
        <v>2.1545200038443086</v>
      </c>
      <c r="Z116" s="67">
        <f t="shared" si="20"/>
        <v>4.5780413650505999E-4</v>
      </c>
      <c r="AA116" s="53"/>
      <c r="AB116" s="53"/>
      <c r="AD116" s="74">
        <v>0.33</v>
      </c>
      <c r="AE116" s="75">
        <f t="shared" si="29"/>
        <v>0.57264632061864573</v>
      </c>
      <c r="AF116" s="75">
        <f t="shared" si="22"/>
        <v>-0.24264632061864572</v>
      </c>
    </row>
    <row r="117" spans="1:32" ht="11.25" customHeight="1">
      <c r="A117" s="56"/>
      <c r="B117" s="69" t="s">
        <v>211</v>
      </c>
      <c r="C117" s="57">
        <v>40465.116000000002</v>
      </c>
      <c r="D117" s="244">
        <v>2350.9</v>
      </c>
      <c r="E117" s="71">
        <v>30.1</v>
      </c>
      <c r="F117" s="59">
        <f t="shared" si="28"/>
        <v>6.2501029373866117E-4</v>
      </c>
      <c r="G117" s="60">
        <f t="shared" si="11"/>
        <v>3.1368696412301431E-4</v>
      </c>
      <c r="H117" s="60">
        <f t="shared" si="12"/>
        <v>0.52495549779770867</v>
      </c>
      <c r="I117" s="61">
        <f t="shared" si="13"/>
        <v>0.5247986543156471</v>
      </c>
      <c r="J117" s="62">
        <f t="shared" si="14"/>
        <v>1217.9999916000002</v>
      </c>
      <c r="K117" s="60">
        <f t="shared" si="24"/>
        <v>1.2342756438647726E-4</v>
      </c>
      <c r="L117" s="60">
        <f t="shared" si="15"/>
        <v>0.79087864211503944</v>
      </c>
      <c r="M117" s="63">
        <f t="shared" si="25"/>
        <v>-1.8329434173036674E-4</v>
      </c>
      <c r="N117" s="64">
        <f t="shared" si="16"/>
        <v>201.15942930919246</v>
      </c>
      <c r="O117" s="64">
        <f t="shared" si="26"/>
        <v>105.56819780436774</v>
      </c>
      <c r="P117" s="65">
        <f t="shared" si="27"/>
        <v>6054.8988222066937</v>
      </c>
      <c r="Q117" s="229">
        <f t="shared" si="6"/>
        <v>3.4045251717548299</v>
      </c>
      <c r="R117" s="230">
        <f t="shared" si="7"/>
        <v>201.15942930919246</v>
      </c>
      <c r="S117" s="230">
        <f t="shared" si="8"/>
        <v>105.56819780436774</v>
      </c>
      <c r="T117" s="231">
        <f t="shared" si="9"/>
        <v>684.852340618982</v>
      </c>
      <c r="U117" s="230">
        <f t="shared" si="10"/>
        <v>51.705688047377876</v>
      </c>
      <c r="V117" s="52">
        <f t="shared" si="17"/>
        <v>0.75121006915504962</v>
      </c>
      <c r="W117" s="52">
        <f t="shared" si="23"/>
        <v>1.5735956806820358E-3</v>
      </c>
      <c r="X117" s="66">
        <f t="shared" si="18"/>
        <v>1.0338535892492572E-2</v>
      </c>
      <c r="Y117" s="67">
        <f t="shared" si="19"/>
        <v>2.1259677910549204</v>
      </c>
      <c r="Z117" s="67">
        <f t="shared" si="20"/>
        <v>1.4177832207844967E-3</v>
      </c>
      <c r="AA117" s="68"/>
      <c r="AB117" s="53"/>
      <c r="AD117" s="74">
        <v>0.34</v>
      </c>
      <c r="AE117" s="75">
        <f t="shared" si="29"/>
        <v>0.58365652511094512</v>
      </c>
      <c r="AF117" s="75">
        <f t="shared" si="22"/>
        <v>-0.2436565251109451</v>
      </c>
    </row>
    <row r="118" spans="1:32" ht="11.25" customHeight="1">
      <c r="A118" s="56"/>
      <c r="B118" s="69" t="s">
        <v>331</v>
      </c>
      <c r="C118" s="57">
        <v>2271133.5010000002</v>
      </c>
      <c r="D118" s="244">
        <v>2536.64</v>
      </c>
      <c r="E118" s="71">
        <v>39.700000000000003</v>
      </c>
      <c r="F118" s="59">
        <f t="shared" si="28"/>
        <v>3.5079148582688457E-2</v>
      </c>
      <c r="G118" s="60">
        <f t="shared" si="11"/>
        <v>1.7605904627748081E-2</v>
      </c>
      <c r="H118" s="60">
        <f t="shared" si="12"/>
        <v>0.54256140242545681</v>
      </c>
      <c r="I118" s="61">
        <f t="shared" si="13"/>
        <v>0.53375845011158274</v>
      </c>
      <c r="J118" s="62">
        <f t="shared" si="14"/>
        <v>90163.999989700023</v>
      </c>
      <c r="K118" s="60">
        <f t="shared" si="24"/>
        <v>9.1368825868808276E-3</v>
      </c>
      <c r="L118" s="60">
        <f t="shared" si="15"/>
        <v>0.80001552470192028</v>
      </c>
      <c r="M118" s="63">
        <f t="shared" si="25"/>
        <v>-9.1276771984851179E-3</v>
      </c>
      <c r="N118" s="64">
        <f t="shared" si="16"/>
        <v>1507.0280359037783</v>
      </c>
      <c r="O118" s="64">
        <f t="shared" si="26"/>
        <v>804.38894871870343</v>
      </c>
      <c r="P118" s="65">
        <f t="shared" si="27"/>
        <v>59829.013025380002</v>
      </c>
      <c r="Q118" s="229">
        <f t="shared" si="6"/>
        <v>3.6813511876931448</v>
      </c>
      <c r="R118" s="230">
        <f t="shared" si="7"/>
        <v>1507.0280359037783</v>
      </c>
      <c r="S118" s="230">
        <f t="shared" si="8"/>
        <v>804.38894871870343</v>
      </c>
      <c r="T118" s="231">
        <f t="shared" si="9"/>
        <v>5547.8994498612419</v>
      </c>
      <c r="U118" s="230">
        <f t="shared" si="10"/>
        <v>50.453861940258193</v>
      </c>
      <c r="V118" s="52">
        <f t="shared" si="17"/>
        <v>0.76425735498752645</v>
      </c>
      <c r="W118" s="52">
        <f t="shared" si="23"/>
        <v>1.278646701323392E-3</v>
      </c>
      <c r="X118" s="66">
        <f t="shared" si="18"/>
        <v>1.045797518891527E-2</v>
      </c>
      <c r="Y118" s="67">
        <f t="shared" si="19"/>
        <v>2.1819163540378335</v>
      </c>
      <c r="Z118" s="67">
        <f t="shared" si="20"/>
        <v>8.3817468487464158E-2</v>
      </c>
      <c r="AA118" s="68"/>
      <c r="AB118" s="53"/>
      <c r="AD118" s="74">
        <v>0.35</v>
      </c>
      <c r="AE118" s="75">
        <f t="shared" si="29"/>
        <v>0.5944296392447127</v>
      </c>
      <c r="AF118" s="75">
        <f t="shared" si="22"/>
        <v>-0.24442963924471273</v>
      </c>
    </row>
    <row r="119" spans="1:32" ht="11.25" customHeight="1">
      <c r="A119" s="56"/>
      <c r="B119" s="69" t="s">
        <v>208</v>
      </c>
      <c r="C119" s="57">
        <v>771555.55599999998</v>
      </c>
      <c r="D119" s="244">
        <v>2550.9699999999998</v>
      </c>
      <c r="E119" s="71">
        <v>207</v>
      </c>
      <c r="F119" s="59">
        <f t="shared" si="28"/>
        <v>1.1917182313063331E-2</v>
      </c>
      <c r="G119" s="60">
        <f t="shared" si="11"/>
        <v>5.9811250760750155E-3</v>
      </c>
      <c r="H119" s="60">
        <f t="shared" si="12"/>
        <v>0.54854252750153187</v>
      </c>
      <c r="I119" s="61">
        <f t="shared" si="13"/>
        <v>0.54555196496349434</v>
      </c>
      <c r="J119" s="62">
        <f t="shared" si="14"/>
        <v>159712.000092</v>
      </c>
      <c r="K119" s="60">
        <f t="shared" si="24"/>
        <v>1.618461683957239E-2</v>
      </c>
      <c r="L119" s="60">
        <f t="shared" si="15"/>
        <v>0.81620014154149267</v>
      </c>
      <c r="M119" s="63">
        <f t="shared" si="25"/>
        <v>3.996155494153053E-3</v>
      </c>
      <c r="N119" s="64">
        <f t="shared" si="16"/>
        <v>878.38235182635583</v>
      </c>
      <c r="O119" s="64">
        <f t="shared" si="26"/>
        <v>479.20321802812384</v>
      </c>
      <c r="P119" s="65">
        <f t="shared" si="27"/>
        <v>181825.14682805564</v>
      </c>
      <c r="Q119" s="229">
        <f t="shared" si="6"/>
        <v>5.3327187932653688</v>
      </c>
      <c r="R119" s="230">
        <f t="shared" si="7"/>
        <v>878.38235182635583</v>
      </c>
      <c r="S119" s="230">
        <f t="shared" si="8"/>
        <v>479.20321802812384</v>
      </c>
      <c r="T119" s="231">
        <f t="shared" si="9"/>
        <v>4684.1660752570406</v>
      </c>
      <c r="U119" s="230">
        <f t="shared" si="10"/>
        <v>48.852203046548183</v>
      </c>
      <c r="V119" s="52">
        <f t="shared" si="17"/>
        <v>0.76859601666329458</v>
      </c>
      <c r="W119" s="52">
        <f t="shared" si="23"/>
        <v>2.2661527054190786E-3</v>
      </c>
      <c r="X119" s="66">
        <f t="shared" si="18"/>
        <v>1.0669543984925088E-2</v>
      </c>
      <c r="Y119" s="67">
        <f t="shared" si="19"/>
        <v>3.0996640945213296</v>
      </c>
      <c r="Z119" s="67">
        <f t="shared" si="20"/>
        <v>5.7466156281319812E-2</v>
      </c>
      <c r="AA119" s="68"/>
      <c r="AB119" s="53"/>
      <c r="AD119" s="74">
        <v>0.36</v>
      </c>
      <c r="AE119" s="75">
        <f t="shared" si="29"/>
        <v>0.60497306607085033</v>
      </c>
      <c r="AF119" s="75">
        <f t="shared" si="22"/>
        <v>-0.24497306607085034</v>
      </c>
    </row>
    <row r="120" spans="1:32" ht="11.25" customHeight="1">
      <c r="A120" s="56"/>
      <c r="B120" s="69" t="s">
        <v>265</v>
      </c>
      <c r="C120" s="57">
        <v>58028.169000000002</v>
      </c>
      <c r="D120" s="244">
        <v>2634.16</v>
      </c>
      <c r="E120" s="71">
        <v>35.5</v>
      </c>
      <c r="F120" s="59">
        <f t="shared" si="28"/>
        <v>8.9628318257648572E-4</v>
      </c>
      <c r="G120" s="60">
        <f t="shared" si="11"/>
        <v>4.4983635206253235E-4</v>
      </c>
      <c r="H120" s="60">
        <f t="shared" si="12"/>
        <v>0.5489923638535944</v>
      </c>
      <c r="I120" s="61">
        <f t="shared" si="13"/>
        <v>0.54876744567756308</v>
      </c>
      <c r="J120" s="62">
        <f t="shared" si="14"/>
        <v>2059.9999995000003</v>
      </c>
      <c r="K120" s="60">
        <f t="shared" si="24"/>
        <v>2.0875269649257144E-4</v>
      </c>
      <c r="L120" s="60">
        <f t="shared" si="15"/>
        <v>0.81640889423798524</v>
      </c>
      <c r="M120" s="63">
        <f t="shared" si="25"/>
        <v>-2.5264676246711248E-4</v>
      </c>
      <c r="N120" s="64">
        <f t="shared" si="16"/>
        <v>240.89036717976086</v>
      </c>
      <c r="O120" s="64">
        <f t="shared" si="26"/>
        <v>132.19279148556765</v>
      </c>
      <c r="P120" s="65">
        <f t="shared" si="27"/>
        <v>8551.6080348815103</v>
      </c>
      <c r="Q120" s="229">
        <f t="shared" si="6"/>
        <v>3.5695326964813701</v>
      </c>
      <c r="R120" s="230">
        <f t="shared" si="7"/>
        <v>240.89036717976086</v>
      </c>
      <c r="S120" s="230">
        <f t="shared" si="8"/>
        <v>132.19279148556765</v>
      </c>
      <c r="T120" s="231">
        <f t="shared" si="9"/>
        <v>859.86604191555909</v>
      </c>
      <c r="U120" s="230">
        <f t="shared" si="10"/>
        <v>48.424403636119777</v>
      </c>
      <c r="V120" s="52">
        <f t="shared" si="17"/>
        <v>0.76892044176556051</v>
      </c>
      <c r="W120" s="52">
        <f t="shared" si="23"/>
        <v>2.2551531182257419E-3</v>
      </c>
      <c r="X120" s="66">
        <f t="shared" si="18"/>
        <v>1.0672272845119835E-2</v>
      </c>
      <c r="Y120" s="67">
        <f t="shared" si="19"/>
        <v>2.1738556130837585</v>
      </c>
      <c r="Z120" s="67">
        <f t="shared" si="20"/>
        <v>2.1257683593556235E-3</v>
      </c>
      <c r="AA120" s="68"/>
      <c r="AB120" s="53"/>
      <c r="AD120" s="74">
        <v>0.37</v>
      </c>
      <c r="AE120" s="75">
        <f t="shared" si="29"/>
        <v>0.61529390907420456</v>
      </c>
      <c r="AF120" s="75">
        <f t="shared" si="22"/>
        <v>-0.24529390907420456</v>
      </c>
    </row>
    <row r="121" spans="1:32" ht="11.25" customHeight="1">
      <c r="A121" s="56"/>
      <c r="B121" s="69" t="s">
        <v>214</v>
      </c>
      <c r="C121" s="57">
        <v>144320.323</v>
      </c>
      <c r="D121" s="244">
        <v>2676.93</v>
      </c>
      <c r="E121" s="71">
        <v>74.3</v>
      </c>
      <c r="F121" s="59">
        <f t="shared" si="28"/>
        <v>2.2291221770052126E-3</v>
      </c>
      <c r="G121" s="60">
        <f t="shared" si="11"/>
        <v>1.1187760831606866E-3</v>
      </c>
      <c r="H121" s="60">
        <f t="shared" si="12"/>
        <v>0.55011113993675509</v>
      </c>
      <c r="I121" s="61">
        <f t="shared" si="13"/>
        <v>0.54955175189517469</v>
      </c>
      <c r="J121" s="62">
        <f t="shared" si="14"/>
        <v>10722.999998900001</v>
      </c>
      <c r="K121" s="60">
        <f t="shared" si="24"/>
        <v>1.0866287207784125E-3</v>
      </c>
      <c r="L121" s="60">
        <f t="shared" si="15"/>
        <v>0.8174955229587636</v>
      </c>
      <c r="M121" s="63">
        <f t="shared" si="25"/>
        <v>-3.1682787490178166E-4</v>
      </c>
      <c r="N121" s="64">
        <f t="shared" si="16"/>
        <v>379.89514737622011</v>
      </c>
      <c r="O121" s="64">
        <f t="shared" si="26"/>
        <v>208.77204377707733</v>
      </c>
      <c r="P121" s="65">
        <f t="shared" si="27"/>
        <v>28226.209450053153</v>
      </c>
      <c r="Q121" s="229">
        <f t="shared" si="6"/>
        <v>4.3081109517237133</v>
      </c>
      <c r="R121" s="230">
        <f t="shared" si="7"/>
        <v>379.89514737622011</v>
      </c>
      <c r="S121" s="230">
        <f t="shared" si="8"/>
        <v>208.77204377707733</v>
      </c>
      <c r="T121" s="231">
        <f t="shared" si="9"/>
        <v>1636.630444918188</v>
      </c>
      <c r="U121" s="230">
        <f t="shared" si="10"/>
        <v>48.320626229352342</v>
      </c>
      <c r="V121" s="52">
        <f t="shared" si="17"/>
        <v>0.76972617632171014</v>
      </c>
      <c r="W121" s="52">
        <f t="shared" ref="W121:W152" si="30">(L121-V121)^2</f>
        <v>2.2819104781309704E-3</v>
      </c>
      <c r="X121" s="66">
        <f t="shared" si="18"/>
        <v>1.0686477489718071E-2</v>
      </c>
      <c r="Y121" s="67">
        <f t="shared" si="19"/>
        <v>2.3887047619900246</v>
      </c>
      <c r="Z121" s="67">
        <f t="shared" si="20"/>
        <v>6.3836361328772047E-3</v>
      </c>
      <c r="AA121" s="68"/>
      <c r="AB121" s="53"/>
      <c r="AD121" s="74">
        <v>0.38</v>
      </c>
      <c r="AE121" s="75">
        <f t="shared" si="29"/>
        <v>0.62539898695716245</v>
      </c>
      <c r="AF121" s="75">
        <f t="shared" si="22"/>
        <v>-0.24539898695716245</v>
      </c>
    </row>
    <row r="122" spans="1:32" ht="11.25" customHeight="1">
      <c r="A122" s="56"/>
      <c r="B122" s="69" t="s">
        <v>238</v>
      </c>
      <c r="C122" s="57">
        <v>16477344.173</v>
      </c>
      <c r="D122" s="244">
        <v>2736.16</v>
      </c>
      <c r="E122" s="71">
        <v>36.9</v>
      </c>
      <c r="F122" s="59">
        <f t="shared" si="28"/>
        <v>0.25450340292116663</v>
      </c>
      <c r="G122" s="60">
        <f t="shared" si="11"/>
        <v>0.12773293595496946</v>
      </c>
      <c r="H122" s="60">
        <f t="shared" si="12"/>
        <v>0.67784407589172457</v>
      </c>
      <c r="I122" s="61">
        <f t="shared" si="13"/>
        <v>0.61397760791423983</v>
      </c>
      <c r="J122" s="62">
        <f t="shared" si="14"/>
        <v>608013.99998369999</v>
      </c>
      <c r="K122" s="60">
        <f t="shared" ref="K122:K153" si="31">J122/$J$251</f>
        <v>6.1613865064387659E-2</v>
      </c>
      <c r="L122" s="60">
        <f t="shared" si="15"/>
        <v>0.87910938802315131</v>
      </c>
      <c r="M122" s="63">
        <f t="shared" ref="M122:M153" si="32">(H121*L122)-(L121*H122)</f>
        <v>-7.0526629731086365E-2</v>
      </c>
      <c r="N122" s="64">
        <f t="shared" si="16"/>
        <v>4059.2295048444848</v>
      </c>
      <c r="O122" s="64">
        <f t="shared" ref="O122:O153" si="33">N122*I122</f>
        <v>2492.276021359321</v>
      </c>
      <c r="P122" s="65">
        <f t="shared" ref="P122:P153" si="34">E122*N122</f>
        <v>149785.56872876149</v>
      </c>
      <c r="Q122" s="229">
        <f t="shared" si="6"/>
        <v>3.6082115510464816</v>
      </c>
      <c r="R122" s="230">
        <f t="shared" si="7"/>
        <v>4059.2295048444848</v>
      </c>
      <c r="S122" s="230">
        <f t="shared" si="8"/>
        <v>2492.276021359321</v>
      </c>
      <c r="T122" s="231">
        <f t="shared" si="9"/>
        <v>14646.55878772856</v>
      </c>
      <c r="U122" s="230">
        <f t="shared" si="10"/>
        <v>40.513243251549376</v>
      </c>
      <c r="V122" s="52">
        <f t="shared" si="17"/>
        <v>0.85216767734681698</v>
      </c>
      <c r="W122" s="52">
        <f t="shared" si="30"/>
        <v>7.2585577416730716E-4</v>
      </c>
      <c r="X122" s="66">
        <f t="shared" si="18"/>
        <v>1.1491907199818538E-2</v>
      </c>
      <c r="Y122" s="67">
        <f t="shared" si="19"/>
        <v>2.2436271385792135</v>
      </c>
      <c r="Z122" s="67">
        <f t="shared" si="20"/>
        <v>0.64299006658738755</v>
      </c>
      <c r="AA122" s="68"/>
      <c r="AB122" s="53"/>
      <c r="AD122" s="74">
        <v>0.39</v>
      </c>
      <c r="AE122" s="75">
        <f t="shared" si="29"/>
        <v>0.63529484756669963</v>
      </c>
      <c r="AF122" s="75">
        <f t="shared" si="22"/>
        <v>-0.24529484756669961</v>
      </c>
    </row>
    <row r="123" spans="1:32" ht="11.25" customHeight="1">
      <c r="A123" s="56"/>
      <c r="B123" s="69" t="s">
        <v>223</v>
      </c>
      <c r="C123" s="57">
        <v>16291.99</v>
      </c>
      <c r="D123" s="244">
        <v>2775.69</v>
      </c>
      <c r="E123" s="71">
        <v>77.400000000000006</v>
      </c>
      <c r="F123" s="59">
        <f t="shared" si="28"/>
        <v>2.5164048598025346E-4</v>
      </c>
      <c r="G123" s="60">
        <f t="shared" si="11"/>
        <v>1.2629606406225322E-4</v>
      </c>
      <c r="H123" s="60">
        <f t="shared" si="12"/>
        <v>0.6779703719557868</v>
      </c>
      <c r="I123" s="61">
        <f t="shared" si="13"/>
        <v>0.67790722392375569</v>
      </c>
      <c r="J123" s="62">
        <f t="shared" si="14"/>
        <v>1261.0000260000002</v>
      </c>
      <c r="K123" s="60">
        <f t="shared" si="31"/>
        <v>1.2778502707213359E-4</v>
      </c>
      <c r="L123" s="60">
        <f t="shared" si="15"/>
        <v>0.87923717305022342</v>
      </c>
      <c r="M123" s="63">
        <f t="shared" si="32"/>
        <v>-2.4409731999019968E-5</v>
      </c>
      <c r="N123" s="64">
        <f t="shared" si="16"/>
        <v>127.6400799122282</v>
      </c>
      <c r="O123" s="64">
        <f t="shared" si="33"/>
        <v>86.528132234704955</v>
      </c>
      <c r="P123" s="65">
        <f t="shared" si="34"/>
        <v>9879.3421852064639</v>
      </c>
      <c r="Q123" s="229">
        <f t="shared" ref="Q123:Q186" si="35">IF(E123=0,LN(E123+0.001),LN(E123))</f>
        <v>4.3489867805956814</v>
      </c>
      <c r="R123" s="230">
        <f t="shared" ref="R123:R186" si="36">SQRT(C123)</f>
        <v>127.6400799122282</v>
      </c>
      <c r="S123" s="230">
        <f t="shared" ref="S123:S186" si="37">R123*I123</f>
        <v>86.528132234704955</v>
      </c>
      <c r="T123" s="231">
        <f t="shared" ref="T123:T186" si="38">Q123*R123</f>
        <v>555.10502021245679</v>
      </c>
      <c r="U123" s="230">
        <f t="shared" ref="U123:U186" si="39">IF($AK$55&gt;2.5,EXP($AN$75)*EXP($AN$76*I123),$AD$75+$AD$76*I123)</f>
        <v>34.01347343276327</v>
      </c>
      <c r="V123" s="52">
        <f t="shared" si="17"/>
        <v>0.85224077906274065</v>
      </c>
      <c r="W123" s="52">
        <f t="shared" si="30"/>
        <v>7.2880528832739583E-4</v>
      </c>
      <c r="X123" s="66">
        <f t="shared" si="18"/>
        <v>1.1493577633205606E-2</v>
      </c>
      <c r="Y123" s="67">
        <f t="shared" si="19"/>
        <v>2.6639244318196549</v>
      </c>
      <c r="Z123" s="67">
        <f t="shared" si="20"/>
        <v>8.9625918234153027E-4</v>
      </c>
      <c r="AA123" s="68"/>
      <c r="AB123" s="53"/>
      <c r="AD123" s="74">
        <v>0.4</v>
      </c>
      <c r="AE123" s="75">
        <f t="shared" si="29"/>
        <v>0.644987781021646</v>
      </c>
      <c r="AF123" s="75">
        <f t="shared" si="22"/>
        <v>-0.24498778102164598</v>
      </c>
    </row>
    <row r="124" spans="1:32" ht="11.25" customHeight="1">
      <c r="A124" s="56"/>
      <c r="B124" s="69" t="s">
        <v>279</v>
      </c>
      <c r="C124" s="57">
        <v>4532868.0690000001</v>
      </c>
      <c r="D124" s="244">
        <v>2791.82</v>
      </c>
      <c r="E124" s="71">
        <v>52.3</v>
      </c>
      <c r="F124" s="59">
        <f t="shared" si="28"/>
        <v>7.0013124472058541E-2</v>
      </c>
      <c r="G124" s="60">
        <f t="shared" si="11"/>
        <v>3.5138948405208086E-2</v>
      </c>
      <c r="H124" s="60">
        <f t="shared" si="12"/>
        <v>0.71310932036099484</v>
      </c>
      <c r="I124" s="61">
        <f t="shared" si="13"/>
        <v>0.69553984615839082</v>
      </c>
      <c r="J124" s="62">
        <f t="shared" si="14"/>
        <v>237069.00000869998</v>
      </c>
      <c r="K124" s="60">
        <f t="shared" si="31"/>
        <v>2.4023685931371556E-2</v>
      </c>
      <c r="L124" s="60">
        <f t="shared" si="15"/>
        <v>0.90326085898159503</v>
      </c>
      <c r="M124" s="63">
        <f t="shared" si="32"/>
        <v>-1.460812237311182E-2</v>
      </c>
      <c r="N124" s="64">
        <f t="shared" si="16"/>
        <v>2129.0533269507364</v>
      </c>
      <c r="O124" s="64">
        <f t="shared" si="33"/>
        <v>1480.8414234903253</v>
      </c>
      <c r="P124" s="65">
        <f t="shared" si="34"/>
        <v>111349.48899952351</v>
      </c>
      <c r="Q124" s="229">
        <f t="shared" si="35"/>
        <v>3.9569963710708773</v>
      </c>
      <c r="R124" s="230">
        <f t="shared" si="36"/>
        <v>2129.0533269507364</v>
      </c>
      <c r="S124" s="230">
        <f t="shared" si="37"/>
        <v>1480.8414234903253</v>
      </c>
      <c r="T124" s="231">
        <f t="shared" si="38"/>
        <v>8424.6562885604417</v>
      </c>
      <c r="U124" s="230">
        <f t="shared" si="39"/>
        <v>32.411869282383506</v>
      </c>
      <c r="V124" s="52">
        <f t="shared" si="17"/>
        <v>0.87201539407553263</v>
      </c>
      <c r="W124" s="52">
        <f t="shared" si="30"/>
        <v>9.7627907719597653E-4</v>
      </c>
      <c r="X124" s="66">
        <f t="shared" si="18"/>
        <v>1.180762042820035E-2</v>
      </c>
      <c r="Y124" s="67">
        <f t="shared" si="19"/>
        <v>2.4649611415889705</v>
      </c>
      <c r="Z124" s="67">
        <f t="shared" si="20"/>
        <v>0.21350542518905211</v>
      </c>
      <c r="AA124" s="68"/>
      <c r="AB124" s="53"/>
      <c r="AD124" s="74">
        <v>0.41</v>
      </c>
      <c r="AE124" s="75">
        <f t="shared" si="29"/>
        <v>0.65448383209271621</v>
      </c>
      <c r="AF124" s="75">
        <f t="shared" si="22"/>
        <v>-0.24448383209271624</v>
      </c>
    </row>
    <row r="125" spans="1:32" ht="11.25" customHeight="1">
      <c r="A125" s="56"/>
      <c r="B125" s="69" t="s">
        <v>312</v>
      </c>
      <c r="C125" s="57">
        <v>640642.56999999995</v>
      </c>
      <c r="D125" s="244">
        <v>2817.19</v>
      </c>
      <c r="E125" s="71">
        <v>49.8</v>
      </c>
      <c r="F125" s="59">
        <f t="shared" si="28"/>
        <v>9.8951452618396239E-3</v>
      </c>
      <c r="G125" s="60">
        <f t="shared" si="11"/>
        <v>4.9662831281952991E-3</v>
      </c>
      <c r="H125" s="60">
        <f t="shared" si="12"/>
        <v>0.71807560348919008</v>
      </c>
      <c r="I125" s="61">
        <f t="shared" si="13"/>
        <v>0.7155924619250924</v>
      </c>
      <c r="J125" s="62">
        <f t="shared" si="14"/>
        <v>31903.999985999995</v>
      </c>
      <c r="K125" s="60">
        <f t="shared" si="31"/>
        <v>3.2330320522295998E-3</v>
      </c>
      <c r="L125" s="60">
        <f t="shared" si="15"/>
        <v>0.90649389103382461</v>
      </c>
      <c r="M125" s="63">
        <f t="shared" si="32"/>
        <v>-2.180343874848778E-3</v>
      </c>
      <c r="N125" s="64">
        <f t="shared" si="16"/>
        <v>800.40150549583552</v>
      </c>
      <c r="O125" s="64">
        <f t="shared" si="33"/>
        <v>572.76128384631534</v>
      </c>
      <c r="P125" s="65">
        <f t="shared" si="34"/>
        <v>39859.994973692606</v>
      </c>
      <c r="Q125" s="229">
        <f t="shared" si="35"/>
        <v>3.9080149840306073</v>
      </c>
      <c r="R125" s="230">
        <f t="shared" si="36"/>
        <v>800.40150549583552</v>
      </c>
      <c r="S125" s="230">
        <f t="shared" si="37"/>
        <v>572.76128384631534</v>
      </c>
      <c r="T125" s="231">
        <f t="shared" si="38"/>
        <v>3127.9810767183817</v>
      </c>
      <c r="U125" s="230">
        <f t="shared" si="39"/>
        <v>30.681904248760869</v>
      </c>
      <c r="V125" s="52">
        <f t="shared" si="17"/>
        <v>0.87472231786168353</v>
      </c>
      <c r="W125" s="52">
        <f t="shared" si="30"/>
        <v>1.0094328618327146E-3</v>
      </c>
      <c r="X125" s="66">
        <f t="shared" si="18"/>
        <v>1.1849883319285846E-2</v>
      </c>
      <c r="Y125" s="67">
        <f t="shared" si="19"/>
        <v>2.4673736941550501</v>
      </c>
      <c r="Z125" s="67">
        <f t="shared" si="20"/>
        <v>3.0234398678325284E-2</v>
      </c>
      <c r="AA125" s="68"/>
      <c r="AB125" s="53"/>
      <c r="AD125" s="74">
        <v>0.42</v>
      </c>
      <c r="AE125" s="75">
        <f t="shared" si="29"/>
        <v>0.66378881188396688</v>
      </c>
      <c r="AF125" s="75">
        <f t="shared" si="22"/>
        <v>-0.24378881188396689</v>
      </c>
    </row>
    <row r="126" spans="1:32" ht="11.25" customHeight="1">
      <c r="A126" s="56"/>
      <c r="B126" s="69" t="s">
        <v>370</v>
      </c>
      <c r="C126" s="57">
        <v>107184.11599999999</v>
      </c>
      <c r="D126" s="244">
        <v>2921.18</v>
      </c>
      <c r="E126" s="71">
        <v>83.1</v>
      </c>
      <c r="F126" s="59">
        <f t="shared" si="28"/>
        <v>1.6555290691685827E-3</v>
      </c>
      <c r="G126" s="60">
        <f t="shared" ref="G126:G189" si="40">C126/$C$251</f>
        <v>8.3089493553531392E-4</v>
      </c>
      <c r="H126" s="60">
        <f t="shared" ref="H126:H189" si="41">H125+G126</f>
        <v>0.71890649842472543</v>
      </c>
      <c r="I126" s="61">
        <f t="shared" ref="I126:I189" si="42">(H125+H126)/2</f>
        <v>0.71849105095695776</v>
      </c>
      <c r="J126" s="62">
        <f t="shared" ref="J126:J189" si="43">E126*C126/$E$53</f>
        <v>8907.0000395999996</v>
      </c>
      <c r="K126" s="60">
        <f t="shared" si="31"/>
        <v>9.0260207591128221E-4</v>
      </c>
      <c r="L126" s="60">
        <f t="shared" ref="L126:L189" si="44">L125+K126</f>
        <v>0.90739649310973591</v>
      </c>
      <c r="M126" s="63">
        <f t="shared" si="32"/>
        <v>-1.0506465278314892E-4</v>
      </c>
      <c r="N126" s="64">
        <f t="shared" ref="N126:N189" si="45">SQRT(C126)</f>
        <v>327.38985323311408</v>
      </c>
      <c r="O126" s="64">
        <f t="shared" si="33"/>
        <v>235.22667972210428</v>
      </c>
      <c r="P126" s="65">
        <f t="shared" si="34"/>
        <v>27206.096803671779</v>
      </c>
      <c r="Q126" s="229">
        <f t="shared" si="35"/>
        <v>4.4200447018614026</v>
      </c>
      <c r="R126" s="230">
        <f t="shared" si="36"/>
        <v>327.38985323311408</v>
      </c>
      <c r="S126" s="230">
        <f t="shared" si="37"/>
        <v>235.22667972210428</v>
      </c>
      <c r="T126" s="231">
        <f t="shared" si="38"/>
        <v>1447.077786226208</v>
      </c>
      <c r="U126" s="230">
        <f t="shared" si="39"/>
        <v>30.439596646894795</v>
      </c>
      <c r="V126" s="52">
        <f t="shared" ref="V126:V189" si="46">(EXP(H126/($W$253-H126))-1)/(EXP(1/($W$253-1))-1)</f>
        <v>0.87517314757977949</v>
      </c>
      <c r="W126" s="52">
        <f t="shared" si="30"/>
        <v>1.0383439971429628E-3</v>
      </c>
      <c r="X126" s="66">
        <f t="shared" ref="X126:X189" si="47">L126/$E$251</f>
        <v>1.1861682327959911E-2</v>
      </c>
      <c r="Y126" s="67">
        <f t="shared" ref="Y126:Y189" si="48">(E126/$E$251)*(2*I126-1-$AF$185)+2-X125-X126</f>
        <v>2.8019572514736666</v>
      </c>
      <c r="Z126" s="67">
        <f t="shared" ref="Z126:Z189" si="49">G126*Y126^2</f>
        <v>6.5233265915042912E-3</v>
      </c>
      <c r="AA126" s="68"/>
      <c r="AB126" s="53"/>
      <c r="AD126" s="74">
        <v>0.43</v>
      </c>
      <c r="AE126" s="75">
        <f t="shared" si="29"/>
        <v>0.672908308860798</v>
      </c>
      <c r="AF126" s="75">
        <f t="shared" si="22"/>
        <v>-0.24290830886079801</v>
      </c>
    </row>
    <row r="127" spans="1:32" ht="11.25" customHeight="1">
      <c r="A127" s="56"/>
      <c r="B127" s="69" t="s">
        <v>241</v>
      </c>
      <c r="C127" s="57">
        <v>120571.185</v>
      </c>
      <c r="D127" s="244">
        <v>2960.67</v>
      </c>
      <c r="E127" s="71">
        <v>117.3</v>
      </c>
      <c r="F127" s="59">
        <f t="shared" si="28"/>
        <v>1.8623011423782514E-3</v>
      </c>
      <c r="G127" s="60">
        <f t="shared" si="40"/>
        <v>9.3467195258662588E-4</v>
      </c>
      <c r="H127" s="60">
        <f t="shared" si="41"/>
        <v>0.7198411703773121</v>
      </c>
      <c r="I127" s="61">
        <f t="shared" si="42"/>
        <v>0.71937383440101876</v>
      </c>
      <c r="J127" s="62">
        <f t="shared" si="43"/>
        <v>14143.000000499998</v>
      </c>
      <c r="K127" s="60">
        <f t="shared" si="31"/>
        <v>1.4331987317065112E-3</v>
      </c>
      <c r="L127" s="60">
        <f t="shared" si="44"/>
        <v>0.90882969184144247</v>
      </c>
      <c r="M127" s="63">
        <f t="shared" si="32"/>
        <v>1.8221782977267953E-4</v>
      </c>
      <c r="N127" s="64">
        <f t="shared" si="45"/>
        <v>347.23361732412951</v>
      </c>
      <c r="O127" s="64">
        <f t="shared" si="33"/>
        <v>249.79077872739506</v>
      </c>
      <c r="P127" s="65">
        <f t="shared" si="34"/>
        <v>40730.503312120389</v>
      </c>
      <c r="Q127" s="229">
        <f t="shared" si="35"/>
        <v>4.7647347556594299</v>
      </c>
      <c r="R127" s="230">
        <f t="shared" si="36"/>
        <v>347.23361732412951</v>
      </c>
      <c r="S127" s="230">
        <f t="shared" si="37"/>
        <v>249.79077872739506</v>
      </c>
      <c r="T127" s="231">
        <f t="shared" si="38"/>
        <v>1654.4760847976263</v>
      </c>
      <c r="U127" s="230">
        <f t="shared" si="39"/>
        <v>30.366181194902957</v>
      </c>
      <c r="V127" s="52">
        <f t="shared" si="46"/>
        <v>0.87567958353016317</v>
      </c>
      <c r="W127" s="52">
        <f t="shared" si="30"/>
        <v>1.0989296810495484E-3</v>
      </c>
      <c r="X127" s="66">
        <f t="shared" si="47"/>
        <v>1.1880417410360413E-2</v>
      </c>
      <c r="Y127" s="67">
        <f t="shared" si="48"/>
        <v>3.1444399253686854</v>
      </c>
      <c r="Z127" s="67">
        <f t="shared" si="49"/>
        <v>9.2415712157746365E-3</v>
      </c>
      <c r="AA127" s="68"/>
      <c r="AB127" s="53"/>
      <c r="AD127" s="74">
        <v>0.44</v>
      </c>
      <c r="AE127" s="75">
        <f t="shared" si="29"/>
        <v>0.68184769926633393</v>
      </c>
      <c r="AF127" s="75">
        <f t="shared" si="22"/>
        <v>-0.24184769926633393</v>
      </c>
    </row>
    <row r="128" spans="1:32" ht="11.25" customHeight="1">
      <c r="A128" s="56"/>
      <c r="B128" s="69" t="s">
        <v>355</v>
      </c>
      <c r="C128" s="57">
        <v>345670.73200000002</v>
      </c>
      <c r="D128" s="244">
        <v>3008.48</v>
      </c>
      <c r="E128" s="71">
        <v>16.399999999999999</v>
      </c>
      <c r="F128" s="59">
        <f t="shared" si="28"/>
        <v>5.3391114891201113E-3</v>
      </c>
      <c r="G128" s="60">
        <f t="shared" si="40"/>
        <v>2.6796513448091954E-3</v>
      </c>
      <c r="H128" s="60">
        <f t="shared" si="41"/>
        <v>0.72252082172212129</v>
      </c>
      <c r="I128" s="61">
        <f t="shared" si="42"/>
        <v>0.72118099604971664</v>
      </c>
      <c r="J128" s="62">
        <f t="shared" si="43"/>
        <v>5669.0000048000002</v>
      </c>
      <c r="K128" s="60">
        <f t="shared" si="31"/>
        <v>5.7447526102215438E-4</v>
      </c>
      <c r="L128" s="60">
        <f t="shared" si="44"/>
        <v>0.90940416710246463</v>
      </c>
      <c r="M128" s="63">
        <f t="shared" si="32"/>
        <v>-2.0218157616984644E-3</v>
      </c>
      <c r="N128" s="64">
        <f t="shared" si="45"/>
        <v>587.93769397785684</v>
      </c>
      <c r="O128" s="64">
        <f t="shared" si="33"/>
        <v>424.00949175812428</v>
      </c>
      <c r="P128" s="65">
        <f t="shared" si="34"/>
        <v>9642.1781812368517</v>
      </c>
      <c r="Q128" s="229">
        <f t="shared" si="35"/>
        <v>2.7972813348301528</v>
      </c>
      <c r="R128" s="230">
        <f t="shared" si="36"/>
        <v>587.93769397785684</v>
      </c>
      <c r="S128" s="230">
        <f t="shared" si="37"/>
        <v>424.00949175812428</v>
      </c>
      <c r="T128" s="231">
        <f t="shared" si="38"/>
        <v>1644.6271374073413</v>
      </c>
      <c r="U128" s="230">
        <f t="shared" si="39"/>
        <v>30.216442908919024</v>
      </c>
      <c r="V128" s="52">
        <f t="shared" si="46"/>
        <v>0.87712740392852628</v>
      </c>
      <c r="W128" s="52">
        <f t="shared" si="30"/>
        <v>1.0417894409865027E-3</v>
      </c>
      <c r="X128" s="66">
        <f t="shared" si="47"/>
        <v>1.1887927074661809E-2</v>
      </c>
      <c r="Y128" s="67">
        <f t="shared" si="48"/>
        <v>2.1403328969392983</v>
      </c>
      <c r="Z128" s="67">
        <f t="shared" si="49"/>
        <v>1.2275549559937147E-2</v>
      </c>
      <c r="AA128" s="68"/>
      <c r="AB128" s="53"/>
      <c r="AD128" s="74">
        <v>0.45</v>
      </c>
      <c r="AE128" s="75">
        <f t="shared" si="29"/>
        <v>0.69061215696501477</v>
      </c>
      <c r="AF128" s="75">
        <f t="shared" si="22"/>
        <v>-0.24061215696501476</v>
      </c>
    </row>
    <row r="129" spans="1:32" ht="11.25" customHeight="1">
      <c r="A129" s="56"/>
      <c r="B129" s="69" t="s">
        <v>275</v>
      </c>
      <c r="C129" s="57">
        <v>210831.09899999999</v>
      </c>
      <c r="D129" s="244">
        <v>3054.42</v>
      </c>
      <c r="E129" s="71">
        <v>37.299999999999997</v>
      </c>
      <c r="F129" s="59">
        <f t="shared" si="28"/>
        <v>3.2564247959955125E-3</v>
      </c>
      <c r="G129" s="60">
        <f t="shared" si="40"/>
        <v>1.6343698949986617E-3</v>
      </c>
      <c r="H129" s="60">
        <f t="shared" si="41"/>
        <v>0.72415519161711994</v>
      </c>
      <c r="I129" s="61">
        <f t="shared" si="42"/>
        <v>0.72333800666962067</v>
      </c>
      <c r="J129" s="62">
        <f t="shared" si="43"/>
        <v>7863.999992699999</v>
      </c>
      <c r="K129" s="60">
        <f t="shared" si="31"/>
        <v>7.9690835150103925E-4</v>
      </c>
      <c r="L129" s="60">
        <f t="shared" si="44"/>
        <v>0.91020107545396567</v>
      </c>
      <c r="M129" s="63">
        <f t="shared" si="32"/>
        <v>-9.105199161348887E-4</v>
      </c>
      <c r="N129" s="64">
        <f t="shared" si="45"/>
        <v>459.16347742389092</v>
      </c>
      <c r="O129" s="64">
        <f t="shared" si="33"/>
        <v>332.13039449528861</v>
      </c>
      <c r="P129" s="65">
        <f t="shared" si="34"/>
        <v>17126.79770791113</v>
      </c>
      <c r="Q129" s="229">
        <f t="shared" si="35"/>
        <v>3.6189933266497696</v>
      </c>
      <c r="R129" s="230">
        <f t="shared" si="36"/>
        <v>459.16347742389092</v>
      </c>
      <c r="S129" s="230">
        <f t="shared" si="37"/>
        <v>332.13039449528861</v>
      </c>
      <c r="T129" s="231">
        <f t="shared" si="38"/>
        <v>1661.7095606383634</v>
      </c>
      <c r="U129" s="230">
        <f t="shared" si="39"/>
        <v>30.038683056139959</v>
      </c>
      <c r="V129" s="52">
        <f t="shared" si="46"/>
        <v>0.87800748222183855</v>
      </c>
      <c r="W129" s="52">
        <f t="shared" si="30"/>
        <v>1.0364274451956609E-3</v>
      </c>
      <c r="X129" s="66">
        <f t="shared" si="47"/>
        <v>1.1898344432213642E-2</v>
      </c>
      <c r="Y129" s="67">
        <f t="shared" si="48"/>
        <v>2.3515474802814107</v>
      </c>
      <c r="Z129" s="67">
        <f t="shared" si="49"/>
        <v>9.037698688317582E-3</v>
      </c>
      <c r="AA129" s="68"/>
      <c r="AB129" s="53"/>
      <c r="AD129" s="74">
        <v>0.46</v>
      </c>
      <c r="AE129" s="75">
        <f t="shared" si="29"/>
        <v>0.69920666274946219</v>
      </c>
      <c r="AF129" s="75">
        <f t="shared" si="22"/>
        <v>-0.23920666274946217</v>
      </c>
    </row>
    <row r="130" spans="1:32" ht="11.25" customHeight="1">
      <c r="A130" s="56"/>
      <c r="B130" s="69" t="s">
        <v>388</v>
      </c>
      <c r="C130" s="57">
        <v>3263.7570000000001</v>
      </c>
      <c r="D130" s="244">
        <v>3336.85</v>
      </c>
      <c r="E130" s="71">
        <v>52.7</v>
      </c>
      <c r="F130" s="59">
        <f t="shared" si="28"/>
        <v>5.0410870470792954E-5</v>
      </c>
      <c r="G130" s="60">
        <f t="shared" si="40"/>
        <v>2.5300755963858764E-5</v>
      </c>
      <c r="H130" s="60">
        <f t="shared" si="41"/>
        <v>0.7241804923730838</v>
      </c>
      <c r="I130" s="61">
        <f t="shared" si="42"/>
        <v>0.72416784199510187</v>
      </c>
      <c r="J130" s="62">
        <f t="shared" si="43"/>
        <v>171.99999389999999</v>
      </c>
      <c r="K130" s="60">
        <f t="shared" si="31"/>
        <v>1.7429836180604733E-5</v>
      </c>
      <c r="L130" s="60">
        <f t="shared" si="44"/>
        <v>0.91021850529014625</v>
      </c>
      <c r="M130" s="63">
        <f t="shared" si="32"/>
        <v>-1.0406868928947155E-5</v>
      </c>
      <c r="N130" s="64">
        <f t="shared" si="45"/>
        <v>57.129300713381745</v>
      </c>
      <c r="O130" s="64">
        <f t="shared" si="33"/>
        <v>41.371202412298892</v>
      </c>
      <c r="P130" s="65">
        <f t="shared" si="34"/>
        <v>3010.714147595218</v>
      </c>
      <c r="Q130" s="229">
        <f t="shared" si="35"/>
        <v>3.9646154555473165</v>
      </c>
      <c r="R130" s="230">
        <f t="shared" si="36"/>
        <v>57.129300713381745</v>
      </c>
      <c r="S130" s="230">
        <f t="shared" si="37"/>
        <v>41.371202412298892</v>
      </c>
      <c r="T130" s="231">
        <f t="shared" si="38"/>
        <v>226.49570857288361</v>
      </c>
      <c r="U130" s="230">
        <f t="shared" si="39"/>
        <v>29.970574974350004</v>
      </c>
      <c r="V130" s="52">
        <f t="shared" si="46"/>
        <v>0.87802108855935246</v>
      </c>
      <c r="W130" s="52">
        <f t="shared" si="30"/>
        <v>1.0366736441364001E-3</v>
      </c>
      <c r="X130" s="66">
        <f t="shared" si="47"/>
        <v>1.1898572278784983E-2</v>
      </c>
      <c r="Y130" s="67">
        <f t="shared" si="48"/>
        <v>2.5076437246363561</v>
      </c>
      <c r="Z130" s="67">
        <f t="shared" si="49"/>
        <v>1.5909816306779832E-4</v>
      </c>
      <c r="AA130" s="68"/>
      <c r="AB130" s="53"/>
      <c r="AD130" s="74">
        <v>0.47</v>
      </c>
      <c r="AE130" s="75">
        <f t="shared" si="29"/>
        <v>0.70763601314413072</v>
      </c>
      <c r="AF130" s="75">
        <f t="shared" si="22"/>
        <v>-0.23763601314413074</v>
      </c>
    </row>
    <row r="131" spans="1:32" ht="11.25" customHeight="1">
      <c r="A131" s="56"/>
      <c r="B131" s="69" t="s">
        <v>302</v>
      </c>
      <c r="C131" s="57">
        <v>6551.7240000000002</v>
      </c>
      <c r="D131" s="244">
        <v>3366.23</v>
      </c>
      <c r="E131" s="71">
        <v>43.5</v>
      </c>
      <c r="F131" s="59">
        <f t="shared" si="28"/>
        <v>1.0119568029249283E-4</v>
      </c>
      <c r="G131" s="60">
        <f t="shared" si="40"/>
        <v>5.0789188676288282E-5</v>
      </c>
      <c r="H131" s="60">
        <f t="shared" si="41"/>
        <v>0.72423128156176009</v>
      </c>
      <c r="I131" s="61">
        <f t="shared" si="42"/>
        <v>0.72420588696742194</v>
      </c>
      <c r="J131" s="62">
        <f t="shared" si="43"/>
        <v>284.99999400000002</v>
      </c>
      <c r="K131" s="60">
        <f t="shared" si="31"/>
        <v>2.8880833622479173E-5</v>
      </c>
      <c r="L131" s="60">
        <f t="shared" si="44"/>
        <v>0.91024738612376876</v>
      </c>
      <c r="M131" s="63">
        <f t="shared" si="32"/>
        <v>-2.5314323088942992E-5</v>
      </c>
      <c r="N131" s="64">
        <f t="shared" si="45"/>
        <v>80.9427204880093</v>
      </c>
      <c r="O131" s="64">
        <f t="shared" si="33"/>
        <v>58.619194684574893</v>
      </c>
      <c r="P131" s="65">
        <f t="shared" si="34"/>
        <v>3521.0083412284043</v>
      </c>
      <c r="Q131" s="229">
        <f t="shared" si="35"/>
        <v>3.7727609380946383</v>
      </c>
      <c r="R131" s="230">
        <f t="shared" si="36"/>
        <v>80.9427204880093</v>
      </c>
      <c r="S131" s="230">
        <f t="shared" si="37"/>
        <v>58.619194684574893</v>
      </c>
      <c r="T131" s="231">
        <f t="shared" si="38"/>
        <v>305.37753408027407</v>
      </c>
      <c r="U131" s="230">
        <f t="shared" si="39"/>
        <v>29.967456168034907</v>
      </c>
      <c r="V131" s="52">
        <f t="shared" si="46"/>
        <v>0.87804840054103239</v>
      </c>
      <c r="W131" s="52">
        <f t="shared" si="30"/>
        <v>1.0367746725572647E-3</v>
      </c>
      <c r="X131" s="66">
        <f t="shared" si="47"/>
        <v>1.1898949815260381E-2</v>
      </c>
      <c r="Y131" s="67">
        <f t="shared" si="48"/>
        <v>2.414911170817069</v>
      </c>
      <c r="Z131" s="67">
        <f t="shared" si="49"/>
        <v>2.96192185483227E-4</v>
      </c>
      <c r="AA131" s="68"/>
      <c r="AB131" s="53"/>
      <c r="AD131" s="74">
        <v>0.48</v>
      </c>
      <c r="AE131" s="75">
        <f t="shared" si="29"/>
        <v>0.71590482873690264</v>
      </c>
      <c r="AF131" s="75">
        <f t="shared" si="22"/>
        <v>-0.23590482873690266</v>
      </c>
    </row>
    <row r="132" spans="1:32" ht="11.25" customHeight="1">
      <c r="A132" s="56"/>
      <c r="B132" s="69" t="s">
        <v>273</v>
      </c>
      <c r="C132" s="57">
        <v>19676.723999999998</v>
      </c>
      <c r="D132" s="244">
        <v>3375.41</v>
      </c>
      <c r="E132" s="71">
        <v>46.4</v>
      </c>
      <c r="F132" s="59">
        <f t="shared" si="28"/>
        <v>3.0391992567263521E-4</v>
      </c>
      <c r="G132" s="60">
        <f t="shared" si="40"/>
        <v>1.5253463787046734E-4</v>
      </c>
      <c r="H132" s="60">
        <f t="shared" si="41"/>
        <v>0.72438381619963055</v>
      </c>
      <c r="I132" s="61">
        <f t="shared" si="42"/>
        <v>0.72430754888069537</v>
      </c>
      <c r="J132" s="62">
        <f t="shared" si="43"/>
        <v>912.99999359999993</v>
      </c>
      <c r="K132" s="60">
        <f t="shared" si="31"/>
        <v>9.2520005149495361E-5</v>
      </c>
      <c r="L132" s="60">
        <f t="shared" si="44"/>
        <v>0.91033990612891824</v>
      </c>
      <c r="M132" s="63">
        <f t="shared" si="32"/>
        <v>-7.1838373515431542E-5</v>
      </c>
      <c r="N132" s="64">
        <f t="shared" si="45"/>
        <v>140.27374665275039</v>
      </c>
      <c r="O132" s="64">
        <f t="shared" si="33"/>
        <v>101.60133361036529</v>
      </c>
      <c r="P132" s="65">
        <f t="shared" si="34"/>
        <v>6508.7018446876182</v>
      </c>
      <c r="Q132" s="229">
        <f t="shared" si="35"/>
        <v>3.8372994592322094</v>
      </c>
      <c r="R132" s="230">
        <f t="shared" si="36"/>
        <v>140.27374665275039</v>
      </c>
      <c r="S132" s="230">
        <f t="shared" si="37"/>
        <v>101.60133361036529</v>
      </c>
      <c r="T132" s="231">
        <f t="shared" si="38"/>
        <v>538.27237217507502</v>
      </c>
      <c r="U132" s="230">
        <f t="shared" si="39"/>
        <v>29.959123838659309</v>
      </c>
      <c r="V132" s="52">
        <f t="shared" si="46"/>
        <v>0.87813041330763786</v>
      </c>
      <c r="W132" s="52">
        <f t="shared" si="30"/>
        <v>1.0374514278041124E-3</v>
      </c>
      <c r="X132" s="66">
        <f t="shared" si="47"/>
        <v>1.1900159256688024E-2</v>
      </c>
      <c r="Y132" s="67">
        <f t="shared" si="48"/>
        <v>2.4442801562609198</v>
      </c>
      <c r="Z132" s="67">
        <f t="shared" si="49"/>
        <v>9.1131903019636522E-4</v>
      </c>
      <c r="AA132" s="68"/>
      <c r="AB132" s="53"/>
      <c r="AD132" s="74">
        <v>0.49</v>
      </c>
      <c r="AE132" s="75">
        <f t="shared" si="29"/>
        <v>0.72401756206762524</v>
      </c>
      <c r="AF132" s="75">
        <f t="shared" si="22"/>
        <v>-0.23401756206762525</v>
      </c>
    </row>
    <row r="133" spans="1:32" ht="11.25" customHeight="1">
      <c r="A133" s="56"/>
      <c r="B133" s="69" t="s">
        <v>402</v>
      </c>
      <c r="C133" s="57">
        <v>254461.15299999999</v>
      </c>
      <c r="D133" s="244">
        <v>3381.24</v>
      </c>
      <c r="E133" s="71">
        <v>79.8</v>
      </c>
      <c r="F133" s="59">
        <f t="shared" si="28"/>
        <v>3.9303196358465497E-3</v>
      </c>
      <c r="G133" s="60">
        <f t="shared" si="40"/>
        <v>1.9725915668155217E-3</v>
      </c>
      <c r="H133" s="60">
        <f t="shared" si="41"/>
        <v>0.72635640776644605</v>
      </c>
      <c r="I133" s="61">
        <f t="shared" si="42"/>
        <v>0.72537011198303825</v>
      </c>
      <c r="J133" s="62">
        <f t="shared" si="43"/>
        <v>20306.000009399999</v>
      </c>
      <c r="K133" s="60">
        <f t="shared" si="31"/>
        <v>2.0577341058103387E-3</v>
      </c>
      <c r="L133" s="60">
        <f t="shared" si="44"/>
        <v>0.91239764023472858</v>
      </c>
      <c r="M133" s="63">
        <f t="shared" si="32"/>
        <v>-3.0513953747446365E-4</v>
      </c>
      <c r="N133" s="64">
        <f t="shared" si="45"/>
        <v>504.44142672861432</v>
      </c>
      <c r="O133" s="64">
        <f t="shared" si="33"/>
        <v>365.90673419501854</v>
      </c>
      <c r="P133" s="65">
        <f t="shared" si="34"/>
        <v>40254.425852943423</v>
      </c>
      <c r="Q133" s="229">
        <f t="shared" si="35"/>
        <v>4.3795235044557632</v>
      </c>
      <c r="R133" s="230">
        <f t="shared" si="36"/>
        <v>504.44142672861432</v>
      </c>
      <c r="S133" s="230">
        <f t="shared" si="37"/>
        <v>365.90673419501854</v>
      </c>
      <c r="T133" s="231">
        <f t="shared" si="38"/>
        <v>2209.2130849791661</v>
      </c>
      <c r="U133" s="230">
        <f t="shared" si="39"/>
        <v>29.872173454620583</v>
      </c>
      <c r="V133" s="52">
        <f t="shared" si="46"/>
        <v>0.8791892525997288</v>
      </c>
      <c r="W133" s="52">
        <f t="shared" si="30"/>
        <v>1.1027970093164063E-3</v>
      </c>
      <c r="X133" s="66">
        <f t="shared" si="47"/>
        <v>1.1927058399966483E-2</v>
      </c>
      <c r="Y133" s="67">
        <f t="shared" si="48"/>
        <v>2.7834052679572117</v>
      </c>
      <c r="Z133" s="67">
        <f t="shared" si="49"/>
        <v>1.5282347186727316E-2</v>
      </c>
      <c r="AA133" s="68"/>
      <c r="AB133" s="53"/>
      <c r="AD133" s="74">
        <v>0.5</v>
      </c>
      <c r="AE133" s="75">
        <f t="shared" si="29"/>
        <v>0.73197850510057705</v>
      </c>
      <c r="AF133" s="75">
        <f t="shared" si="22"/>
        <v>-0.23197850510057705</v>
      </c>
    </row>
    <row r="134" spans="1:32" ht="11.25" customHeight="1">
      <c r="A134" s="56"/>
      <c r="B134" s="76" t="s">
        <v>289</v>
      </c>
      <c r="C134" s="77">
        <v>2563.739</v>
      </c>
      <c r="D134" s="245">
        <v>3410.82</v>
      </c>
      <c r="E134" s="181">
        <v>70.599999999999994</v>
      </c>
      <c r="F134" s="59">
        <f t="shared" si="28"/>
        <v>3.9598632695363124E-5</v>
      </c>
      <c r="G134" s="60">
        <f t="shared" si="40"/>
        <v>1.9874192470219843E-5</v>
      </c>
      <c r="H134" s="60">
        <f t="shared" si="41"/>
        <v>0.72637628195891624</v>
      </c>
      <c r="I134" s="61">
        <f t="shared" si="42"/>
        <v>0.72636634486268115</v>
      </c>
      <c r="J134" s="62">
        <f t="shared" si="43"/>
        <v>180.99997339999999</v>
      </c>
      <c r="K134" s="60">
        <f t="shared" si="31"/>
        <v>1.8341860447332345E-5</v>
      </c>
      <c r="L134" s="60">
        <f t="shared" si="44"/>
        <v>0.91241598209517594</v>
      </c>
      <c r="M134" s="63">
        <f t="shared" si="32"/>
        <v>-4.8104384450242677E-6</v>
      </c>
      <c r="N134" s="64">
        <f t="shared" si="45"/>
        <v>50.633378319049577</v>
      </c>
      <c r="O134" s="64">
        <f t="shared" si="33"/>
        <v>36.778381937657365</v>
      </c>
      <c r="P134" s="65">
        <f t="shared" si="34"/>
        <v>3574.7165093249</v>
      </c>
      <c r="Q134" s="229">
        <f t="shared" si="35"/>
        <v>4.257030144499196</v>
      </c>
      <c r="R134" s="230">
        <f t="shared" si="36"/>
        <v>50.633378319049577</v>
      </c>
      <c r="S134" s="230">
        <f t="shared" si="37"/>
        <v>36.778381937657365</v>
      </c>
      <c r="T134" s="231">
        <f t="shared" si="38"/>
        <v>215.54781782202608</v>
      </c>
      <c r="U134" s="230">
        <f t="shared" si="39"/>
        <v>29.790880157282455</v>
      </c>
      <c r="V134" s="52">
        <f t="shared" si="46"/>
        <v>0.8791999040130668</v>
      </c>
      <c r="W134" s="52">
        <f t="shared" si="30"/>
        <v>1.103307843156771E-3</v>
      </c>
      <c r="X134" s="66">
        <f t="shared" si="47"/>
        <v>1.1927298168715406E-2</v>
      </c>
      <c r="Y134" s="67">
        <f t="shared" si="48"/>
        <v>2.6921525756703262</v>
      </c>
      <c r="Z134" s="67">
        <f t="shared" si="49"/>
        <v>1.4404189640556043E-4</v>
      </c>
      <c r="AA134" s="68"/>
      <c r="AB134" s="53"/>
      <c r="AD134" s="74">
        <v>0.51</v>
      </c>
      <c r="AE134" s="75">
        <f t="shared" si="29"/>
        <v>0.73979179630600989</v>
      </c>
      <c r="AF134" s="75">
        <f t="shared" si="22"/>
        <v>-0.22979179630600988</v>
      </c>
    </row>
    <row r="135" spans="1:32" ht="11.25" customHeight="1">
      <c r="A135" s="56"/>
      <c r="B135" s="69" t="s">
        <v>356</v>
      </c>
      <c r="C135" s="57">
        <v>119464.883</v>
      </c>
      <c r="D135" s="244">
        <v>3454.15</v>
      </c>
      <c r="E135" s="71">
        <v>29.9</v>
      </c>
      <c r="F135" s="59">
        <f>C135/$C$261</f>
        <v>1.2751834650992533E-2</v>
      </c>
      <c r="G135" s="60">
        <f t="shared" si="40"/>
        <v>9.2609586162019407E-4</v>
      </c>
      <c r="H135" s="60">
        <f t="shared" si="41"/>
        <v>0.72730237782053642</v>
      </c>
      <c r="I135" s="61">
        <f t="shared" si="42"/>
        <v>0.72683932988972633</v>
      </c>
      <c r="J135" s="62">
        <f t="shared" si="43"/>
        <v>3572.0000016999998</v>
      </c>
      <c r="K135" s="60">
        <f t="shared" si="31"/>
        <v>3.6197312252783068E-4</v>
      </c>
      <c r="L135" s="60">
        <f t="shared" si="44"/>
        <v>0.91277795521770377</v>
      </c>
      <c r="M135" s="63">
        <f t="shared" si="32"/>
        <v>-5.8205597418359289E-4</v>
      </c>
      <c r="N135" s="64">
        <f t="shared" si="45"/>
        <v>345.63692366412477</v>
      </c>
      <c r="O135" s="64">
        <f t="shared" si="33"/>
        <v>251.22250998117894</v>
      </c>
      <c r="P135" s="65">
        <f t="shared" si="34"/>
        <v>10334.544017557329</v>
      </c>
      <c r="Q135" s="229">
        <f t="shared" si="35"/>
        <v>3.3978584803966405</v>
      </c>
      <c r="R135" s="230">
        <f t="shared" si="36"/>
        <v>345.63692366412477</v>
      </c>
      <c r="S135" s="230">
        <f t="shared" si="37"/>
        <v>251.22250998117894</v>
      </c>
      <c r="T135" s="231">
        <f t="shared" si="38"/>
        <v>1174.4253522103527</v>
      </c>
      <c r="U135" s="230">
        <f t="shared" si="39"/>
        <v>29.75236173690466</v>
      </c>
      <c r="V135" s="52">
        <f t="shared" si="46"/>
        <v>0.87969587184220988</v>
      </c>
      <c r="W135" s="52">
        <f t="shared" si="30"/>
        <v>1.0944242404631298E-3</v>
      </c>
      <c r="X135" s="66">
        <f t="shared" si="47"/>
        <v>1.1932029959308921E-2</v>
      </c>
      <c r="Y135" s="67">
        <f t="shared" si="48"/>
        <v>2.2797484763765672</v>
      </c>
      <c r="Z135" s="67">
        <f t="shared" si="49"/>
        <v>4.8131546020954395E-3</v>
      </c>
      <c r="AA135" s="68"/>
      <c r="AB135" s="53"/>
      <c r="AD135" s="74">
        <v>0.52</v>
      </c>
      <c r="AE135" s="75">
        <f t="shared" si="29"/>
        <v>0.7474614273742014</v>
      </c>
      <c r="AF135" s="75">
        <f t="shared" si="22"/>
        <v>-0.22746142737420139</v>
      </c>
    </row>
    <row r="136" spans="1:32" ht="11.25" customHeight="1">
      <c r="A136" s="56"/>
      <c r="B136" s="69" t="s">
        <v>286</v>
      </c>
      <c r="C136" s="57">
        <v>157204.30100000001</v>
      </c>
      <c r="D136" s="244">
        <v>3610.42</v>
      </c>
      <c r="E136" s="71">
        <v>27.9</v>
      </c>
      <c r="F136" s="59">
        <f t="shared" ref="F136:F173" si="50">C136/$C$261</f>
        <v>1.6780188474104646E-2</v>
      </c>
      <c r="G136" s="60">
        <f t="shared" si="40"/>
        <v>1.2186531215620522E-3</v>
      </c>
      <c r="H136" s="60">
        <f t="shared" si="41"/>
        <v>0.72852103094209841</v>
      </c>
      <c r="I136" s="61">
        <f t="shared" si="42"/>
        <v>0.72791170438131747</v>
      </c>
      <c r="J136" s="62">
        <f t="shared" si="43"/>
        <v>4385.9999978999995</v>
      </c>
      <c r="K136" s="60">
        <f t="shared" si="31"/>
        <v>4.4446083815546987E-4</v>
      </c>
      <c r="L136" s="60">
        <f t="shared" si="44"/>
        <v>0.9132224160558593</v>
      </c>
      <c r="M136" s="63">
        <f t="shared" si="32"/>
        <v>-7.8910227998041371E-4</v>
      </c>
      <c r="N136" s="64">
        <f t="shared" si="45"/>
        <v>396.4899759136415</v>
      </c>
      <c r="O136" s="64">
        <f t="shared" si="33"/>
        <v>288.60969413740628</v>
      </c>
      <c r="P136" s="65">
        <f t="shared" si="34"/>
        <v>11062.070327990597</v>
      </c>
      <c r="Q136" s="229">
        <f t="shared" si="35"/>
        <v>3.3286266888273199</v>
      </c>
      <c r="R136" s="230">
        <f t="shared" si="36"/>
        <v>396.4899759136415</v>
      </c>
      <c r="S136" s="230">
        <f t="shared" si="37"/>
        <v>288.60969413740628</v>
      </c>
      <c r="T136" s="231">
        <f t="shared" si="38"/>
        <v>1319.7671156786485</v>
      </c>
      <c r="U136" s="230">
        <f t="shared" si="39"/>
        <v>29.665215274723014</v>
      </c>
      <c r="V136" s="52">
        <f t="shared" si="46"/>
        <v>0.88034742831611623</v>
      </c>
      <c r="W136" s="52">
        <f t="shared" si="30"/>
        <v>1.080764818888257E-3</v>
      </c>
      <c r="X136" s="66">
        <f t="shared" si="47"/>
        <v>1.1937840047081413E-2</v>
      </c>
      <c r="Y136" s="67">
        <f t="shared" si="48"/>
        <v>2.260211941861753</v>
      </c>
      <c r="Z136" s="67">
        <f t="shared" si="49"/>
        <v>6.2255601803550423E-3</v>
      </c>
      <c r="AA136" s="68"/>
      <c r="AB136" s="111"/>
      <c r="AD136" s="74">
        <v>0.53</v>
      </c>
      <c r="AE136" s="75">
        <f t="shared" si="29"/>
        <v>0.75499124958387342</v>
      </c>
      <c r="AF136" s="75">
        <f t="shared" si="22"/>
        <v>-0.2249912495838734</v>
      </c>
    </row>
    <row r="137" spans="1:32" ht="11.25" customHeight="1">
      <c r="A137" s="56"/>
      <c r="B137" s="69" t="s">
        <v>329</v>
      </c>
      <c r="C137" s="57">
        <v>143779.76199999999</v>
      </c>
      <c r="D137" s="244">
        <v>3670.07</v>
      </c>
      <c r="E137" s="71">
        <v>33.6</v>
      </c>
      <c r="F137" s="59">
        <f t="shared" si="50"/>
        <v>1.5347235983841873E-2</v>
      </c>
      <c r="G137" s="60">
        <f t="shared" si="40"/>
        <v>1.1145856357883549E-3</v>
      </c>
      <c r="H137" s="60">
        <f t="shared" si="41"/>
        <v>0.72963561657788678</v>
      </c>
      <c r="I137" s="61">
        <f t="shared" si="42"/>
        <v>0.7290783237599926</v>
      </c>
      <c r="J137" s="62">
        <f t="shared" si="43"/>
        <v>4831.0000031999998</v>
      </c>
      <c r="K137" s="60">
        <f t="shared" si="31"/>
        <v>4.8955547459631008E-4</v>
      </c>
      <c r="L137" s="60">
        <f t="shared" si="44"/>
        <v>0.91371197153045558</v>
      </c>
      <c r="M137" s="63">
        <f t="shared" si="32"/>
        <v>-6.6121312815958788E-4</v>
      </c>
      <c r="N137" s="64">
        <f t="shared" si="45"/>
        <v>379.18301913455986</v>
      </c>
      <c r="O137" s="64">
        <f t="shared" si="33"/>
        <v>276.45411998887812</v>
      </c>
      <c r="P137" s="65">
        <f t="shared" si="34"/>
        <v>12740.549442921212</v>
      </c>
      <c r="Q137" s="229">
        <f t="shared" si="35"/>
        <v>3.5145260669691587</v>
      </c>
      <c r="R137" s="230">
        <f t="shared" si="36"/>
        <v>379.18301913455986</v>
      </c>
      <c r="S137" s="230">
        <f t="shared" si="37"/>
        <v>276.45411998887812</v>
      </c>
      <c r="T137" s="231">
        <f t="shared" si="38"/>
        <v>1332.6486049004759</v>
      </c>
      <c r="U137" s="230">
        <f t="shared" si="39"/>
        <v>29.5706998740343</v>
      </c>
      <c r="V137" s="52">
        <f t="shared" si="46"/>
        <v>0.88094226346411653</v>
      </c>
      <c r="W137" s="52">
        <f t="shared" si="30"/>
        <v>1.0738537667530869E-3</v>
      </c>
      <c r="X137" s="66">
        <f t="shared" si="47"/>
        <v>1.1944239621650711E-2</v>
      </c>
      <c r="Y137" s="67">
        <f t="shared" si="48"/>
        <v>2.319262771968289</v>
      </c>
      <c r="Z137" s="67">
        <f t="shared" si="49"/>
        <v>5.9953336263368706E-3</v>
      </c>
      <c r="AA137" s="68"/>
      <c r="AB137" s="111"/>
      <c r="AD137" s="74">
        <v>0.54</v>
      </c>
      <c r="AE137" s="75">
        <f t="shared" si="29"/>
        <v>0.76238497984537512</v>
      </c>
      <c r="AF137" s="75">
        <f t="shared" si="22"/>
        <v>-0.22238497984537509</v>
      </c>
    </row>
    <row r="138" spans="1:32" ht="11.25" customHeight="1">
      <c r="A138" s="56"/>
      <c r="B138" s="69" t="s">
        <v>362</v>
      </c>
      <c r="C138" s="57">
        <v>502415.25400000002</v>
      </c>
      <c r="D138" s="244">
        <v>3693.48</v>
      </c>
      <c r="E138" s="71">
        <v>23.6</v>
      </c>
      <c r="F138" s="59">
        <f t="shared" si="50"/>
        <v>5.3628447827169558E-2</v>
      </c>
      <c r="G138" s="60">
        <f t="shared" si="40"/>
        <v>3.8947402438276246E-3</v>
      </c>
      <c r="H138" s="60">
        <f t="shared" si="41"/>
        <v>0.73353035682171441</v>
      </c>
      <c r="I138" s="61">
        <f t="shared" si="42"/>
        <v>0.7315829866998006</v>
      </c>
      <c r="J138" s="62">
        <f t="shared" si="43"/>
        <v>11856.999994400001</v>
      </c>
      <c r="K138" s="60">
        <f t="shared" si="31"/>
        <v>1.2015440396816392E-3</v>
      </c>
      <c r="L138" s="60">
        <f t="shared" si="44"/>
        <v>0.91491351557013723</v>
      </c>
      <c r="M138" s="63">
        <f t="shared" si="32"/>
        <v>-2.6819814605482106E-3</v>
      </c>
      <c r="N138" s="64">
        <f t="shared" si="45"/>
        <v>708.81256619786302</v>
      </c>
      <c r="O138" s="64">
        <f t="shared" si="33"/>
        <v>518.5552141893827</v>
      </c>
      <c r="P138" s="65">
        <f t="shared" si="34"/>
        <v>16727.976562269567</v>
      </c>
      <c r="Q138" s="229">
        <f t="shared" si="35"/>
        <v>3.1612467120315646</v>
      </c>
      <c r="R138" s="230">
        <f t="shared" si="36"/>
        <v>708.81256619786302</v>
      </c>
      <c r="S138" s="230">
        <f t="shared" si="37"/>
        <v>518.5552141893827</v>
      </c>
      <c r="T138" s="231">
        <f t="shared" si="38"/>
        <v>2240.7313943396503</v>
      </c>
      <c r="U138" s="230">
        <f t="shared" si="39"/>
        <v>29.36879691937223</v>
      </c>
      <c r="V138" s="52">
        <f t="shared" si="46"/>
        <v>0.88301274542608033</v>
      </c>
      <c r="W138" s="52">
        <f t="shared" si="30"/>
        <v>1.0176591357839522E-3</v>
      </c>
      <c r="X138" s="66">
        <f t="shared" si="47"/>
        <v>1.1959946464039879E-2</v>
      </c>
      <c r="Y138" s="67">
        <f t="shared" si="48"/>
        <v>2.2186596200919126</v>
      </c>
      <c r="Z138" s="67">
        <f t="shared" si="49"/>
        <v>1.9171666098870652E-2</v>
      </c>
      <c r="AA138" s="68"/>
      <c r="AB138" s="111"/>
      <c r="AD138" s="74">
        <v>0.55000000000000004</v>
      </c>
      <c r="AE138" s="75">
        <f t="shared" si="29"/>
        <v>0.7696462064376679</v>
      </c>
      <c r="AF138" s="75">
        <f t="shared" si="22"/>
        <v>-0.21964620643766786</v>
      </c>
    </row>
    <row r="139" spans="1:32" ht="11.25" customHeight="1">
      <c r="A139" s="56"/>
      <c r="B139" s="69" t="s">
        <v>371</v>
      </c>
      <c r="C139" s="57">
        <v>260.04700000000003</v>
      </c>
      <c r="D139" s="244">
        <v>3757.1</v>
      </c>
      <c r="E139" s="71">
        <v>42.3</v>
      </c>
      <c r="F139" s="59">
        <f t="shared" si="50"/>
        <v>2.7757749911215796E-5</v>
      </c>
      <c r="G139" s="60">
        <f t="shared" si="40"/>
        <v>2.0158932439313286E-6</v>
      </c>
      <c r="H139" s="60">
        <f t="shared" si="41"/>
        <v>0.7335323727149583</v>
      </c>
      <c r="I139" s="61">
        <f t="shared" si="42"/>
        <v>0.73353136476833636</v>
      </c>
      <c r="J139" s="62">
        <f t="shared" si="43"/>
        <v>10.999988100000001</v>
      </c>
      <c r="K139" s="60">
        <f t="shared" si="31"/>
        <v>1.1146976591352167E-6</v>
      </c>
      <c r="L139" s="60">
        <f t="shared" si="44"/>
        <v>0.9149146302677964</v>
      </c>
      <c r="M139" s="63">
        <f t="shared" si="32"/>
        <v>-1.0267034030730926E-6</v>
      </c>
      <c r="N139" s="64">
        <f t="shared" si="45"/>
        <v>16.12597283887084</v>
      </c>
      <c r="O139" s="64">
        <f t="shared" si="33"/>
        <v>11.828906864714051</v>
      </c>
      <c r="P139" s="65">
        <f t="shared" si="34"/>
        <v>682.12865108423648</v>
      </c>
      <c r="Q139" s="229">
        <f t="shared" si="35"/>
        <v>3.7447870860522321</v>
      </c>
      <c r="R139" s="230">
        <f t="shared" si="36"/>
        <v>16.12597283887084</v>
      </c>
      <c r="S139" s="230">
        <f t="shared" si="37"/>
        <v>11.828906864714051</v>
      </c>
      <c r="T139" s="231">
        <f t="shared" si="38"/>
        <v>60.388334837032573</v>
      </c>
      <c r="U139" s="230">
        <f t="shared" si="39"/>
        <v>29.212690322072188</v>
      </c>
      <c r="V139" s="52">
        <f t="shared" si="46"/>
        <v>0.88301381385625322</v>
      </c>
      <c r="W139" s="52">
        <f t="shared" si="30"/>
        <v>1.0176620877229831E-3</v>
      </c>
      <c r="X139" s="66">
        <f t="shared" si="47"/>
        <v>1.1959961035607683E-2</v>
      </c>
      <c r="Y139" s="67">
        <f t="shared" si="48"/>
        <v>2.412999610341704</v>
      </c>
      <c r="Z139" s="67">
        <f t="shared" si="49"/>
        <v>1.1737673718555324E-5</v>
      </c>
      <c r="AA139" s="68"/>
      <c r="AB139" s="111"/>
      <c r="AD139" s="74">
        <v>0.56000000000000005</v>
      </c>
      <c r="AE139" s="75">
        <f t="shared" si="29"/>
        <v>0.77677839445690322</v>
      </c>
      <c r="AF139" s="75">
        <f t="shared" si="22"/>
        <v>-0.21677839445690317</v>
      </c>
    </row>
    <row r="140" spans="1:32" ht="11.25" customHeight="1">
      <c r="A140" s="56"/>
      <c r="B140" s="69" t="s">
        <v>373</v>
      </c>
      <c r="C140" s="57">
        <v>413114.75400000002</v>
      </c>
      <c r="D140" s="244">
        <v>3781.99</v>
      </c>
      <c r="E140" s="71">
        <v>18.3</v>
      </c>
      <c r="F140" s="59">
        <f t="shared" si="50"/>
        <v>4.4096398059448622E-2</v>
      </c>
      <c r="G140" s="60">
        <f t="shared" si="40"/>
        <v>3.202479711578879E-3</v>
      </c>
      <c r="H140" s="60">
        <f t="shared" si="41"/>
        <v>0.73673485242653713</v>
      </c>
      <c r="I140" s="61">
        <f t="shared" si="42"/>
        <v>0.73513361257074772</v>
      </c>
      <c r="J140" s="62">
        <f t="shared" si="43"/>
        <v>7559.9999981999999</v>
      </c>
      <c r="K140" s="60">
        <f t="shared" si="31"/>
        <v>7.6610212887919232E-4</v>
      </c>
      <c r="L140" s="60">
        <f t="shared" si="44"/>
        <v>0.91568073239667558</v>
      </c>
      <c r="M140" s="63">
        <f t="shared" si="32"/>
        <v>-2.3680348289205622E-3</v>
      </c>
      <c r="N140" s="64">
        <f t="shared" si="45"/>
        <v>642.74003609546526</v>
      </c>
      <c r="O140" s="64">
        <f t="shared" si="33"/>
        <v>472.49980467871217</v>
      </c>
      <c r="P140" s="65">
        <f t="shared" si="34"/>
        <v>11762.142660547015</v>
      </c>
      <c r="Q140" s="229">
        <f t="shared" si="35"/>
        <v>2.9069010598473755</v>
      </c>
      <c r="R140" s="230">
        <f t="shared" si="36"/>
        <v>642.74003609546526</v>
      </c>
      <c r="S140" s="230">
        <f t="shared" si="37"/>
        <v>472.49980467871217</v>
      </c>
      <c r="T140" s="231">
        <f t="shared" si="38"/>
        <v>1868.3816921322484</v>
      </c>
      <c r="U140" s="230">
        <f t="shared" si="39"/>
        <v>29.084938078222219</v>
      </c>
      <c r="V140" s="52">
        <f t="shared" si="46"/>
        <v>0.88470693110483312</v>
      </c>
      <c r="W140" s="52">
        <f t="shared" si="30"/>
        <v>9.5937636646654175E-4</v>
      </c>
      <c r="X140" s="66">
        <f t="shared" si="47"/>
        <v>1.1969975687584566E-2</v>
      </c>
      <c r="Y140" s="67">
        <f t="shared" si="48"/>
        <v>2.1658585667168904</v>
      </c>
      <c r="Z140" s="67">
        <f t="shared" si="49"/>
        <v>1.5022650845760816E-2</v>
      </c>
      <c r="AA140" s="68"/>
      <c r="AB140" s="111"/>
      <c r="AD140" s="74">
        <v>0.56999999999999995</v>
      </c>
      <c r="AE140" s="75">
        <f t="shared" si="29"/>
        <v>0.78378489099321724</v>
      </c>
      <c r="AF140" s="75">
        <f t="shared" si="22"/>
        <v>-0.21378489099321729</v>
      </c>
    </row>
    <row r="141" spans="1:32" ht="11.25" customHeight="1">
      <c r="A141" s="56"/>
      <c r="B141" s="69" t="s">
        <v>359</v>
      </c>
      <c r="C141" s="57">
        <v>34527.660000000003</v>
      </c>
      <c r="D141" s="244">
        <v>3869.21</v>
      </c>
      <c r="E141" s="71">
        <v>117.5</v>
      </c>
      <c r="F141" s="59">
        <f t="shared" si="50"/>
        <v>3.6855266597941496E-3</v>
      </c>
      <c r="G141" s="60">
        <f t="shared" si="40"/>
        <v>2.6765960200562965E-4</v>
      </c>
      <c r="H141" s="60">
        <f t="shared" si="41"/>
        <v>0.73700251202854272</v>
      </c>
      <c r="I141" s="61">
        <f t="shared" si="42"/>
        <v>0.73686868222753987</v>
      </c>
      <c r="J141" s="62">
        <f t="shared" si="43"/>
        <v>4057.0000500000001</v>
      </c>
      <c r="K141" s="60">
        <f t="shared" si="31"/>
        <v>4.1112121374444551E-4</v>
      </c>
      <c r="L141" s="60">
        <f t="shared" si="44"/>
        <v>0.91609185361042</v>
      </c>
      <c r="M141" s="63">
        <f t="shared" si="32"/>
        <v>5.779658633997542E-5</v>
      </c>
      <c r="N141" s="64">
        <f t="shared" si="45"/>
        <v>185.81619950908478</v>
      </c>
      <c r="O141" s="64">
        <f t="shared" si="33"/>
        <v>136.92213806878894</v>
      </c>
      <c r="P141" s="65">
        <f t="shared" si="34"/>
        <v>21833.403442317463</v>
      </c>
      <c r="Q141" s="229">
        <f t="shared" si="35"/>
        <v>4.7664383335842135</v>
      </c>
      <c r="R141" s="230">
        <f t="shared" si="36"/>
        <v>185.81619950908478</v>
      </c>
      <c r="S141" s="230">
        <f t="shared" si="37"/>
        <v>136.92213806878894</v>
      </c>
      <c r="T141" s="231">
        <f t="shared" si="38"/>
        <v>885.68145634103382</v>
      </c>
      <c r="U141" s="230">
        <f t="shared" si="39"/>
        <v>28.947225527612563</v>
      </c>
      <c r="V141" s="52">
        <f t="shared" si="46"/>
        <v>0.88484806009016259</v>
      </c>
      <c r="W141" s="52">
        <f t="shared" si="30"/>
        <v>9.7617463353647904E-4</v>
      </c>
      <c r="X141" s="66">
        <f t="shared" si="47"/>
        <v>1.1975349952608457E-2</v>
      </c>
      <c r="Y141" s="67">
        <f t="shared" si="48"/>
        <v>3.1999721428059558</v>
      </c>
      <c r="Z141" s="67">
        <f t="shared" si="49"/>
        <v>2.7407866047743441E-3</v>
      </c>
      <c r="AA141" s="68"/>
      <c r="AB141" s="111"/>
      <c r="AD141" s="74">
        <v>0.57999999999999996</v>
      </c>
      <c r="AE141" s="75">
        <f t="shared" si="29"/>
        <v>0.79066893005129291</v>
      </c>
      <c r="AF141" s="75">
        <f t="shared" si="22"/>
        <v>-0.21066893005129295</v>
      </c>
    </row>
    <row r="142" spans="1:32" ht="11.25" customHeight="1">
      <c r="A142" s="56"/>
      <c r="B142" s="69" t="s">
        <v>260</v>
      </c>
      <c r="C142" s="57">
        <v>20044.643</v>
      </c>
      <c r="D142" s="244">
        <v>3996.78</v>
      </c>
      <c r="E142" s="71">
        <v>22.4</v>
      </c>
      <c r="F142" s="59">
        <f t="shared" si="50"/>
        <v>2.1395908718562502E-3</v>
      </c>
      <c r="G142" s="60">
        <f t="shared" si="40"/>
        <v>1.5538675855024435E-4</v>
      </c>
      <c r="H142" s="60">
        <f t="shared" si="41"/>
        <v>0.73715789878709292</v>
      </c>
      <c r="I142" s="61">
        <f t="shared" si="42"/>
        <v>0.73708020540781782</v>
      </c>
      <c r="J142" s="62">
        <f t="shared" si="43"/>
        <v>449.00000319999998</v>
      </c>
      <c r="K142" s="60">
        <f t="shared" si="31"/>
        <v>4.5499981269865621E-5</v>
      </c>
      <c r="L142" s="60">
        <f t="shared" si="44"/>
        <v>0.91613735359168991</v>
      </c>
      <c r="M142" s="63">
        <f t="shared" si="32"/>
        <v>-1.088149431736074E-4</v>
      </c>
      <c r="N142" s="64">
        <f t="shared" si="45"/>
        <v>141.57910509676208</v>
      </c>
      <c r="O142" s="64">
        <f t="shared" si="33"/>
        <v>104.35515586617642</v>
      </c>
      <c r="P142" s="65">
        <f t="shared" si="34"/>
        <v>3171.3719541674704</v>
      </c>
      <c r="Q142" s="229">
        <f t="shared" si="35"/>
        <v>3.1090609588609941</v>
      </c>
      <c r="R142" s="230">
        <f t="shared" si="36"/>
        <v>141.57910509676208</v>
      </c>
      <c r="S142" s="230">
        <f t="shared" si="37"/>
        <v>104.35515586617642</v>
      </c>
      <c r="T142" s="231">
        <f t="shared" si="38"/>
        <v>440.17806824682054</v>
      </c>
      <c r="U142" s="230">
        <f t="shared" si="39"/>
        <v>28.930481577055438</v>
      </c>
      <c r="V142" s="52">
        <f t="shared" si="46"/>
        <v>0.88492996412111791</v>
      </c>
      <c r="W142" s="52">
        <f t="shared" si="30"/>
        <v>9.7390115756796811E-4</v>
      </c>
      <c r="X142" s="66">
        <f t="shared" si="47"/>
        <v>1.1975944738160143E-2</v>
      </c>
      <c r="Y142" s="67">
        <f t="shared" si="48"/>
        <v>2.2094981236597064</v>
      </c>
      <c r="Z142" s="67">
        <f t="shared" si="49"/>
        <v>7.5857981314935981E-4</v>
      </c>
      <c r="AA142" s="68"/>
      <c r="AB142" s="111"/>
      <c r="AD142" s="74">
        <v>0.59</v>
      </c>
      <c r="AE142" s="75">
        <f t="shared" si="29"/>
        <v>0.79743363722923066</v>
      </c>
      <c r="AF142" s="75">
        <f t="shared" si="22"/>
        <v>-0.20743363722923069</v>
      </c>
    </row>
    <row r="143" spans="1:32" ht="11.25" customHeight="1">
      <c r="A143" s="56"/>
      <c r="B143" s="69" t="s">
        <v>254</v>
      </c>
      <c r="C143" s="57">
        <v>1746609.808</v>
      </c>
      <c r="D143" s="244">
        <v>4071.28</v>
      </c>
      <c r="E143" s="71">
        <v>46.9</v>
      </c>
      <c r="F143" s="59">
        <f t="shared" si="50"/>
        <v>0.18643536838702479</v>
      </c>
      <c r="G143" s="60">
        <f t="shared" si="40"/>
        <v>1.3539779008146197E-2</v>
      </c>
      <c r="H143" s="60">
        <f t="shared" si="41"/>
        <v>0.7506976777952391</v>
      </c>
      <c r="I143" s="61">
        <f t="shared" si="42"/>
        <v>0.74392778829116601</v>
      </c>
      <c r="J143" s="62">
        <f t="shared" si="43"/>
        <v>81915.999995199993</v>
      </c>
      <c r="K143" s="60">
        <f t="shared" si="31"/>
        <v>8.301061111181552E-3</v>
      </c>
      <c r="L143" s="60">
        <f t="shared" si="44"/>
        <v>0.92443841470287147</v>
      </c>
      <c r="M143" s="63">
        <f t="shared" si="32"/>
        <v>-6.2851045423174545E-3</v>
      </c>
      <c r="N143" s="64">
        <f t="shared" si="45"/>
        <v>1321.5936622124063</v>
      </c>
      <c r="O143" s="64">
        <f t="shared" si="33"/>
        <v>983.17025014929777</v>
      </c>
      <c r="P143" s="65">
        <f t="shared" si="34"/>
        <v>61982.742757761858</v>
      </c>
      <c r="Q143" s="229">
        <f t="shared" si="35"/>
        <v>3.8480176754522337</v>
      </c>
      <c r="R143" s="230">
        <f t="shared" si="36"/>
        <v>1321.5936622124063</v>
      </c>
      <c r="S143" s="230">
        <f t="shared" si="37"/>
        <v>983.17025014929777</v>
      </c>
      <c r="T143" s="231">
        <f t="shared" si="38"/>
        <v>5085.5157719589888</v>
      </c>
      <c r="U143" s="230">
        <f t="shared" si="39"/>
        <v>28.393634458096905</v>
      </c>
      <c r="V143" s="52">
        <f t="shared" si="46"/>
        <v>0.8919919297443466</v>
      </c>
      <c r="W143" s="52">
        <f t="shared" si="30"/>
        <v>1.0527743861637805E-3</v>
      </c>
      <c r="X143" s="66">
        <f t="shared" si="47"/>
        <v>1.2084457996293168E-2</v>
      </c>
      <c r="Y143" s="67">
        <f t="shared" si="48"/>
        <v>2.4731206436338189</v>
      </c>
      <c r="Z143" s="67">
        <f t="shared" si="49"/>
        <v>8.2813698563124524E-2</v>
      </c>
      <c r="AA143" s="68"/>
      <c r="AB143" s="111"/>
      <c r="AD143" s="74">
        <v>0.6</v>
      </c>
      <c r="AE143" s="75">
        <f t="shared" si="29"/>
        <v>0.80408203416935586</v>
      </c>
      <c r="AF143" s="75">
        <f t="shared" si="22"/>
        <v>-0.20408203416935589</v>
      </c>
    </row>
    <row r="144" spans="1:32" ht="11.25" customHeight="1">
      <c r="B144" s="69" t="s">
        <v>205</v>
      </c>
      <c r="C144" s="57">
        <v>53038.462</v>
      </c>
      <c r="D144" s="244">
        <v>4149.74</v>
      </c>
      <c r="E144" s="71">
        <v>26</v>
      </c>
      <c r="F144" s="59">
        <f t="shared" si="50"/>
        <v>5.6613933783951449E-3</v>
      </c>
      <c r="G144" s="60">
        <f t="shared" si="40"/>
        <v>4.1115597262921118E-4</v>
      </c>
      <c r="H144" s="60">
        <f t="shared" si="41"/>
        <v>0.7511088337678683</v>
      </c>
      <c r="I144" s="61">
        <f t="shared" si="42"/>
        <v>0.7509032557815537</v>
      </c>
      <c r="J144" s="62">
        <f t="shared" si="43"/>
        <v>1379.0000120000002</v>
      </c>
      <c r="K144" s="60">
        <f t="shared" si="31"/>
        <v>1.3974270438745618E-4</v>
      </c>
      <c r="L144" s="60">
        <f t="shared" si="44"/>
        <v>0.9245781574072589</v>
      </c>
      <c r="M144" s="63">
        <f t="shared" si="32"/>
        <v>-2.7518385186053873E-4</v>
      </c>
      <c r="N144" s="64">
        <f t="shared" si="45"/>
        <v>230.30080764078966</v>
      </c>
      <c r="O144" s="64">
        <f t="shared" si="33"/>
        <v>172.93362626659027</v>
      </c>
      <c r="P144" s="65">
        <f t="shared" si="34"/>
        <v>5987.8209986605307</v>
      </c>
      <c r="Q144" s="229">
        <f t="shared" si="35"/>
        <v>3.2580965380214821</v>
      </c>
      <c r="R144" s="230">
        <f t="shared" si="36"/>
        <v>230.30080764078966</v>
      </c>
      <c r="S144" s="230">
        <f t="shared" si="37"/>
        <v>172.93362626659027</v>
      </c>
      <c r="T144" s="231">
        <f t="shared" si="38"/>
        <v>750.34226407800804</v>
      </c>
      <c r="U144" s="230">
        <f t="shared" si="39"/>
        <v>27.85700284898207</v>
      </c>
      <c r="V144" s="52">
        <f t="shared" si="46"/>
        <v>0.89220408711472998</v>
      </c>
      <c r="W144" s="52">
        <f t="shared" si="30"/>
        <v>1.0480804273056037E-3</v>
      </c>
      <c r="X144" s="66">
        <f t="shared" si="47"/>
        <v>1.2086284743012689E-2</v>
      </c>
      <c r="Y144" s="67">
        <f t="shared" si="48"/>
        <v>2.256193622448361</v>
      </c>
      <c r="Z144" s="67">
        <f t="shared" si="49"/>
        <v>2.0929523356511466E-3</v>
      </c>
      <c r="AA144" s="68"/>
      <c r="AB144" s="111"/>
      <c r="AD144" s="74">
        <v>0.61</v>
      </c>
      <c r="AE144" s="75">
        <f t="shared" si="29"/>
        <v>0.81061704279370439</v>
      </c>
      <c r="AF144" s="75">
        <f t="shared" si="22"/>
        <v>-0.2006170427937044</v>
      </c>
    </row>
    <row r="145" spans="2:32" ht="11.25" customHeight="1">
      <c r="B145" s="69" t="s">
        <v>280</v>
      </c>
      <c r="C145" s="57">
        <v>817800</v>
      </c>
      <c r="D145" s="244">
        <v>4158.1099999999997</v>
      </c>
      <c r="E145" s="71">
        <v>45</v>
      </c>
      <c r="F145" s="59">
        <f t="shared" si="50"/>
        <v>8.7293019636420638E-2</v>
      </c>
      <c r="G145" s="60">
        <f t="shared" si="40"/>
        <v>6.3396135886475916E-3</v>
      </c>
      <c r="H145" s="60">
        <f t="shared" si="41"/>
        <v>0.75744844735651584</v>
      </c>
      <c r="I145" s="61">
        <f t="shared" si="42"/>
        <v>0.75427864056219207</v>
      </c>
      <c r="J145" s="62">
        <f t="shared" si="43"/>
        <v>36801</v>
      </c>
      <c r="K145" s="60">
        <f t="shared" si="31"/>
        <v>3.7292757211105625E-3</v>
      </c>
      <c r="L145" s="60">
        <f t="shared" si="44"/>
        <v>0.9283074331283695</v>
      </c>
      <c r="M145" s="63">
        <f t="shared" si="32"/>
        <v>-3.0603763127835526E-3</v>
      </c>
      <c r="N145" s="64">
        <f t="shared" si="45"/>
        <v>904.32295116291277</v>
      </c>
      <c r="O145" s="64">
        <f t="shared" si="33"/>
        <v>682.11148623235147</v>
      </c>
      <c r="P145" s="65">
        <f t="shared" si="34"/>
        <v>40694.532802331072</v>
      </c>
      <c r="Q145" s="229">
        <f t="shared" si="35"/>
        <v>3.8066624897703196</v>
      </c>
      <c r="R145" s="230">
        <f t="shared" si="36"/>
        <v>904.32295116291277</v>
      </c>
      <c r="S145" s="230">
        <f t="shared" si="37"/>
        <v>682.11148623235147</v>
      </c>
      <c r="T145" s="231">
        <f t="shared" si="38"/>
        <v>3442.4522568302568</v>
      </c>
      <c r="U145" s="230">
        <f t="shared" si="39"/>
        <v>27.600983400197062</v>
      </c>
      <c r="V145" s="52">
        <f t="shared" si="46"/>
        <v>0.89545851577800784</v>
      </c>
      <c r="W145" s="52">
        <f t="shared" si="30"/>
        <v>1.0790513710908914E-3</v>
      </c>
      <c r="X145" s="66">
        <f t="shared" si="47"/>
        <v>1.2135034638183198E-2</v>
      </c>
      <c r="Y145" s="67">
        <f t="shared" si="48"/>
        <v>2.4649958353838546</v>
      </c>
      <c r="Z145" s="67">
        <f t="shared" si="49"/>
        <v>3.8520788415648627E-2</v>
      </c>
      <c r="AA145" s="68"/>
      <c r="AB145" s="111"/>
      <c r="AD145" s="74">
        <v>0.62</v>
      </c>
      <c r="AE145" s="75">
        <f t="shared" si="29"/>
        <v>0.81704148933615028</v>
      </c>
      <c r="AF145" s="75">
        <f t="shared" si="22"/>
        <v>-0.19704148933615029</v>
      </c>
    </row>
    <row r="146" spans="2:32" ht="11.25" customHeight="1">
      <c r="B146" s="69" t="s">
        <v>341</v>
      </c>
      <c r="C146" s="57">
        <v>5342.4660000000003</v>
      </c>
      <c r="D146" s="244">
        <v>4185.7299999999996</v>
      </c>
      <c r="E146" s="71">
        <v>21.9</v>
      </c>
      <c r="F146" s="59">
        <f t="shared" si="50"/>
        <v>5.7026166476511326E-4</v>
      </c>
      <c r="G146" s="60">
        <f t="shared" si="40"/>
        <v>4.1414979274257456E-5</v>
      </c>
      <c r="H146" s="60">
        <f t="shared" si="41"/>
        <v>0.75748986233579008</v>
      </c>
      <c r="I146" s="61">
        <f t="shared" si="42"/>
        <v>0.75746915484615296</v>
      </c>
      <c r="J146" s="62">
        <f t="shared" si="43"/>
        <v>117.00000539999999</v>
      </c>
      <c r="K146" s="60">
        <f t="shared" si="31"/>
        <v>1.185634302078815E-5</v>
      </c>
      <c r="L146" s="60">
        <f t="shared" si="44"/>
        <v>0.92831928947139031</v>
      </c>
      <c r="M146" s="63">
        <f t="shared" si="32"/>
        <v>-2.9465264490657894E-5</v>
      </c>
      <c r="N146" s="64">
        <f t="shared" si="45"/>
        <v>73.09217468375121</v>
      </c>
      <c r="O146" s="64">
        <f t="shared" si="33"/>
        <v>55.365067783568406</v>
      </c>
      <c r="P146" s="65">
        <f t="shared" si="34"/>
        <v>1600.7186255741515</v>
      </c>
      <c r="Q146" s="229">
        <f t="shared" si="35"/>
        <v>3.0864866368224551</v>
      </c>
      <c r="R146" s="230">
        <f t="shared" si="36"/>
        <v>73.09217468375121</v>
      </c>
      <c r="S146" s="230">
        <f t="shared" si="37"/>
        <v>55.365067783568406</v>
      </c>
      <c r="T146" s="231">
        <f t="shared" si="38"/>
        <v>225.59802041769066</v>
      </c>
      <c r="U146" s="230">
        <f t="shared" si="39"/>
        <v>27.361149717466102</v>
      </c>
      <c r="V146" s="52">
        <f t="shared" si="46"/>
        <v>0.89547967271160978</v>
      </c>
      <c r="W146" s="52">
        <f t="shared" si="30"/>
        <v>1.0784404289292584E-3</v>
      </c>
      <c r="X146" s="66">
        <f t="shared" si="47"/>
        <v>1.2135189626851936E-2</v>
      </c>
      <c r="Y146" s="67">
        <f t="shared" si="48"/>
        <v>2.2156422282479173</v>
      </c>
      <c r="Z146" s="67">
        <f t="shared" si="49"/>
        <v>2.0330905233397238E-4</v>
      </c>
      <c r="AA146" s="68"/>
      <c r="AB146" s="111"/>
      <c r="AD146" s="74">
        <v>0.63</v>
      </c>
      <c r="AE146" s="75">
        <f t="shared" si="29"/>
        <v>0.82335810818237376</v>
      </c>
      <c r="AF146" s="75">
        <f t="shared" si="22"/>
        <v>-0.19335810818237376</v>
      </c>
    </row>
    <row r="147" spans="2:32" ht="11.25" customHeight="1">
      <c r="B147" s="69" t="s">
        <v>315</v>
      </c>
      <c r="C147" s="57">
        <v>59034.853000000003</v>
      </c>
      <c r="D147" s="244">
        <v>4436.71</v>
      </c>
      <c r="E147" s="71">
        <v>74.599999999999994</v>
      </c>
      <c r="F147" s="59">
        <f t="shared" si="50"/>
        <v>6.3014558353658668E-3</v>
      </c>
      <c r="G147" s="60">
        <f t="shared" si="40"/>
        <v>4.5764020088360607E-4</v>
      </c>
      <c r="H147" s="60">
        <f t="shared" si="41"/>
        <v>0.75794750253667365</v>
      </c>
      <c r="I147" s="61">
        <f t="shared" si="42"/>
        <v>0.75771868243623186</v>
      </c>
      <c r="J147" s="62">
        <f t="shared" si="43"/>
        <v>4404.0000338</v>
      </c>
      <c r="K147" s="60">
        <f t="shared" si="31"/>
        <v>4.4628489448168357E-4</v>
      </c>
      <c r="L147" s="60">
        <f t="shared" si="44"/>
        <v>0.92876557436587204</v>
      </c>
      <c r="M147" s="63">
        <f t="shared" si="32"/>
        <v>-8.6779942834236401E-5</v>
      </c>
      <c r="N147" s="64">
        <f t="shared" si="45"/>
        <v>242.97088920280143</v>
      </c>
      <c r="O147" s="64">
        <f t="shared" si="33"/>
        <v>184.10358203710638</v>
      </c>
      <c r="P147" s="65">
        <f t="shared" si="34"/>
        <v>18125.628334528985</v>
      </c>
      <c r="Q147" s="229">
        <f t="shared" si="35"/>
        <v>4.3121405072097154</v>
      </c>
      <c r="R147" s="230">
        <f t="shared" si="36"/>
        <v>242.97088920280143</v>
      </c>
      <c r="S147" s="230">
        <f t="shared" si="37"/>
        <v>184.10358203710638</v>
      </c>
      <c r="T147" s="231">
        <f t="shared" si="38"/>
        <v>1047.7246134041636</v>
      </c>
      <c r="U147" s="230">
        <f t="shared" si="39"/>
        <v>27.342480618244991</v>
      </c>
      <c r="V147" s="52">
        <f t="shared" si="46"/>
        <v>0.89571337034426202</v>
      </c>
      <c r="W147" s="52">
        <f t="shared" si="30"/>
        <v>1.0924481906861338E-3</v>
      </c>
      <c r="X147" s="66">
        <f t="shared" si="47"/>
        <v>1.2141023559081459E-2</v>
      </c>
      <c r="Y147" s="67">
        <f t="shared" si="48"/>
        <v>2.7934464845238729</v>
      </c>
      <c r="Z147" s="67">
        <f t="shared" si="49"/>
        <v>3.5711235779390935E-3</v>
      </c>
      <c r="AA147" s="68"/>
      <c r="AB147" s="111"/>
      <c r="AD147" s="74">
        <v>0.64</v>
      </c>
      <c r="AE147" s="75">
        <f t="shared" ref="AE147:AE178" si="51">(EXP(AD147/($W$253-AD147))-1)/(EXP(1/($W$253-1))-1)</f>
        <v>0.82956954552818174</v>
      </c>
      <c r="AF147" s="75">
        <f t="shared" ref="AF147:AF178" si="52">AD147-AE147</f>
        <v>-0.18956954552818173</v>
      </c>
    </row>
    <row r="148" spans="2:32" ht="11.25" customHeight="1">
      <c r="B148" s="69" t="s">
        <v>379</v>
      </c>
      <c r="C148" s="57">
        <v>5993.0309999999999</v>
      </c>
      <c r="D148" s="244">
        <v>4485.79</v>
      </c>
      <c r="E148" s="71">
        <v>28.7</v>
      </c>
      <c r="F148" s="59">
        <f t="shared" si="50"/>
        <v>6.3970380626641912E-4</v>
      </c>
      <c r="G148" s="60">
        <f t="shared" si="40"/>
        <v>4.6458181419401157E-5</v>
      </c>
      <c r="H148" s="60">
        <f t="shared" si="41"/>
        <v>0.757993960718093</v>
      </c>
      <c r="I148" s="61">
        <f t="shared" si="42"/>
        <v>0.75797073162738338</v>
      </c>
      <c r="J148" s="62">
        <f t="shared" si="43"/>
        <v>171.99998970000001</v>
      </c>
      <c r="K148" s="60">
        <f t="shared" si="31"/>
        <v>1.7429835754992443E-5</v>
      </c>
      <c r="L148" s="60">
        <f t="shared" si="44"/>
        <v>0.92878300420162707</v>
      </c>
      <c r="M148" s="63">
        <f t="shared" si="32"/>
        <v>-2.9937859069795181E-5</v>
      </c>
      <c r="N148" s="64">
        <f t="shared" si="45"/>
        <v>77.414669152557906</v>
      </c>
      <c r="O148" s="64">
        <f t="shared" si="33"/>
        <v>58.678053416256141</v>
      </c>
      <c r="P148" s="65">
        <f t="shared" si="34"/>
        <v>2221.801004678412</v>
      </c>
      <c r="Q148" s="229">
        <f t="shared" si="35"/>
        <v>3.3568971227655755</v>
      </c>
      <c r="R148" s="230">
        <f t="shared" si="36"/>
        <v>77.414669152557906</v>
      </c>
      <c r="S148" s="230">
        <f t="shared" si="37"/>
        <v>58.678053416256141</v>
      </c>
      <c r="T148" s="231">
        <f t="shared" si="38"/>
        <v>259.87308013807058</v>
      </c>
      <c r="U148" s="230">
        <f t="shared" si="39"/>
        <v>27.323635790479059</v>
      </c>
      <c r="V148" s="52">
        <f t="shared" si="46"/>
        <v>0.89573708547687714</v>
      </c>
      <c r="W148" s="52">
        <f t="shared" si="30"/>
        <v>1.0920327443627784E-3</v>
      </c>
      <c r="X148" s="66">
        <f t="shared" si="47"/>
        <v>1.2141251405647238E-2</v>
      </c>
      <c r="Y148" s="67">
        <f t="shared" si="48"/>
        <v>2.2904998975083326</v>
      </c>
      <c r="Z148" s="67">
        <f t="shared" si="49"/>
        <v>2.4373772821869604E-4</v>
      </c>
      <c r="AA148" s="68"/>
      <c r="AD148" s="74">
        <v>0.65</v>
      </c>
      <c r="AE148" s="75">
        <f t="shared" si="51"/>
        <v>0.83567836286604269</v>
      </c>
      <c r="AF148" s="75">
        <f t="shared" si="52"/>
        <v>-0.18567836286604267</v>
      </c>
    </row>
    <row r="149" spans="2:32" ht="11.25" customHeight="1">
      <c r="B149" s="69" t="s">
        <v>270</v>
      </c>
      <c r="C149" s="57">
        <v>406955.68400000001</v>
      </c>
      <c r="D149" s="244">
        <v>4495.71</v>
      </c>
      <c r="E149" s="71">
        <v>51.9</v>
      </c>
      <c r="F149" s="59">
        <f t="shared" si="50"/>
        <v>4.3438971037619213E-2</v>
      </c>
      <c r="G149" s="60">
        <f t="shared" si="40"/>
        <v>3.154734390148906E-3</v>
      </c>
      <c r="H149" s="60">
        <f t="shared" si="41"/>
        <v>0.7611486951082419</v>
      </c>
      <c r="I149" s="61">
        <f t="shared" si="42"/>
        <v>0.7595713279131675</v>
      </c>
      <c r="J149" s="62">
        <f t="shared" si="43"/>
        <v>21120.999999600001</v>
      </c>
      <c r="K149" s="60">
        <f t="shared" si="31"/>
        <v>2.1403231570904183E-3</v>
      </c>
      <c r="L149" s="60">
        <f t="shared" si="44"/>
        <v>0.93092332735871752</v>
      </c>
      <c r="M149" s="63">
        <f t="shared" si="32"/>
        <v>-1.3077116572810521E-3</v>
      </c>
      <c r="N149" s="64">
        <f t="shared" si="45"/>
        <v>637.93078307916767</v>
      </c>
      <c r="O149" s="64">
        <f t="shared" si="33"/>
        <v>484.55393202013022</v>
      </c>
      <c r="P149" s="65">
        <f t="shared" si="34"/>
        <v>33108.607641808798</v>
      </c>
      <c r="Q149" s="229">
        <f t="shared" si="35"/>
        <v>3.949318790171843</v>
      </c>
      <c r="R149" s="230">
        <f t="shared" si="36"/>
        <v>637.93078307916767</v>
      </c>
      <c r="S149" s="230">
        <f t="shared" si="37"/>
        <v>484.55393202013022</v>
      </c>
      <c r="T149" s="231">
        <f t="shared" si="38"/>
        <v>2519.3920284435949</v>
      </c>
      <c r="U149" s="230">
        <f t="shared" si="39"/>
        <v>27.204267611039388</v>
      </c>
      <c r="V149" s="52">
        <f t="shared" si="46"/>
        <v>0.89734353974949932</v>
      </c>
      <c r="W149" s="52">
        <f t="shared" si="30"/>
        <v>1.1276021358802043E-3</v>
      </c>
      <c r="X149" s="66">
        <f t="shared" si="47"/>
        <v>1.2169230170786144E-2</v>
      </c>
      <c r="Y149" s="67">
        <f t="shared" si="48"/>
        <v>2.5471015962784818</v>
      </c>
      <c r="Z149" s="67">
        <f t="shared" si="49"/>
        <v>2.0467054035185953E-2</v>
      </c>
      <c r="AA149" s="68"/>
      <c r="AD149" s="74">
        <v>0.66</v>
      </c>
      <c r="AE149" s="75">
        <f t="shared" si="51"/>
        <v>0.84168704030910013</v>
      </c>
      <c r="AF149" s="75">
        <f t="shared" si="52"/>
        <v>-0.1816870403091001</v>
      </c>
    </row>
    <row r="150" spans="2:32" ht="11.25" customHeight="1">
      <c r="B150" s="69" t="s">
        <v>253</v>
      </c>
      <c r="C150" s="57">
        <v>313188.40600000002</v>
      </c>
      <c r="D150" s="244">
        <v>5213.55</v>
      </c>
      <c r="E150" s="71">
        <v>34.5</v>
      </c>
      <c r="F150" s="59">
        <f t="shared" si="50"/>
        <v>3.3430131664046563E-2</v>
      </c>
      <c r="G150" s="60">
        <f t="shared" si="40"/>
        <v>2.4278472419717277E-3</v>
      </c>
      <c r="H150" s="60">
        <f t="shared" si="41"/>
        <v>0.76357654235021366</v>
      </c>
      <c r="I150" s="61">
        <f t="shared" si="42"/>
        <v>0.76236261872922784</v>
      </c>
      <c r="J150" s="62">
        <f t="shared" si="43"/>
        <v>10805.000007000001</v>
      </c>
      <c r="K150" s="60">
        <f t="shared" si="31"/>
        <v>1.0949382949567827E-3</v>
      </c>
      <c r="L150" s="60">
        <f t="shared" si="44"/>
        <v>0.93201826565367429</v>
      </c>
      <c r="M150" s="63">
        <f t="shared" si="32"/>
        <v>-1.4267287783845672E-3</v>
      </c>
      <c r="N150" s="64">
        <f t="shared" si="45"/>
        <v>559.63238469552493</v>
      </c>
      <c r="O150" s="64">
        <f t="shared" si="33"/>
        <v>426.64281032216303</v>
      </c>
      <c r="P150" s="65">
        <f t="shared" si="34"/>
        <v>19307.317271995609</v>
      </c>
      <c r="Q150" s="229">
        <f t="shared" si="35"/>
        <v>3.5409593240373143</v>
      </c>
      <c r="R150" s="230">
        <f t="shared" si="36"/>
        <v>559.63238469552493</v>
      </c>
      <c r="S150" s="230">
        <f t="shared" si="37"/>
        <v>426.64281032216303</v>
      </c>
      <c r="T150" s="231">
        <f t="shared" si="38"/>
        <v>1981.6355106208562</v>
      </c>
      <c r="U150" s="230">
        <f t="shared" si="39"/>
        <v>26.997346948575707</v>
      </c>
      <c r="V150" s="52">
        <f t="shared" si="46"/>
        <v>0.89857461290373108</v>
      </c>
      <c r="W150" s="52">
        <f t="shared" si="30"/>
        <v>1.118477909258784E-3</v>
      </c>
      <c r="X150" s="66">
        <f t="shared" si="47"/>
        <v>1.218354343992716E-2</v>
      </c>
      <c r="Y150" s="67">
        <f t="shared" si="48"/>
        <v>2.3580053214263281</v>
      </c>
      <c r="Z150" s="67">
        <f t="shared" si="49"/>
        <v>1.3499289761261104E-2</v>
      </c>
      <c r="AA150" s="68"/>
      <c r="AD150" s="74">
        <v>0.67</v>
      </c>
      <c r="AE150" s="75">
        <f t="shared" si="51"/>
        <v>0.84759797976135709</v>
      </c>
      <c r="AF150" s="75">
        <f t="shared" si="52"/>
        <v>-0.17759797976135705</v>
      </c>
    </row>
    <row r="151" spans="2:32" ht="11.25" customHeight="1">
      <c r="B151" s="69" t="s">
        <v>224</v>
      </c>
      <c r="C151" s="57">
        <v>43030.303</v>
      </c>
      <c r="D151" s="244">
        <v>5300.89</v>
      </c>
      <c r="E151" s="71">
        <v>9.9</v>
      </c>
      <c r="F151" s="59">
        <f t="shared" si="50"/>
        <v>4.593109665859782E-3</v>
      </c>
      <c r="G151" s="60">
        <f t="shared" si="40"/>
        <v>3.3357238153879093E-4</v>
      </c>
      <c r="H151" s="60">
        <f t="shared" si="41"/>
        <v>0.76391011473175241</v>
      </c>
      <c r="I151" s="61">
        <f t="shared" si="42"/>
        <v>0.76374332854098304</v>
      </c>
      <c r="J151" s="62">
        <f t="shared" si="43"/>
        <v>425.99999969999999</v>
      </c>
      <c r="K151" s="60">
        <f t="shared" si="31"/>
        <v>4.3169246924657397E-5</v>
      </c>
      <c r="L151" s="60">
        <f t="shared" si="44"/>
        <v>0.93206143490059901</v>
      </c>
      <c r="M151" s="63">
        <f t="shared" si="32"/>
        <v>-2.7793252820906833E-4</v>
      </c>
      <c r="N151" s="64">
        <f t="shared" si="45"/>
        <v>207.43746768604751</v>
      </c>
      <c r="O151" s="64">
        <f t="shared" si="33"/>
        <v>158.42898203465452</v>
      </c>
      <c r="P151" s="65">
        <f t="shared" si="34"/>
        <v>2053.6309300918706</v>
      </c>
      <c r="Q151" s="229">
        <f t="shared" si="35"/>
        <v>2.2925347571405443</v>
      </c>
      <c r="R151" s="230">
        <f t="shared" si="36"/>
        <v>207.43746768604751</v>
      </c>
      <c r="S151" s="230">
        <f t="shared" si="37"/>
        <v>158.42898203465452</v>
      </c>
      <c r="T151" s="231">
        <f t="shared" si="38"/>
        <v>475.55760460348245</v>
      </c>
      <c r="U151" s="230">
        <f t="shared" si="39"/>
        <v>26.895576357637701</v>
      </c>
      <c r="V151" s="52">
        <f t="shared" si="46"/>
        <v>0.89874340109666206</v>
      </c>
      <c r="W151" s="52">
        <f t="shared" si="30"/>
        <v>1.1100913765602848E-3</v>
      </c>
      <c r="X151" s="66">
        <f t="shared" si="47"/>
        <v>1.2184107757617659E-2</v>
      </c>
      <c r="Y151" s="67">
        <f t="shared" si="48"/>
        <v>2.085709866744649</v>
      </c>
      <c r="Z151" s="67">
        <f t="shared" si="49"/>
        <v>1.4511017868179452E-3</v>
      </c>
      <c r="AA151" s="68"/>
      <c r="AD151" s="74">
        <v>0.68</v>
      </c>
      <c r="AE151" s="75">
        <f t="shared" si="51"/>
        <v>0.85341350794220994</v>
      </c>
      <c r="AF151" s="75">
        <f t="shared" si="52"/>
        <v>-0.17341350794220989</v>
      </c>
    </row>
    <row r="152" spans="2:32" ht="11.25" customHeight="1">
      <c r="B152" s="69" t="s">
        <v>287</v>
      </c>
      <c r="C152" s="57">
        <v>240651.163</v>
      </c>
      <c r="D152" s="244">
        <v>5309.88</v>
      </c>
      <c r="E152" s="71">
        <v>43</v>
      </c>
      <c r="F152" s="59">
        <f t="shared" si="50"/>
        <v>2.5687413422947496E-2</v>
      </c>
      <c r="G152" s="60">
        <f t="shared" si="40"/>
        <v>1.865536051698027E-3</v>
      </c>
      <c r="H152" s="60">
        <f t="shared" si="41"/>
        <v>0.76577565078345045</v>
      </c>
      <c r="I152" s="61">
        <f t="shared" si="42"/>
        <v>0.76484288275760148</v>
      </c>
      <c r="J152" s="62">
        <f t="shared" si="43"/>
        <v>10348.000008999999</v>
      </c>
      <c r="K152" s="60">
        <f t="shared" si="31"/>
        <v>1.0486276241302025E-3</v>
      </c>
      <c r="L152" s="60">
        <f t="shared" si="44"/>
        <v>0.93311006252472917</v>
      </c>
      <c r="M152" s="63">
        <f t="shared" si="32"/>
        <v>-9.3773696054433309E-4</v>
      </c>
      <c r="N152" s="64">
        <f t="shared" si="45"/>
        <v>490.56208883280004</v>
      </c>
      <c r="O152" s="64">
        <f t="shared" si="33"/>
        <v>375.20292219446935</v>
      </c>
      <c r="P152" s="65">
        <f t="shared" si="34"/>
        <v>21094.169819810402</v>
      </c>
      <c r="Q152" s="229">
        <f t="shared" si="35"/>
        <v>3.7612001156935624</v>
      </c>
      <c r="R152" s="230">
        <f t="shared" si="36"/>
        <v>490.56208883280004</v>
      </c>
      <c r="S152" s="230">
        <f t="shared" si="37"/>
        <v>375.20292219446935</v>
      </c>
      <c r="T152" s="231">
        <f t="shared" si="38"/>
        <v>1845.1021852728031</v>
      </c>
      <c r="U152" s="230">
        <f t="shared" si="39"/>
        <v>26.814803916596514</v>
      </c>
      <c r="V152" s="52">
        <f t="shared" si="46"/>
        <v>0.89968579322903752</v>
      </c>
      <c r="W152" s="52">
        <f t="shared" si="30"/>
        <v>1.1171817779509151E-3</v>
      </c>
      <c r="X152" s="66">
        <f t="shared" si="47"/>
        <v>1.2197815643698559E-2</v>
      </c>
      <c r="Y152" s="67">
        <f t="shared" si="48"/>
        <v>2.4549686788826217</v>
      </c>
      <c r="Z152" s="67">
        <f t="shared" si="49"/>
        <v>1.1243345529207801E-2</v>
      </c>
      <c r="AA152" s="61"/>
      <c r="AD152" s="74">
        <v>0.69</v>
      </c>
      <c r="AE152" s="75">
        <f t="shared" si="51"/>
        <v>0.85913587927301494</v>
      </c>
      <c r="AF152" s="75">
        <f t="shared" si="52"/>
        <v>-0.16913587927301499</v>
      </c>
    </row>
    <row r="153" spans="2:32" ht="11.25" customHeight="1">
      <c r="B153" s="69" t="s">
        <v>368</v>
      </c>
      <c r="C153" s="57">
        <v>169652.997</v>
      </c>
      <c r="D153" s="244">
        <v>5381.6</v>
      </c>
      <c r="E153" s="71">
        <v>31.7</v>
      </c>
      <c r="F153" s="59">
        <f t="shared" si="50"/>
        <v>1.8108978232451223E-2</v>
      </c>
      <c r="G153" s="60">
        <f t="shared" si="40"/>
        <v>1.3151558390021877E-3</v>
      </c>
      <c r="H153" s="60">
        <f t="shared" si="41"/>
        <v>0.76709080662245266</v>
      </c>
      <c r="I153" s="61">
        <f t="shared" si="42"/>
        <v>0.76643322870295161</v>
      </c>
      <c r="J153" s="62">
        <f t="shared" si="43"/>
        <v>5378.0000049</v>
      </c>
      <c r="K153" s="60">
        <f t="shared" si="31"/>
        <v>5.4498640923904393E-4</v>
      </c>
      <c r="L153" s="60">
        <f t="shared" si="44"/>
        <v>0.93365504893396822</v>
      </c>
      <c r="M153" s="63">
        <f t="shared" si="32"/>
        <v>-8.0984782495796548E-4</v>
      </c>
      <c r="N153" s="64">
        <f t="shared" si="45"/>
        <v>411.88954465973035</v>
      </c>
      <c r="O153" s="64">
        <f t="shared" si="33"/>
        <v>315.68583358254568</v>
      </c>
      <c r="P153" s="65">
        <f t="shared" si="34"/>
        <v>13056.898565713453</v>
      </c>
      <c r="Q153" s="229">
        <f t="shared" si="35"/>
        <v>3.4563166808832348</v>
      </c>
      <c r="R153" s="230">
        <f t="shared" si="36"/>
        <v>411.88954465973035</v>
      </c>
      <c r="S153" s="230">
        <f t="shared" si="37"/>
        <v>315.68583358254568</v>
      </c>
      <c r="T153" s="231">
        <f t="shared" si="38"/>
        <v>1423.620703888826</v>
      </c>
      <c r="U153" s="230">
        <f t="shared" si="39"/>
        <v>26.698407236544895</v>
      </c>
      <c r="V153" s="52">
        <f t="shared" si="46"/>
        <v>0.90034855692740656</v>
      </c>
      <c r="W153" s="52">
        <f t="shared" ref="W153:W184" si="53">(L153-V153)^2</f>
        <v>1.1093224097831558E-3</v>
      </c>
      <c r="X153" s="66">
        <f t="shared" si="47"/>
        <v>1.2204939823380247E-2</v>
      </c>
      <c r="Y153" s="67">
        <f t="shared" si="48"/>
        <v>2.3302970120604334</v>
      </c>
      <c r="Z153" s="67">
        <f t="shared" si="49"/>
        <v>7.141669926275164E-3</v>
      </c>
      <c r="AA153" s="101"/>
      <c r="AD153" s="74">
        <v>0.7</v>
      </c>
      <c r="AE153" s="75">
        <f t="shared" si="51"/>
        <v>0.86476727863291292</v>
      </c>
      <c r="AF153" s="75">
        <f t="shared" si="52"/>
        <v>-0.16476727863291296</v>
      </c>
    </row>
    <row r="154" spans="2:32" ht="11.25" customHeight="1">
      <c r="B154" s="69" t="s">
        <v>206</v>
      </c>
      <c r="C154" s="57">
        <v>618916.87699999998</v>
      </c>
      <c r="D154" s="244">
        <v>5392.48</v>
      </c>
      <c r="E154" s="71">
        <v>39.700000000000003</v>
      </c>
      <c r="F154" s="59">
        <f t="shared" si="50"/>
        <v>6.6063980309700579E-2</v>
      </c>
      <c r="G154" s="60">
        <f t="shared" si="40"/>
        <v>4.7978648125122647E-3</v>
      </c>
      <c r="H154" s="60">
        <f t="shared" si="41"/>
        <v>0.77188867143496487</v>
      </c>
      <c r="I154" s="61">
        <f t="shared" si="42"/>
        <v>0.76948973902870876</v>
      </c>
      <c r="J154" s="62">
        <f t="shared" si="43"/>
        <v>24571.000016899998</v>
      </c>
      <c r="K154" s="60">
        <f t="shared" ref="K154:K185" si="54">J154/$J$251</f>
        <v>2.4899332574232326E-3</v>
      </c>
      <c r="L154" s="60">
        <f t="shared" si="44"/>
        <v>0.93614498219139142</v>
      </c>
      <c r="M154" s="63">
        <f t="shared" ref="M154:M185" si="55">(H153*L154)-(L153*H154)</f>
        <v>-2.5695457954317824E-3</v>
      </c>
      <c r="N154" s="64">
        <f t="shared" si="45"/>
        <v>786.71270296087118</v>
      </c>
      <c r="O154" s="64">
        <f t="shared" ref="O154:O185" si="56">N154*I154</f>
        <v>605.36735249193089</v>
      </c>
      <c r="P154" s="65">
        <f t="shared" ref="P154:P185" si="57">E154*N154</f>
        <v>31232.494307546589</v>
      </c>
      <c r="Q154" s="229">
        <f t="shared" si="35"/>
        <v>3.6813511876931448</v>
      </c>
      <c r="R154" s="230">
        <f t="shared" si="36"/>
        <v>786.71270296087118</v>
      </c>
      <c r="S154" s="230">
        <f t="shared" si="37"/>
        <v>605.36735249193089</v>
      </c>
      <c r="T154" s="231">
        <f t="shared" si="38"/>
        <v>2896.1657434182875</v>
      </c>
      <c r="U154" s="230">
        <f t="shared" si="39"/>
        <v>26.476119435302092</v>
      </c>
      <c r="V154" s="52">
        <f t="shared" si="46"/>
        <v>0.90275526312004883</v>
      </c>
      <c r="W154" s="52">
        <f t="shared" si="53"/>
        <v>1.1148733396631786E-3</v>
      </c>
      <c r="X154" s="66">
        <f t="shared" si="47"/>
        <v>1.2237488767024672E-2</v>
      </c>
      <c r="Y154" s="67">
        <f t="shared" si="48"/>
        <v>2.4229439315215617</v>
      </c>
      <c r="Z154" s="67">
        <f t="shared" si="49"/>
        <v>2.8166620063424679E-2</v>
      </c>
      <c r="AA154" s="101"/>
      <c r="AD154" s="74">
        <v>0.71</v>
      </c>
      <c r="AE154" s="75">
        <f t="shared" si="51"/>
        <v>0.87030982399072176</v>
      </c>
      <c r="AF154" s="75">
        <f t="shared" si="52"/>
        <v>-0.1603098239907218</v>
      </c>
    </row>
    <row r="155" spans="2:32" ht="11.25" customHeight="1">
      <c r="B155" s="69" t="s">
        <v>330</v>
      </c>
      <c r="C155" s="57">
        <v>625766.23400000005</v>
      </c>
      <c r="D155" s="244">
        <v>5410.38</v>
      </c>
      <c r="E155" s="71">
        <v>38.5</v>
      </c>
      <c r="F155" s="59">
        <f t="shared" si="50"/>
        <v>6.6795089450196868E-2</v>
      </c>
      <c r="G155" s="60">
        <f t="shared" si="40"/>
        <v>4.8509612623908399E-3</v>
      </c>
      <c r="H155" s="60">
        <f t="shared" si="41"/>
        <v>0.77673963269735569</v>
      </c>
      <c r="I155" s="61">
        <f t="shared" si="42"/>
        <v>0.77431415206616028</v>
      </c>
      <c r="J155" s="62">
        <f t="shared" si="43"/>
        <v>24092.000009000003</v>
      </c>
      <c r="K155" s="60">
        <f t="shared" si="54"/>
        <v>2.4413931878633508E-3</v>
      </c>
      <c r="L155" s="60">
        <f t="shared" si="44"/>
        <v>0.93858637537925482</v>
      </c>
      <c r="M155" s="63">
        <f t="shared" si="55"/>
        <v>-2.6567193003617096E-3</v>
      </c>
      <c r="N155" s="64">
        <f t="shared" si="45"/>
        <v>791.053875535668</v>
      </c>
      <c r="O155" s="64">
        <f t="shared" si="56"/>
        <v>612.52421087405071</v>
      </c>
      <c r="P155" s="65">
        <f t="shared" si="57"/>
        <v>30455.574208123217</v>
      </c>
      <c r="Q155" s="229">
        <f t="shared" si="35"/>
        <v>3.6506582412937387</v>
      </c>
      <c r="R155" s="230">
        <f t="shared" si="36"/>
        <v>791.053875535668</v>
      </c>
      <c r="S155" s="230">
        <f t="shared" si="37"/>
        <v>612.52421087405071</v>
      </c>
      <c r="T155" s="231">
        <f t="shared" si="38"/>
        <v>2887.8673500316377</v>
      </c>
      <c r="U155" s="230">
        <f t="shared" si="39"/>
        <v>26.129019119840802</v>
      </c>
      <c r="V155" s="52">
        <f t="shared" si="46"/>
        <v>0.90517096244376127</v>
      </c>
      <c r="W155" s="52">
        <f t="shared" si="53"/>
        <v>1.1165898216495497E-3</v>
      </c>
      <c r="X155" s="66">
        <f t="shared" si="47"/>
        <v>1.2269403184428727E-2</v>
      </c>
      <c r="Y155" s="67">
        <f t="shared" si="48"/>
        <v>2.4142125187356922</v>
      </c>
      <c r="Z155" s="67">
        <f t="shared" si="49"/>
        <v>2.82734497582065E-2</v>
      </c>
      <c r="AA155" s="111"/>
      <c r="AD155" s="74">
        <v>0.72</v>
      </c>
      <c r="AE155" s="75">
        <f t="shared" si="51"/>
        <v>0.87576556891928636</v>
      </c>
      <c r="AF155" s="75">
        <f t="shared" si="52"/>
        <v>-0.15576556891928639</v>
      </c>
    </row>
    <row r="156" spans="2:32" ht="11.25" customHeight="1">
      <c r="B156" s="69" t="s">
        <v>367</v>
      </c>
      <c r="C156" s="57">
        <v>2758.6210000000001</v>
      </c>
      <c r="D156" s="244">
        <v>5467.61</v>
      </c>
      <c r="E156" s="71">
        <v>17.399999999999999</v>
      </c>
      <c r="F156" s="59">
        <f t="shared" si="50"/>
        <v>2.9445873945028409E-4</v>
      </c>
      <c r="G156" s="60">
        <f t="shared" si="40"/>
        <v>2.1384924403923465E-5</v>
      </c>
      <c r="H156" s="60">
        <f t="shared" si="41"/>
        <v>0.77676101762175964</v>
      </c>
      <c r="I156" s="61">
        <f t="shared" si="42"/>
        <v>0.77675032515955766</v>
      </c>
      <c r="J156" s="62">
        <f t="shared" si="43"/>
        <v>48.000005399999992</v>
      </c>
      <c r="K156" s="60">
        <f t="shared" si="54"/>
        <v>4.8641410491942034E-6</v>
      </c>
      <c r="L156" s="60">
        <f t="shared" si="44"/>
        <v>0.93859123952030399</v>
      </c>
      <c r="M156" s="63">
        <f t="shared" si="55"/>
        <v>-1.62934275521609E-5</v>
      </c>
      <c r="N156" s="64">
        <f t="shared" si="45"/>
        <v>52.522576098283679</v>
      </c>
      <c r="O156" s="64">
        <f t="shared" si="56"/>
        <v>40.796928062559459</v>
      </c>
      <c r="P156" s="65">
        <f t="shared" si="57"/>
        <v>913.89282411013596</v>
      </c>
      <c r="Q156" s="229">
        <f t="shared" si="35"/>
        <v>2.8564702062204832</v>
      </c>
      <c r="R156" s="230">
        <f t="shared" si="36"/>
        <v>52.522576098283679</v>
      </c>
      <c r="S156" s="230">
        <f t="shared" si="37"/>
        <v>40.796928062559459</v>
      </c>
      <c r="T156" s="231">
        <f t="shared" si="38"/>
        <v>150.02917377869539</v>
      </c>
      <c r="U156" s="230">
        <f t="shared" si="39"/>
        <v>25.955477492318394</v>
      </c>
      <c r="V156" s="52">
        <f t="shared" si="46"/>
        <v>0.90518157279638212</v>
      </c>
      <c r="W156" s="52">
        <f t="shared" si="53"/>
        <v>1.1162058306035325E-3</v>
      </c>
      <c r="X156" s="66">
        <f t="shared" si="47"/>
        <v>1.2269466769527813E-2</v>
      </c>
      <c r="Y156" s="67">
        <f t="shared" si="48"/>
        <v>2.1748477600942393</v>
      </c>
      <c r="Z156" s="67">
        <f t="shared" si="49"/>
        <v>1.011498964748382E-4</v>
      </c>
      <c r="AA156" s="111"/>
      <c r="AD156" s="74">
        <v>0.73</v>
      </c>
      <c r="AE156" s="75">
        <f t="shared" si="51"/>
        <v>0.88113650499833263</v>
      </c>
      <c r="AF156" s="75">
        <f t="shared" si="52"/>
        <v>-0.15113650499833264</v>
      </c>
    </row>
    <row r="157" spans="2:32" ht="11.25" customHeight="1">
      <c r="B157" s="69" t="s">
        <v>255</v>
      </c>
      <c r="C157" s="57">
        <v>148738.462</v>
      </c>
      <c r="D157" s="244">
        <v>5513.81</v>
      </c>
      <c r="E157" s="71">
        <v>32.5</v>
      </c>
      <c r="F157" s="59">
        <f t="shared" si="50"/>
        <v>1.5876533974146494E-2</v>
      </c>
      <c r="G157" s="60">
        <f t="shared" si="40"/>
        <v>1.1530256478964826E-3</v>
      </c>
      <c r="H157" s="60">
        <f t="shared" si="41"/>
        <v>0.77791404326965607</v>
      </c>
      <c r="I157" s="61">
        <f t="shared" si="42"/>
        <v>0.77733753044570786</v>
      </c>
      <c r="J157" s="62">
        <f t="shared" si="43"/>
        <v>4834.0000149999996</v>
      </c>
      <c r="K157" s="60">
        <f t="shared" si="54"/>
        <v>4.8985948457345161E-4</v>
      </c>
      <c r="L157" s="60">
        <f t="shared" si="44"/>
        <v>0.93908109900487746</v>
      </c>
      <c r="M157" s="63">
        <f t="shared" si="55"/>
        <v>-7.0171602032886859E-4</v>
      </c>
      <c r="N157" s="64">
        <f t="shared" si="45"/>
        <v>385.66625727434337</v>
      </c>
      <c r="O157" s="64">
        <f t="shared" si="56"/>
        <v>299.79285600587707</v>
      </c>
      <c r="P157" s="65">
        <f t="shared" si="57"/>
        <v>12534.15336141616</v>
      </c>
      <c r="Q157" s="229">
        <f t="shared" si="35"/>
        <v>3.4812400893356918</v>
      </c>
      <c r="R157" s="230">
        <f t="shared" si="36"/>
        <v>385.66625727434337</v>
      </c>
      <c r="S157" s="230">
        <f t="shared" si="37"/>
        <v>299.79285600587707</v>
      </c>
      <c r="T157" s="231">
        <f t="shared" si="38"/>
        <v>1342.5968359274971</v>
      </c>
      <c r="U157" s="230">
        <f t="shared" si="39"/>
        <v>25.913820405786797</v>
      </c>
      <c r="V157" s="52">
        <f t="shared" si="46"/>
        <v>0.90575315400442025</v>
      </c>
      <c r="W157" s="52">
        <f t="shared" si="53"/>
        <v>1.1107519179535011E-3</v>
      </c>
      <c r="X157" s="66">
        <f t="shared" si="47"/>
        <v>1.2275870318180988E-2</v>
      </c>
      <c r="Y157" s="67">
        <f t="shared" si="48"/>
        <v>2.3483711638422942</v>
      </c>
      <c r="Z157" s="67">
        <f t="shared" si="49"/>
        <v>6.358760177238543E-3</v>
      </c>
      <c r="AA157" s="111"/>
      <c r="AD157" s="74">
        <v>0.74</v>
      </c>
      <c r="AE157" s="75">
        <f t="shared" si="51"/>
        <v>0.88642456411149084</v>
      </c>
      <c r="AF157" s="75">
        <f t="shared" si="52"/>
        <v>-0.14642456411149085</v>
      </c>
    </row>
    <row r="158" spans="2:32" ht="11.25" customHeight="1">
      <c r="B158" s="69" t="s">
        <v>305</v>
      </c>
      <c r="C158" s="57">
        <v>2113.0219999999999</v>
      </c>
      <c r="D158" s="244">
        <v>5619.34</v>
      </c>
      <c r="E158" s="71">
        <v>40.700000000000003</v>
      </c>
      <c r="F158" s="59">
        <f t="shared" si="50"/>
        <v>2.2554667515063437E-4</v>
      </c>
      <c r="G158" s="60">
        <f t="shared" si="40"/>
        <v>1.6380218860737726E-5</v>
      </c>
      <c r="H158" s="60">
        <f t="shared" si="41"/>
        <v>0.77793042348851682</v>
      </c>
      <c r="I158" s="61">
        <f t="shared" si="42"/>
        <v>0.7779222333790865</v>
      </c>
      <c r="J158" s="62">
        <f t="shared" si="43"/>
        <v>85.999995400000003</v>
      </c>
      <c r="K158" s="60">
        <f t="shared" si="54"/>
        <v>8.7149179332311637E-6</v>
      </c>
      <c r="L158" s="60">
        <f t="shared" si="44"/>
        <v>0.93908981392281066</v>
      </c>
      <c r="M158" s="63">
        <f t="shared" si="55"/>
        <v>-8.6028968835361042E-6</v>
      </c>
      <c r="N158" s="64">
        <f t="shared" si="45"/>
        <v>45.967619037753089</v>
      </c>
      <c r="O158" s="64">
        <f t="shared" si="56"/>
        <v>35.759232864967899</v>
      </c>
      <c r="P158" s="65">
        <f t="shared" si="57"/>
        <v>1870.8820948365508</v>
      </c>
      <c r="Q158" s="229">
        <f t="shared" si="35"/>
        <v>3.7062280924485496</v>
      </c>
      <c r="R158" s="230">
        <f t="shared" si="36"/>
        <v>45.967619037753089</v>
      </c>
      <c r="S158" s="230">
        <f t="shared" si="37"/>
        <v>35.759232864967899</v>
      </c>
      <c r="T158" s="231">
        <f t="shared" si="38"/>
        <v>170.36648102069327</v>
      </c>
      <c r="U158" s="230">
        <f t="shared" si="39"/>
        <v>25.872407270012193</v>
      </c>
      <c r="V158" s="52">
        <f t="shared" si="46"/>
        <v>0.90576126692423209</v>
      </c>
      <c r="W158" s="52">
        <f t="shared" si="53"/>
        <v>1.1107920450364604E-3</v>
      </c>
      <c r="X158" s="66">
        <f t="shared" si="47"/>
        <v>1.2275984241464605E-2</v>
      </c>
      <c r="Y158" s="67">
        <f t="shared" si="48"/>
        <v>2.4430765178620804</v>
      </c>
      <c r="Z158" s="67">
        <f t="shared" si="49"/>
        <v>9.7767348942679778E-5</v>
      </c>
      <c r="AA158" s="111"/>
      <c r="AD158" s="74">
        <v>0.75</v>
      </c>
      <c r="AE158" s="75">
        <f t="shared" si="51"/>
        <v>0.89163162064285784</v>
      </c>
      <c r="AF158" s="75">
        <f t="shared" si="52"/>
        <v>-0.14163162064285784</v>
      </c>
    </row>
    <row r="159" spans="2:32" ht="11.25" customHeight="1">
      <c r="B159" s="69" t="s">
        <v>364</v>
      </c>
      <c r="C159" s="57">
        <v>926060.60600000003</v>
      </c>
      <c r="D159" s="244">
        <v>5631.13</v>
      </c>
      <c r="E159" s="71">
        <v>23.1</v>
      </c>
      <c r="F159" s="59">
        <f t="shared" si="50"/>
        <v>9.8848895407280007E-2</v>
      </c>
      <c r="G159" s="60">
        <f t="shared" si="40"/>
        <v>7.1788535115050421E-3</v>
      </c>
      <c r="H159" s="60">
        <f t="shared" si="41"/>
        <v>0.78510927700002187</v>
      </c>
      <c r="I159" s="61">
        <f t="shared" si="42"/>
        <v>0.78151985024426929</v>
      </c>
      <c r="J159" s="62">
        <f t="shared" si="43"/>
        <v>21391.999998600004</v>
      </c>
      <c r="K159" s="60">
        <f t="shared" si="54"/>
        <v>2.1677852835731686E-3</v>
      </c>
      <c r="L159" s="60">
        <f t="shared" si="44"/>
        <v>0.94125759920638385</v>
      </c>
      <c r="M159" s="63">
        <f t="shared" si="55"/>
        <v>-5.0552020846161838E-3</v>
      </c>
      <c r="N159" s="64">
        <f t="shared" si="45"/>
        <v>962.32042792408811</v>
      </c>
      <c r="O159" s="64">
        <f t="shared" si="56"/>
        <v>752.07251671823451</v>
      </c>
      <c r="P159" s="65">
        <f t="shared" si="57"/>
        <v>22229.601885046435</v>
      </c>
      <c r="Q159" s="229">
        <f t="shared" si="35"/>
        <v>3.1398326175277478</v>
      </c>
      <c r="R159" s="230">
        <f t="shared" si="36"/>
        <v>962.32042792408811</v>
      </c>
      <c r="S159" s="230">
        <f t="shared" si="37"/>
        <v>752.07251671823451</v>
      </c>
      <c r="T159" s="231">
        <f t="shared" si="38"/>
        <v>3021.5250681093121</v>
      </c>
      <c r="U159" s="230">
        <f t="shared" si="39"/>
        <v>25.619048909919837</v>
      </c>
      <c r="V159" s="52">
        <f t="shared" si="46"/>
        <v>0.90929775662541079</v>
      </c>
      <c r="W159" s="52">
        <f t="shared" si="53"/>
        <v>1.021431537800579E-3</v>
      </c>
      <c r="X159" s="66">
        <f t="shared" si="47"/>
        <v>1.2304321997433717E-2</v>
      </c>
      <c r="Y159" s="67">
        <f t="shared" si="48"/>
        <v>2.2430031232104271</v>
      </c>
      <c r="Z159" s="67">
        <f t="shared" si="49"/>
        <v>3.6117264361194605E-2</v>
      </c>
      <c r="AA159" s="111"/>
      <c r="AD159" s="74">
        <v>0.76</v>
      </c>
      <c r="AE159" s="75">
        <f t="shared" si="51"/>
        <v>0.89675949357813789</v>
      </c>
      <c r="AF159" s="75">
        <f t="shared" si="52"/>
        <v>-0.13675949357813788</v>
      </c>
    </row>
    <row r="160" spans="2:32" ht="11.25" customHeight="1">
      <c r="B160" s="69" t="s">
        <v>358</v>
      </c>
      <c r="C160" s="57">
        <v>10985.075000000001</v>
      </c>
      <c r="D160" s="244">
        <v>5746.84</v>
      </c>
      <c r="E160" s="71">
        <v>33.5</v>
      </c>
      <c r="F160" s="59">
        <f t="shared" si="50"/>
        <v>1.1725609778461157E-3</v>
      </c>
      <c r="G160" s="60">
        <f t="shared" si="40"/>
        <v>8.5156677356704508E-5</v>
      </c>
      <c r="H160" s="60">
        <f t="shared" si="41"/>
        <v>0.78519443367737862</v>
      </c>
      <c r="I160" s="61">
        <f t="shared" si="42"/>
        <v>0.78515185533870024</v>
      </c>
      <c r="J160" s="62">
        <f t="shared" si="43"/>
        <v>368.00001250000003</v>
      </c>
      <c r="K160" s="60">
        <f t="shared" si="54"/>
        <v>3.7291745115204305E-5</v>
      </c>
      <c r="L160" s="60">
        <f t="shared" si="44"/>
        <v>0.9412948909514991</v>
      </c>
      <c r="M160" s="63">
        <f t="shared" si="55"/>
        <v>-5.0876274639732877E-5</v>
      </c>
      <c r="N160" s="64">
        <f t="shared" si="45"/>
        <v>104.80970851977406</v>
      </c>
      <c r="O160" s="64">
        <f t="shared" si="56"/>
        <v>82.291537101808984</v>
      </c>
      <c r="P160" s="65">
        <f t="shared" si="57"/>
        <v>3511.1252354124313</v>
      </c>
      <c r="Q160" s="229">
        <f t="shared" si="35"/>
        <v>3.5115454388310208</v>
      </c>
      <c r="R160" s="230">
        <f t="shared" si="36"/>
        <v>104.80970851977406</v>
      </c>
      <c r="S160" s="230">
        <f t="shared" si="37"/>
        <v>82.291537101808984</v>
      </c>
      <c r="T160" s="231">
        <f t="shared" si="38"/>
        <v>368.04405389782141</v>
      </c>
      <c r="U160" s="230">
        <f t="shared" si="39"/>
        <v>25.365785442025398</v>
      </c>
      <c r="V160" s="52">
        <f t="shared" si="46"/>
        <v>0.90933947941757742</v>
      </c>
      <c r="W160" s="52">
        <f t="shared" si="53"/>
        <v>1.0211483263022944E-3</v>
      </c>
      <c r="X160" s="66">
        <f t="shared" si="47"/>
        <v>1.2304809483155087E-2</v>
      </c>
      <c r="Y160" s="67">
        <f t="shared" si="48"/>
        <v>2.3666258093360457</v>
      </c>
      <c r="Z160" s="67">
        <f t="shared" si="49"/>
        <v>4.7695554330402779E-4</v>
      </c>
      <c r="AA160" s="111"/>
      <c r="AD160" s="74">
        <v>0.77</v>
      </c>
      <c r="AE160" s="75">
        <f t="shared" si="51"/>
        <v>0.90180994851513252</v>
      </c>
      <c r="AF160" s="75">
        <f t="shared" si="52"/>
        <v>-0.1318099485151325</v>
      </c>
    </row>
    <row r="161" spans="2:32" ht="11.25" customHeight="1">
      <c r="B161" s="69" t="s">
        <v>389</v>
      </c>
      <c r="C161" s="57">
        <v>2187.5</v>
      </c>
      <c r="D161" s="244">
        <v>5790.71</v>
      </c>
      <c r="E161" s="71">
        <v>22.4</v>
      </c>
      <c r="F161" s="59">
        <f t="shared" si="50"/>
        <v>2.3349655228010533E-4</v>
      </c>
      <c r="G161" s="60">
        <f t="shared" si="40"/>
        <v>1.6957574865696512E-5</v>
      </c>
      <c r="H161" s="60">
        <f t="shared" si="41"/>
        <v>0.78521139125224437</v>
      </c>
      <c r="I161" s="61">
        <f t="shared" si="42"/>
        <v>0.78520291246481144</v>
      </c>
      <c r="J161" s="62">
        <f t="shared" si="43"/>
        <v>49</v>
      </c>
      <c r="K161" s="60">
        <f t="shared" si="54"/>
        <v>4.9654767624362808E-6</v>
      </c>
      <c r="L161" s="60">
        <f t="shared" si="44"/>
        <v>0.94129985642826153</v>
      </c>
      <c r="M161" s="63">
        <f t="shared" si="55"/>
        <v>-1.2063213869706324E-5</v>
      </c>
      <c r="N161" s="64">
        <f t="shared" si="45"/>
        <v>46.770717334674266</v>
      </c>
      <c r="O161" s="64">
        <f t="shared" si="56"/>
        <v>36.724503469254678</v>
      </c>
      <c r="P161" s="65">
        <f t="shared" si="57"/>
        <v>1047.6640682967036</v>
      </c>
      <c r="Q161" s="229">
        <f t="shared" si="35"/>
        <v>3.1090609588609941</v>
      </c>
      <c r="R161" s="230">
        <f t="shared" si="36"/>
        <v>46.770717334674266</v>
      </c>
      <c r="S161" s="230">
        <f t="shared" si="37"/>
        <v>36.724503469254678</v>
      </c>
      <c r="T161" s="231">
        <f t="shared" si="38"/>
        <v>145.41301128315888</v>
      </c>
      <c r="U161" s="230">
        <f t="shared" si="39"/>
        <v>25.362243079464502</v>
      </c>
      <c r="V161" s="52">
        <f t="shared" si="46"/>
        <v>0.9093477872030481</v>
      </c>
      <c r="W161" s="52">
        <f t="shared" si="53"/>
        <v>1.0209347277728312E-3</v>
      </c>
      <c r="X161" s="66">
        <f t="shared" si="47"/>
        <v>1.2304874392936434E-2</v>
      </c>
      <c r="Y161" s="67">
        <f t="shared" si="48"/>
        <v>2.2370220878509155</v>
      </c>
      <c r="Z161" s="67">
        <f t="shared" si="49"/>
        <v>8.4860246231639622E-5</v>
      </c>
      <c r="AA161" s="111"/>
      <c r="AD161" s="74">
        <v>0.78</v>
      </c>
      <c r="AE161" s="75">
        <f t="shared" si="51"/>
        <v>0.90678469958807129</v>
      </c>
      <c r="AF161" s="75">
        <f t="shared" si="52"/>
        <v>-0.12678469958807126</v>
      </c>
    </row>
    <row r="162" spans="2:32" ht="11.25" customHeight="1">
      <c r="B162" s="69" t="s">
        <v>219</v>
      </c>
      <c r="C162" s="57">
        <v>90859.375</v>
      </c>
      <c r="D162" s="244">
        <v>5989.62</v>
      </c>
      <c r="E162" s="71">
        <v>12.8</v>
      </c>
      <c r="F162" s="59">
        <f t="shared" si="50"/>
        <v>9.6984460822058041E-3</v>
      </c>
      <c r="G162" s="60">
        <f t="shared" si="40"/>
        <v>7.0434498460018012E-4</v>
      </c>
      <c r="H162" s="60">
        <f t="shared" si="41"/>
        <v>0.78591573623684452</v>
      </c>
      <c r="I162" s="61">
        <f t="shared" si="42"/>
        <v>0.78556356374454439</v>
      </c>
      <c r="J162" s="62">
        <f t="shared" si="43"/>
        <v>1163</v>
      </c>
      <c r="K162" s="60">
        <f t="shared" si="54"/>
        <v>1.1785407091251825E-4</v>
      </c>
      <c r="L162" s="60">
        <f t="shared" si="44"/>
        <v>0.941417710499174</v>
      </c>
      <c r="M162" s="63">
        <f t="shared" si="55"/>
        <v>-5.704594738942248E-4</v>
      </c>
      <c r="N162" s="64">
        <f t="shared" si="45"/>
        <v>301.42888879468734</v>
      </c>
      <c r="O162" s="64">
        <f t="shared" si="56"/>
        <v>236.79155209711254</v>
      </c>
      <c r="P162" s="65">
        <f t="shared" si="57"/>
        <v>3858.2897765719981</v>
      </c>
      <c r="Q162" s="229">
        <f t="shared" si="35"/>
        <v>2.5494451709255714</v>
      </c>
      <c r="R162" s="230">
        <f t="shared" si="36"/>
        <v>301.42888879468734</v>
      </c>
      <c r="S162" s="230">
        <f t="shared" si="37"/>
        <v>236.79155209711254</v>
      </c>
      <c r="T162" s="231">
        <f t="shared" si="38"/>
        <v>768.47642491507668</v>
      </c>
      <c r="U162" s="230">
        <f t="shared" si="39"/>
        <v>25.337235043162927</v>
      </c>
      <c r="V162" s="52">
        <f t="shared" si="46"/>
        <v>0.90969267118875019</v>
      </c>
      <c r="W162" s="52">
        <f t="shared" si="53"/>
        <v>1.0064781192479358E-3</v>
      </c>
      <c r="X162" s="66">
        <f t="shared" si="47"/>
        <v>1.2306415006726367E-2</v>
      </c>
      <c r="Y162" s="67">
        <f t="shared" si="48"/>
        <v>2.125013271644832</v>
      </c>
      <c r="Z162" s="67">
        <f t="shared" si="49"/>
        <v>3.1805975494292671E-3</v>
      </c>
      <c r="AA162" s="111"/>
      <c r="AD162" s="74">
        <v>0.79</v>
      </c>
      <c r="AE162" s="75">
        <f t="shared" si="51"/>
        <v>0.91168541131003078</v>
      </c>
      <c r="AF162" s="75">
        <f t="shared" si="52"/>
        <v>-0.12168541131003074</v>
      </c>
    </row>
    <row r="163" spans="2:32" ht="11.25" customHeight="1">
      <c r="B163" s="69" t="s">
        <v>311</v>
      </c>
      <c r="C163" s="57">
        <v>8510.6380000000008</v>
      </c>
      <c r="D163" s="244">
        <v>6143.08</v>
      </c>
      <c r="E163" s="71">
        <v>14.1</v>
      </c>
      <c r="F163" s="59">
        <f t="shared" si="50"/>
        <v>9.0843640260756631E-4</v>
      </c>
      <c r="G163" s="60">
        <f t="shared" si="40"/>
        <v>6.5974757046784746E-5</v>
      </c>
      <c r="H163" s="60">
        <f t="shared" si="41"/>
        <v>0.78598171099389136</v>
      </c>
      <c r="I163" s="61">
        <f t="shared" si="42"/>
        <v>0.78594872361536794</v>
      </c>
      <c r="J163" s="62">
        <f t="shared" si="43"/>
        <v>119.99999580000001</v>
      </c>
      <c r="K163" s="60">
        <f t="shared" si="54"/>
        <v>1.21603508293337E-5</v>
      </c>
      <c r="L163" s="60">
        <f t="shared" si="44"/>
        <v>0.94142987085000329</v>
      </c>
      <c r="M163" s="63">
        <f t="shared" si="55"/>
        <v>-5.2552793654903063E-5</v>
      </c>
      <c r="N163" s="64">
        <f t="shared" si="45"/>
        <v>92.253119188458882</v>
      </c>
      <c r="O163" s="64">
        <f t="shared" si="56"/>
        <v>72.50622127570567</v>
      </c>
      <c r="P163" s="65">
        <f t="shared" si="57"/>
        <v>1300.7689805572702</v>
      </c>
      <c r="Q163" s="229">
        <f t="shared" si="35"/>
        <v>2.6461747973841225</v>
      </c>
      <c r="R163" s="230">
        <f t="shared" si="36"/>
        <v>92.253119188458882</v>
      </c>
      <c r="S163" s="230">
        <f t="shared" si="37"/>
        <v>72.50622127570567</v>
      </c>
      <c r="T163" s="231">
        <f t="shared" si="38"/>
        <v>244.11787897657348</v>
      </c>
      <c r="U163" s="230">
        <f t="shared" si="39"/>
        <v>25.310554777461039</v>
      </c>
      <c r="V163" s="52">
        <f t="shared" si="46"/>
        <v>0.9097249572883882</v>
      </c>
      <c r="W163" s="52">
        <f t="shared" si="53"/>
        <v>1.0052015439494845E-3</v>
      </c>
      <c r="X163" s="66">
        <f t="shared" si="47"/>
        <v>1.2306573969450632E-2</v>
      </c>
      <c r="Y163" s="67">
        <f t="shared" si="48"/>
        <v>2.1403498005252186</v>
      </c>
      <c r="Z163" s="67">
        <f t="shared" si="49"/>
        <v>3.0223677930412465E-4</v>
      </c>
      <c r="AA163" s="111"/>
      <c r="AD163" s="74">
        <v>0.8</v>
      </c>
      <c r="AE163" s="75">
        <f t="shared" si="51"/>
        <v>0.91651370033744761</v>
      </c>
      <c r="AF163" s="75">
        <f t="shared" si="52"/>
        <v>-0.11651370033744757</v>
      </c>
    </row>
    <row r="164" spans="2:32" ht="11.25" customHeight="1">
      <c r="B164" s="69" t="s">
        <v>252</v>
      </c>
      <c r="C164" s="57">
        <v>214048.78</v>
      </c>
      <c r="D164" s="244">
        <v>6211.53</v>
      </c>
      <c r="E164" s="71">
        <v>41</v>
      </c>
      <c r="F164" s="59">
        <f t="shared" si="50"/>
        <v>2.2847840982748693E-2</v>
      </c>
      <c r="G164" s="60">
        <f t="shared" si="40"/>
        <v>1.6593134682336009E-3</v>
      </c>
      <c r="H164" s="60">
        <f t="shared" si="41"/>
        <v>0.78764102446212492</v>
      </c>
      <c r="I164" s="61">
        <f t="shared" si="42"/>
        <v>0.78681136772800819</v>
      </c>
      <c r="J164" s="62">
        <f t="shared" si="43"/>
        <v>8775.9999800000005</v>
      </c>
      <c r="K164" s="60">
        <f t="shared" si="54"/>
        <v>8.8932701975165851E-4</v>
      </c>
      <c r="L164" s="60">
        <f t="shared" si="44"/>
        <v>0.94231919786975493</v>
      </c>
      <c r="M164" s="63">
        <f t="shared" si="55"/>
        <v>-8.6313249148128879E-4</v>
      </c>
      <c r="N164" s="64">
        <f t="shared" si="45"/>
        <v>462.65406082730971</v>
      </c>
      <c r="O164" s="64">
        <f t="shared" si="56"/>
        <v>364.02147438445263</v>
      </c>
      <c r="P164" s="65">
        <f t="shared" si="57"/>
        <v>18968.816493919698</v>
      </c>
      <c r="Q164" s="229">
        <f t="shared" si="35"/>
        <v>3.713572066704308</v>
      </c>
      <c r="R164" s="230">
        <f t="shared" si="36"/>
        <v>462.65406082730971</v>
      </c>
      <c r="S164" s="230">
        <f t="shared" si="37"/>
        <v>364.02147438445263</v>
      </c>
      <c r="T164" s="231">
        <f t="shared" si="38"/>
        <v>1718.0991968356132</v>
      </c>
      <c r="U164" s="230">
        <f t="shared" si="39"/>
        <v>25.250900761138343</v>
      </c>
      <c r="V164" s="52">
        <f t="shared" si="46"/>
        <v>0.91053593175043346</v>
      </c>
      <c r="W164" s="52">
        <f t="shared" si="53"/>
        <v>1.0101760052116083E-3</v>
      </c>
      <c r="X164" s="66">
        <f t="shared" si="47"/>
        <v>1.2318199443732346E-2</v>
      </c>
      <c r="Y164" s="67">
        <f t="shared" si="48"/>
        <v>2.4559789467938895</v>
      </c>
      <c r="Z164" s="67">
        <f t="shared" si="49"/>
        <v>1.0008701049896764E-2</v>
      </c>
      <c r="AA164" s="111"/>
      <c r="AD164" s="74">
        <v>0.81</v>
      </c>
      <c r="AE164" s="75">
        <f t="shared" si="51"/>
        <v>0.92127113716051678</v>
      </c>
      <c r="AF164" s="75">
        <f t="shared" si="52"/>
        <v>-0.11127113716051673</v>
      </c>
    </row>
    <row r="165" spans="2:32" ht="11.25" customHeight="1">
      <c r="B165" s="69" t="s">
        <v>345</v>
      </c>
      <c r="C165" s="57">
        <v>119448.819</v>
      </c>
      <c r="D165" s="244">
        <v>6224.3</v>
      </c>
      <c r="E165" s="71">
        <v>12.7</v>
      </c>
      <c r="F165" s="59">
        <f t="shared" si="50"/>
        <v>1.275011995905387E-2</v>
      </c>
      <c r="G165" s="60">
        <f t="shared" si="40"/>
        <v>9.2597133294241457E-4</v>
      </c>
      <c r="H165" s="60">
        <f t="shared" si="41"/>
        <v>0.78856699579506728</v>
      </c>
      <c r="I165" s="61">
        <f t="shared" si="42"/>
        <v>0.7881040101285961</v>
      </c>
      <c r="J165" s="62">
        <f t="shared" si="43"/>
        <v>1517.0000012999999</v>
      </c>
      <c r="K165" s="60">
        <f t="shared" si="54"/>
        <v>1.5372710724634607E-4</v>
      </c>
      <c r="L165" s="60">
        <f t="shared" si="44"/>
        <v>0.9424729249770013</v>
      </c>
      <c r="M165" s="63">
        <f t="shared" si="55"/>
        <v>-7.5147878746950614E-4</v>
      </c>
      <c r="N165" s="64">
        <f t="shared" si="45"/>
        <v>345.61368462490026</v>
      </c>
      <c r="O165" s="64">
        <f t="shared" si="56"/>
        <v>272.37953080820381</v>
      </c>
      <c r="P165" s="65">
        <f t="shared" si="57"/>
        <v>4389.2937947362334</v>
      </c>
      <c r="Q165" s="229">
        <f t="shared" si="35"/>
        <v>2.5416019934645457</v>
      </c>
      <c r="R165" s="230">
        <f t="shared" si="36"/>
        <v>345.61368462490026</v>
      </c>
      <c r="S165" s="230">
        <f t="shared" si="37"/>
        <v>272.37953080820381</v>
      </c>
      <c r="T165" s="231">
        <f t="shared" si="38"/>
        <v>878.41242981127334</v>
      </c>
      <c r="U165" s="230">
        <f t="shared" si="39"/>
        <v>25.161774364519182</v>
      </c>
      <c r="V165" s="52">
        <f t="shared" si="46"/>
        <v>0.9109876200698257</v>
      </c>
      <c r="W165" s="52">
        <f t="shared" si="53"/>
        <v>9.9132442509781613E-4</v>
      </c>
      <c r="X165" s="66">
        <f t="shared" si="47"/>
        <v>1.2320208997576999E-2</v>
      </c>
      <c r="Y165" s="67">
        <f t="shared" si="48"/>
        <v>2.1246607259776606</v>
      </c>
      <c r="Z165" s="67">
        <f t="shared" si="49"/>
        <v>4.1800042353242776E-3</v>
      </c>
      <c r="AA165" s="111"/>
      <c r="AD165" s="74">
        <v>0.82</v>
      </c>
      <c r="AE165" s="75">
        <f t="shared" si="51"/>
        <v>0.92595924772305216</v>
      </c>
      <c r="AF165" s="75">
        <f t="shared" si="52"/>
        <v>-0.10595924772305221</v>
      </c>
    </row>
    <row r="166" spans="2:32" ht="11.25" customHeight="1">
      <c r="B166" s="69" t="s">
        <v>246</v>
      </c>
      <c r="C166" s="57">
        <v>147951.807</v>
      </c>
      <c r="D166" s="244">
        <v>6248.84</v>
      </c>
      <c r="E166" s="71">
        <v>8.3000000000000007</v>
      </c>
      <c r="F166" s="59">
        <f t="shared" si="50"/>
        <v>1.5792565411708138E-2</v>
      </c>
      <c r="G166" s="60">
        <f t="shared" si="40"/>
        <v>1.1469274714137514E-3</v>
      </c>
      <c r="H166" s="60">
        <f t="shared" si="41"/>
        <v>0.78971392326648104</v>
      </c>
      <c r="I166" s="61">
        <f t="shared" si="42"/>
        <v>0.78914045953077416</v>
      </c>
      <c r="J166" s="62">
        <f t="shared" si="43"/>
        <v>1227.9999981000003</v>
      </c>
      <c r="K166" s="60">
        <f t="shared" si="54"/>
        <v>1.2444092764974179E-4</v>
      </c>
      <c r="L166" s="60">
        <f t="shared" si="44"/>
        <v>0.94259736590465104</v>
      </c>
      <c r="M166" s="63">
        <f t="shared" si="55"/>
        <v>-9.8281808024902606E-4</v>
      </c>
      <c r="N166" s="64">
        <f t="shared" si="45"/>
        <v>384.64504026439755</v>
      </c>
      <c r="O166" s="64">
        <f t="shared" si="56"/>
        <v>303.53896383047982</v>
      </c>
      <c r="P166" s="65">
        <f t="shared" si="57"/>
        <v>3192.5538341944998</v>
      </c>
      <c r="Q166" s="229">
        <f t="shared" si="35"/>
        <v>2.1162555148025524</v>
      </c>
      <c r="R166" s="230">
        <f t="shared" si="36"/>
        <v>384.64504026439755</v>
      </c>
      <c r="S166" s="230">
        <f t="shared" si="37"/>
        <v>303.53896383047982</v>
      </c>
      <c r="T166" s="231">
        <f t="shared" si="38"/>
        <v>814.00718770098115</v>
      </c>
      <c r="U166" s="230">
        <f t="shared" si="39"/>
        <v>25.09053951060519</v>
      </c>
      <c r="V166" s="52">
        <f t="shared" si="46"/>
        <v>0.91154622722881118</v>
      </c>
      <c r="W166" s="52">
        <f t="shared" si="53"/>
        <v>9.6417321306623807E-4</v>
      </c>
      <c r="X166" s="66">
        <f t="shared" si="47"/>
        <v>1.2321835716176404E-2</v>
      </c>
      <c r="Y166" s="67">
        <f t="shared" si="48"/>
        <v>2.0731563135892976</v>
      </c>
      <c r="Z166" s="67">
        <f t="shared" si="49"/>
        <v>4.9294680081568825E-3</v>
      </c>
      <c r="AD166" s="74">
        <v>0.83</v>
      </c>
      <c r="AE166" s="75">
        <f t="shared" si="51"/>
        <v>0.93057951497519553</v>
      </c>
      <c r="AF166" s="75">
        <f t="shared" si="52"/>
        <v>-0.10057951497519557</v>
      </c>
    </row>
    <row r="167" spans="2:32" ht="11.25" customHeight="1">
      <c r="B167" s="69" t="s">
        <v>239</v>
      </c>
      <c r="C167" s="57">
        <v>848600</v>
      </c>
      <c r="D167" s="244">
        <v>6320.36</v>
      </c>
      <c r="E167" s="71">
        <v>25</v>
      </c>
      <c r="F167" s="59">
        <f t="shared" si="50"/>
        <v>9.0580651092524514E-2</v>
      </c>
      <c r="G167" s="60">
        <f t="shared" si="40"/>
        <v>6.5783762427565982E-3</v>
      </c>
      <c r="H167" s="60">
        <f t="shared" si="41"/>
        <v>0.79629229950923763</v>
      </c>
      <c r="I167" s="61">
        <f t="shared" si="42"/>
        <v>0.79300311138785928</v>
      </c>
      <c r="J167" s="62">
        <f t="shared" si="43"/>
        <v>21215</v>
      </c>
      <c r="K167" s="60">
        <f t="shared" si="54"/>
        <v>2.1498487656139939E-3</v>
      </c>
      <c r="L167" s="60">
        <f t="shared" si="44"/>
        <v>0.94474721467026501</v>
      </c>
      <c r="M167" s="63">
        <f t="shared" si="55"/>
        <v>-4.5029946152295164E-3</v>
      </c>
      <c r="N167" s="64">
        <f t="shared" si="45"/>
        <v>921.19487623412238</v>
      </c>
      <c r="O167" s="64">
        <f t="shared" si="56"/>
        <v>730.51040304821299</v>
      </c>
      <c r="P167" s="65">
        <f t="shared" si="57"/>
        <v>23029.871905853059</v>
      </c>
      <c r="Q167" s="229">
        <f t="shared" si="35"/>
        <v>3.2188758248682006</v>
      </c>
      <c r="R167" s="230">
        <f t="shared" si="36"/>
        <v>921.19487623412238</v>
      </c>
      <c r="S167" s="230">
        <f t="shared" si="37"/>
        <v>730.51040304821299</v>
      </c>
      <c r="T167" s="231">
        <f t="shared" si="38"/>
        <v>2965.2119171024706</v>
      </c>
      <c r="U167" s="230">
        <f t="shared" si="39"/>
        <v>24.826832364853288</v>
      </c>
      <c r="V167" s="52">
        <f t="shared" si="46"/>
        <v>0.91473186299768339</v>
      </c>
      <c r="W167" s="52">
        <f t="shared" si="53"/>
        <v>9.009213360287485E-4</v>
      </c>
      <c r="X167" s="66">
        <f t="shared" si="47"/>
        <v>1.2349939002120872E-2</v>
      </c>
      <c r="Y167" s="67">
        <f t="shared" si="48"/>
        <v>2.2724262645012345</v>
      </c>
      <c r="Z167" s="67">
        <f t="shared" si="49"/>
        <v>3.397021606524004E-2</v>
      </c>
      <c r="AD167" s="74">
        <v>0.84</v>
      </c>
      <c r="AE167" s="75">
        <f t="shared" si="51"/>
        <v>0.93513338036217386</v>
      </c>
      <c r="AF167" s="75">
        <f t="shared" si="52"/>
        <v>-9.5133380362173892E-2</v>
      </c>
    </row>
    <row r="168" spans="2:32" ht="11.25" customHeight="1">
      <c r="B168" s="69" t="s">
        <v>256</v>
      </c>
      <c r="C168" s="57">
        <v>23852.242999999999</v>
      </c>
      <c r="D168" s="244">
        <v>6376.27</v>
      </c>
      <c r="E168" s="71">
        <v>151.6</v>
      </c>
      <c r="F168" s="59">
        <f t="shared" si="50"/>
        <v>2.5460189735530404E-3</v>
      </c>
      <c r="G168" s="60">
        <f t="shared" si="40"/>
        <v>1.849034040627591E-4</v>
      </c>
      <c r="H168" s="60">
        <f t="shared" si="41"/>
        <v>0.79647720291330038</v>
      </c>
      <c r="I168" s="61">
        <f t="shared" si="42"/>
        <v>0.79638475121126895</v>
      </c>
      <c r="J168" s="62">
        <f t="shared" si="43"/>
        <v>3616.0000387999999</v>
      </c>
      <c r="K168" s="60">
        <f t="shared" si="54"/>
        <v>3.6643192174755281E-4</v>
      </c>
      <c r="L168" s="60">
        <f t="shared" si="44"/>
        <v>0.94511364659201258</v>
      </c>
      <c r="M168" s="63">
        <f t="shared" si="55"/>
        <v>1.1709994161068771E-4</v>
      </c>
      <c r="N168" s="64">
        <f t="shared" si="45"/>
        <v>154.44171392470363</v>
      </c>
      <c r="O168" s="64">
        <f t="shared" si="56"/>
        <v>122.99502592056707</v>
      </c>
      <c r="P168" s="65">
        <f t="shared" si="57"/>
        <v>23413.363830985068</v>
      </c>
      <c r="Q168" s="229">
        <f t="shared" si="35"/>
        <v>5.0212454732082712</v>
      </c>
      <c r="R168" s="230">
        <f t="shared" si="36"/>
        <v>154.44171392470363</v>
      </c>
      <c r="S168" s="230">
        <f t="shared" si="37"/>
        <v>122.99502592056707</v>
      </c>
      <c r="T168" s="231">
        <f t="shared" si="38"/>
        <v>775.48975691894498</v>
      </c>
      <c r="U168" s="230">
        <f t="shared" si="39"/>
        <v>24.598240782901911</v>
      </c>
      <c r="V168" s="52">
        <f t="shared" si="46"/>
        <v>0.91482095537391428</v>
      </c>
      <c r="W168" s="52">
        <f t="shared" si="53"/>
        <v>9.1764714123504986E-4</v>
      </c>
      <c r="X168" s="66">
        <f t="shared" si="47"/>
        <v>1.2354729079097805E-2</v>
      </c>
      <c r="Y168" s="67">
        <f t="shared" si="48"/>
        <v>3.7903009565824517</v>
      </c>
      <c r="Z168" s="67">
        <f t="shared" si="49"/>
        <v>2.6563928141014824E-3</v>
      </c>
      <c r="AD168" s="74">
        <v>0.85</v>
      </c>
      <c r="AE168" s="75">
        <f t="shared" si="51"/>
        <v>0.93962224525213911</v>
      </c>
      <c r="AF168" s="75">
        <f t="shared" si="52"/>
        <v>-8.9622245252139132E-2</v>
      </c>
    </row>
    <row r="169" spans="2:32" ht="11.25" customHeight="1">
      <c r="B169" s="69" t="s">
        <v>337</v>
      </c>
      <c r="C169" s="57">
        <v>223954.54500000001</v>
      </c>
      <c r="D169" s="244">
        <v>6604.57</v>
      </c>
      <c r="E169" s="71">
        <v>22</v>
      </c>
      <c r="F169" s="59">
        <f t="shared" si="50"/>
        <v>2.3905195028553008E-2</v>
      </c>
      <c r="G169" s="60">
        <f t="shared" si="40"/>
        <v>1.7361032975316563E-3</v>
      </c>
      <c r="H169" s="60">
        <f t="shared" si="41"/>
        <v>0.79821330621083209</v>
      </c>
      <c r="I169" s="61">
        <f t="shared" si="42"/>
        <v>0.79734525456206629</v>
      </c>
      <c r="J169" s="62">
        <f t="shared" si="43"/>
        <v>4926.9999900000003</v>
      </c>
      <c r="K169" s="60">
        <f t="shared" si="54"/>
        <v>4.9928375426262837E-4</v>
      </c>
      <c r="L169" s="60">
        <f t="shared" si="44"/>
        <v>0.94561293034627525</v>
      </c>
      <c r="M169" s="63">
        <f t="shared" si="55"/>
        <v>-1.2431467903354365E-3</v>
      </c>
      <c r="N169" s="64">
        <f t="shared" si="45"/>
        <v>473.23835960327648</v>
      </c>
      <c r="O169" s="64">
        <f t="shared" si="56"/>
        <v>377.33436030640917</v>
      </c>
      <c r="P169" s="65">
        <f t="shared" si="57"/>
        <v>10411.243911272082</v>
      </c>
      <c r="Q169" s="229">
        <f t="shared" si="35"/>
        <v>3.0910424533583161</v>
      </c>
      <c r="R169" s="230">
        <f t="shared" si="36"/>
        <v>473.23835960327648</v>
      </c>
      <c r="S169" s="230">
        <f t="shared" si="37"/>
        <v>377.33436030640917</v>
      </c>
      <c r="T169" s="231">
        <f t="shared" si="38"/>
        <v>1462.7998600913768</v>
      </c>
      <c r="U169" s="230">
        <f t="shared" si="39"/>
        <v>24.533697479146696</v>
      </c>
      <c r="V169" s="52">
        <f t="shared" si="46"/>
        <v>0.91565627627656776</v>
      </c>
      <c r="W169" s="52">
        <f t="shared" si="53"/>
        <v>8.9740112305212224E-4</v>
      </c>
      <c r="X169" s="66">
        <f t="shared" si="47"/>
        <v>1.236125582383348E-2</v>
      </c>
      <c r="Y169" s="67">
        <f t="shared" si="48"/>
        <v>2.2392277925510622</v>
      </c>
      <c r="Z169" s="67">
        <f t="shared" si="49"/>
        <v>8.7050669100355894E-3</v>
      </c>
      <c r="AD169" s="74">
        <v>0.86</v>
      </c>
      <c r="AE169" s="75">
        <f t="shared" si="51"/>
        <v>0.94404747230595432</v>
      </c>
      <c r="AF169" s="75">
        <f t="shared" si="52"/>
        <v>-8.4047472305954329E-2</v>
      </c>
    </row>
    <row r="170" spans="2:32" ht="11.25" customHeight="1">
      <c r="B170" s="69" t="s">
        <v>221</v>
      </c>
      <c r="C170" s="57">
        <v>7261.4110000000001</v>
      </c>
      <c r="D170" s="244">
        <v>6646.44</v>
      </c>
      <c r="E170" s="71">
        <v>24.1</v>
      </c>
      <c r="F170" s="59">
        <f t="shared" si="50"/>
        <v>7.7509231231489455E-4</v>
      </c>
      <c r="G170" s="60">
        <f t="shared" si="40"/>
        <v>5.6290706588842136E-5</v>
      </c>
      <c r="H170" s="60">
        <f t="shared" si="41"/>
        <v>0.79826959691742094</v>
      </c>
      <c r="I170" s="61">
        <f t="shared" si="42"/>
        <v>0.79824145156412651</v>
      </c>
      <c r="J170" s="62">
        <f t="shared" si="43"/>
        <v>175.00000510000001</v>
      </c>
      <c r="K170" s="60">
        <f t="shared" si="54"/>
        <v>1.7733846096944502E-5</v>
      </c>
      <c r="L170" s="60">
        <f t="shared" si="44"/>
        <v>0.94563066419237218</v>
      </c>
      <c r="M170" s="63">
        <f t="shared" si="55"/>
        <v>-3.9073828083879825E-5</v>
      </c>
      <c r="N170" s="64">
        <f t="shared" si="45"/>
        <v>85.213913183235519</v>
      </c>
      <c r="O170" s="64">
        <f t="shared" si="56"/>
        <v>68.021277752845378</v>
      </c>
      <c r="P170" s="65">
        <f t="shared" si="57"/>
        <v>2053.6553077159761</v>
      </c>
      <c r="Q170" s="229">
        <f t="shared" si="35"/>
        <v>3.1822118404966093</v>
      </c>
      <c r="R170" s="230">
        <f t="shared" si="36"/>
        <v>85.213913183235519</v>
      </c>
      <c r="S170" s="230">
        <f t="shared" si="37"/>
        <v>68.021277752845378</v>
      </c>
      <c r="T170" s="231">
        <f t="shared" si="38"/>
        <v>271.1687235067422</v>
      </c>
      <c r="U170" s="230">
        <f t="shared" si="39"/>
        <v>24.473628129185379</v>
      </c>
      <c r="V170" s="52">
        <f t="shared" si="46"/>
        <v>0.91568332445626266</v>
      </c>
      <c r="W170" s="52">
        <f t="shared" si="53"/>
        <v>8.9684315726996445E-4</v>
      </c>
      <c r="X170" s="66">
        <f t="shared" si="47"/>
        <v>1.2361487644487905E-2</v>
      </c>
      <c r="Y170" s="67">
        <f t="shared" si="48"/>
        <v>2.2649803437922746</v>
      </c>
      <c r="Z170" s="67">
        <f t="shared" si="49"/>
        <v>2.8877897795943908E-4</v>
      </c>
      <c r="AD170" s="74">
        <v>0.87</v>
      </c>
      <c r="AE170" s="75">
        <f t="shared" si="51"/>
        <v>0.9484103867916398</v>
      </c>
      <c r="AF170" s="75">
        <f t="shared" si="52"/>
        <v>-7.8410386791639808E-2</v>
      </c>
    </row>
    <row r="171" spans="2:32" ht="11.25" customHeight="1">
      <c r="B171" s="69" t="s">
        <v>228</v>
      </c>
      <c r="C171" s="57">
        <v>66342.857000000004</v>
      </c>
      <c r="D171" s="244">
        <v>6826.79</v>
      </c>
      <c r="E171" s="71">
        <v>17.5</v>
      </c>
      <c r="F171" s="59">
        <f t="shared" si="50"/>
        <v>7.0815215441883666E-3</v>
      </c>
      <c r="G171" s="60">
        <f t="shared" si="40"/>
        <v>5.142920980030619E-4</v>
      </c>
      <c r="H171" s="60">
        <f t="shared" si="41"/>
        <v>0.79878388901542396</v>
      </c>
      <c r="I171" s="61">
        <f t="shared" si="42"/>
        <v>0.79852674296642245</v>
      </c>
      <c r="J171" s="62">
        <f t="shared" si="43"/>
        <v>1160.9999975000001</v>
      </c>
      <c r="K171" s="60">
        <f t="shared" si="54"/>
        <v>1.1765139813826184E-4</v>
      </c>
      <c r="L171" s="60">
        <f t="shared" si="44"/>
        <v>0.94574831559051042</v>
      </c>
      <c r="M171" s="63">
        <f t="shared" si="55"/>
        <v>-3.9241284405489019E-4</v>
      </c>
      <c r="N171" s="64">
        <f t="shared" si="45"/>
        <v>257.57107174525635</v>
      </c>
      <c r="O171" s="64">
        <f t="shared" si="56"/>
        <v>205.67738900311028</v>
      </c>
      <c r="P171" s="65">
        <f t="shared" si="57"/>
        <v>4507.4937555419865</v>
      </c>
      <c r="Q171" s="229">
        <f t="shared" si="35"/>
        <v>2.8622008809294686</v>
      </c>
      <c r="R171" s="230">
        <f t="shared" si="36"/>
        <v>257.57107174525635</v>
      </c>
      <c r="S171" s="230">
        <f t="shared" si="37"/>
        <v>205.67738900311028</v>
      </c>
      <c r="T171" s="231">
        <f t="shared" si="38"/>
        <v>737.2201484512201</v>
      </c>
      <c r="U171" s="230">
        <f t="shared" si="39"/>
        <v>24.454536796350244</v>
      </c>
      <c r="V171" s="52">
        <f t="shared" si="46"/>
        <v>0.91593034202324586</v>
      </c>
      <c r="W171" s="52">
        <f t="shared" si="53"/>
        <v>8.8911154765808841E-4</v>
      </c>
      <c r="X171" s="66">
        <f t="shared" si="47"/>
        <v>1.2363025608895694E-2</v>
      </c>
      <c r="Y171" s="67">
        <f t="shared" si="48"/>
        <v>2.1857713277450506</v>
      </c>
      <c r="Z171" s="67">
        <f t="shared" si="49"/>
        <v>2.4570800230947197E-3</v>
      </c>
      <c r="AD171" s="74">
        <v>0.88</v>
      </c>
      <c r="AE171" s="75">
        <f t="shared" si="51"/>
        <v>0.95271227784605772</v>
      </c>
      <c r="AF171" s="75">
        <f t="shared" si="52"/>
        <v>-7.2712277846057716E-2</v>
      </c>
    </row>
    <row r="172" spans="2:32" ht="11.25" customHeight="1">
      <c r="B172" s="69" t="s">
        <v>392</v>
      </c>
      <c r="C172" s="57">
        <v>26812.5</v>
      </c>
      <c r="D172" s="244">
        <v>6844.51</v>
      </c>
      <c r="E172" s="71">
        <v>16</v>
      </c>
      <c r="F172" s="59">
        <f t="shared" si="50"/>
        <v>2.8620005979475768E-3</v>
      </c>
      <c r="G172" s="60">
        <f t="shared" si="40"/>
        <v>2.0785141763953724E-4</v>
      </c>
      <c r="H172" s="60">
        <f t="shared" si="41"/>
        <v>0.79899174043306354</v>
      </c>
      <c r="I172" s="61">
        <f t="shared" si="42"/>
        <v>0.79888781472424375</v>
      </c>
      <c r="J172" s="62">
        <f t="shared" si="43"/>
        <v>429</v>
      </c>
      <c r="K172" s="60">
        <f t="shared" si="54"/>
        <v>4.3473255736431925E-5</v>
      </c>
      <c r="L172" s="60">
        <f t="shared" si="44"/>
        <v>0.94579178884624682</v>
      </c>
      <c r="M172" s="63">
        <f t="shared" si="55"/>
        <v>-1.6184939184038516E-4</v>
      </c>
      <c r="N172" s="64">
        <f t="shared" si="45"/>
        <v>163.74522893812815</v>
      </c>
      <c r="O172" s="64">
        <f t="shared" si="56"/>
        <v>130.8140681179022</v>
      </c>
      <c r="P172" s="65">
        <f t="shared" si="57"/>
        <v>2619.9236630100504</v>
      </c>
      <c r="Q172" s="229">
        <f t="shared" si="35"/>
        <v>2.7725887222397811</v>
      </c>
      <c r="R172" s="230">
        <f t="shared" si="36"/>
        <v>163.74522893812815</v>
      </c>
      <c r="S172" s="230">
        <f t="shared" si="37"/>
        <v>130.8140681179022</v>
      </c>
      <c r="T172" s="231">
        <f t="shared" si="38"/>
        <v>453.99817507442515</v>
      </c>
      <c r="U172" s="230">
        <f t="shared" si="39"/>
        <v>24.430395690264817</v>
      </c>
      <c r="V172" s="52">
        <f t="shared" si="46"/>
        <v>0.91603012097610603</v>
      </c>
      <c r="W172" s="52">
        <f t="shared" si="53"/>
        <v>8.8575687441257026E-4</v>
      </c>
      <c r="X172" s="66">
        <f t="shared" si="47"/>
        <v>1.2363593900654835E-2</v>
      </c>
      <c r="Y172" s="67">
        <f t="shared" si="48"/>
        <v>2.1678777610801947</v>
      </c>
      <c r="Z172" s="67">
        <f t="shared" si="49"/>
        <v>9.7683805766706519E-4</v>
      </c>
      <c r="AD172" s="74">
        <v>0.89</v>
      </c>
      <c r="AE172" s="75">
        <f t="shared" si="51"/>
        <v>0.9569543996862675</v>
      </c>
      <c r="AF172" s="75">
        <f t="shared" si="52"/>
        <v>-6.6954399686267485E-2</v>
      </c>
    </row>
    <row r="173" spans="2:32" ht="11.25" customHeight="1">
      <c r="B173" s="76" t="s">
        <v>251</v>
      </c>
      <c r="C173" s="77">
        <v>1168.8309999999999</v>
      </c>
      <c r="D173" s="245">
        <v>6971.25</v>
      </c>
      <c r="E173" s="181">
        <v>15.4</v>
      </c>
      <c r="F173" s="59">
        <f t="shared" si="50"/>
        <v>1.2476251826199213E-4</v>
      </c>
      <c r="G173" s="60">
        <f t="shared" si="40"/>
        <v>9.0608179144443045E-6</v>
      </c>
      <c r="H173" s="60">
        <f t="shared" si="41"/>
        <v>0.79900080125097794</v>
      </c>
      <c r="I173" s="61">
        <f t="shared" si="42"/>
        <v>0.79899627084202074</v>
      </c>
      <c r="J173" s="62">
        <f t="shared" si="43"/>
        <v>17.999997400000002</v>
      </c>
      <c r="K173" s="60">
        <f t="shared" si="54"/>
        <v>1.824052424767622E-6</v>
      </c>
      <c r="L173" s="60">
        <f t="shared" si="44"/>
        <v>0.94579361289867159</v>
      </c>
      <c r="M173" s="63">
        <f t="shared" si="55"/>
        <v>-7.1122443622284592E-6</v>
      </c>
      <c r="N173" s="64">
        <f t="shared" si="45"/>
        <v>34.188170468745469</v>
      </c>
      <c r="O173" s="64">
        <f t="shared" si="56"/>
        <v>27.31622071143893</v>
      </c>
      <c r="P173" s="65">
        <f t="shared" si="57"/>
        <v>526.49782521868019</v>
      </c>
      <c r="Q173" s="229">
        <f t="shared" si="35"/>
        <v>2.7343675094195836</v>
      </c>
      <c r="R173" s="230">
        <f t="shared" si="36"/>
        <v>34.188170468745469</v>
      </c>
      <c r="S173" s="230">
        <f t="shared" si="37"/>
        <v>27.31622071143893</v>
      </c>
      <c r="T173" s="231">
        <f t="shared" si="38"/>
        <v>93.483022536235708</v>
      </c>
      <c r="U173" s="230">
        <f t="shared" si="39"/>
        <v>24.423149015139852</v>
      </c>
      <c r="V173" s="52">
        <f t="shared" si="46"/>
        <v>0.91603446991864101</v>
      </c>
      <c r="W173" s="52">
        <f t="shared" si="53"/>
        <v>8.8560659090590292E-4</v>
      </c>
      <c r="X173" s="66">
        <f t="shared" si="47"/>
        <v>1.2363617745060864E-2</v>
      </c>
      <c r="Y173" s="67">
        <f t="shared" si="48"/>
        <v>2.1606981717329847</v>
      </c>
      <c r="Z173" s="67">
        <f t="shared" si="49"/>
        <v>4.2301484828275515E-5</v>
      </c>
      <c r="AD173" s="74">
        <v>0.9</v>
      </c>
      <c r="AE173" s="75">
        <f t="shared" si="51"/>
        <v>0.9611379727728615</v>
      </c>
      <c r="AF173" s="75">
        <f t="shared" si="52"/>
        <v>-6.1137972772861482E-2</v>
      </c>
    </row>
    <row r="174" spans="2:32" ht="11.25" customHeight="1">
      <c r="B174" s="69" t="s">
        <v>353</v>
      </c>
      <c r="C174" s="57">
        <v>1100389.8049999999</v>
      </c>
      <c r="D174" s="244">
        <v>7028.57</v>
      </c>
      <c r="E174" s="71">
        <v>66.7</v>
      </c>
      <c r="F174" s="59">
        <f>C174/$C$262</f>
        <v>7.2932738032199185E-2</v>
      </c>
      <c r="G174" s="60">
        <f t="shared" si="40"/>
        <v>8.530259428451056E-3</v>
      </c>
      <c r="H174" s="60">
        <f t="shared" si="41"/>
        <v>0.80753106067942904</v>
      </c>
      <c r="I174" s="61">
        <f t="shared" si="42"/>
        <v>0.80326593096520349</v>
      </c>
      <c r="J174" s="62">
        <f t="shared" si="43"/>
        <v>73395.999993499994</v>
      </c>
      <c r="K174" s="60">
        <f t="shared" si="54"/>
        <v>7.4376761719081152E-3</v>
      </c>
      <c r="L174" s="60">
        <f t="shared" si="44"/>
        <v>0.95323128907057975</v>
      </c>
      <c r="M174" s="63">
        <f t="shared" si="55"/>
        <v>-2.1251556629978685E-3</v>
      </c>
      <c r="N174" s="64">
        <f t="shared" si="45"/>
        <v>1048.9946639521099</v>
      </c>
      <c r="O174" s="64">
        <f t="shared" si="56"/>
        <v>842.62167531702232</v>
      </c>
      <c r="P174" s="65">
        <f t="shared" si="57"/>
        <v>69967.944085605734</v>
      </c>
      <c r="Q174" s="229">
        <f t="shared" si="35"/>
        <v>4.2002049529215784</v>
      </c>
      <c r="R174" s="230">
        <f t="shared" si="36"/>
        <v>1048.9946639521099</v>
      </c>
      <c r="S174" s="230">
        <f t="shared" si="37"/>
        <v>842.62167531702232</v>
      </c>
      <c r="T174" s="231">
        <f t="shared" si="38"/>
        <v>4405.9925831199589</v>
      </c>
      <c r="U174" s="230">
        <f t="shared" si="39"/>
        <v>24.139566148085734</v>
      </c>
      <c r="V174" s="52">
        <f t="shared" si="46"/>
        <v>0.92010305827006023</v>
      </c>
      <c r="W174" s="52">
        <f t="shared" si="53"/>
        <v>1.0974796759724902E-3</v>
      </c>
      <c r="X174" s="66">
        <f t="shared" si="47"/>
        <v>1.2460844649373732E-2</v>
      </c>
      <c r="Y174" s="67">
        <f t="shared" si="48"/>
        <v>2.785729755053842</v>
      </c>
      <c r="Z174" s="67">
        <f t="shared" si="49"/>
        <v>6.6197289227764675E-2</v>
      </c>
      <c r="AD174" s="74">
        <v>0.91</v>
      </c>
      <c r="AE174" s="75">
        <f t="shared" si="51"/>
        <v>0.96526418492747845</v>
      </c>
      <c r="AF174" s="75">
        <f t="shared" si="52"/>
        <v>-5.5264184927478421E-2</v>
      </c>
    </row>
    <row r="175" spans="2:32" ht="11.25" customHeight="1">
      <c r="B175" s="69" t="s">
        <v>284</v>
      </c>
      <c r="C175" s="57">
        <v>57181.817999999999</v>
      </c>
      <c r="D175" s="244">
        <v>7371.02</v>
      </c>
      <c r="E175" s="71">
        <v>22</v>
      </c>
      <c r="F175" s="59">
        <f t="shared" ref="F175:F211" si="58">C175/$C$262</f>
        <v>3.7899538267704073E-3</v>
      </c>
      <c r="G175" s="60">
        <f t="shared" si="40"/>
        <v>4.4327541014474621E-4</v>
      </c>
      <c r="H175" s="60">
        <f t="shared" si="41"/>
        <v>0.80797433608957381</v>
      </c>
      <c r="I175" s="61">
        <f t="shared" si="42"/>
        <v>0.80775269838450137</v>
      </c>
      <c r="J175" s="62">
        <f t="shared" si="43"/>
        <v>1257.999996</v>
      </c>
      <c r="K175" s="60">
        <f t="shared" si="54"/>
        <v>1.2748101525067213E-4</v>
      </c>
      <c r="L175" s="60">
        <f t="shared" si="44"/>
        <v>0.95335877008583036</v>
      </c>
      <c r="M175" s="63">
        <f t="shared" si="55"/>
        <v>-3.1959911116374862E-4</v>
      </c>
      <c r="N175" s="64">
        <f t="shared" si="45"/>
        <v>239.12720046034076</v>
      </c>
      <c r="O175" s="64">
        <f t="shared" si="56"/>
        <v>193.15564142897182</v>
      </c>
      <c r="P175" s="65">
        <f t="shared" si="57"/>
        <v>5260.7984101274969</v>
      </c>
      <c r="Q175" s="229">
        <f t="shared" si="35"/>
        <v>3.0910424533583161</v>
      </c>
      <c r="R175" s="230">
        <f t="shared" si="36"/>
        <v>239.12720046034076</v>
      </c>
      <c r="S175" s="230">
        <f t="shared" si="37"/>
        <v>193.15564142897182</v>
      </c>
      <c r="T175" s="231">
        <f t="shared" si="38"/>
        <v>739.15232837563758</v>
      </c>
      <c r="U175" s="230">
        <f t="shared" si="39"/>
        <v>23.845110870961843</v>
      </c>
      <c r="V175" s="52">
        <f t="shared" si="46"/>
        <v>0.92031308836900449</v>
      </c>
      <c r="W175" s="52">
        <f t="shared" si="53"/>
        <v>1.0920170801297596E-3</v>
      </c>
      <c r="X175" s="66">
        <f t="shared" si="47"/>
        <v>1.2462511108652813E-2</v>
      </c>
      <c r="Y175" s="67">
        <f t="shared" si="48"/>
        <v>2.2450065489400433</v>
      </c>
      <c r="Z175" s="67">
        <f t="shared" si="49"/>
        <v>2.2341321834323216E-3</v>
      </c>
      <c r="AD175" s="74">
        <v>0.92</v>
      </c>
      <c r="AE175" s="75">
        <f t="shared" si="51"/>
        <v>0.96933419240656093</v>
      </c>
      <c r="AF175" s="75">
        <f t="shared" si="52"/>
        <v>-4.9334192406560895E-2</v>
      </c>
    </row>
    <row r="176" spans="2:32" ht="11.25" customHeight="1">
      <c r="B176" s="69" t="s">
        <v>327</v>
      </c>
      <c r="C176" s="57">
        <v>70384.615000000005</v>
      </c>
      <c r="D176" s="244">
        <v>7507.84</v>
      </c>
      <c r="E176" s="71">
        <v>26</v>
      </c>
      <c r="F176" s="59">
        <f t="shared" si="58"/>
        <v>4.6650220348889888E-3</v>
      </c>
      <c r="G176" s="60">
        <f t="shared" si="40"/>
        <v>5.4562394434547461E-4</v>
      </c>
      <c r="H176" s="60">
        <f t="shared" si="41"/>
        <v>0.80851996003391924</v>
      </c>
      <c r="I176" s="61">
        <f t="shared" si="42"/>
        <v>0.80824714806174658</v>
      </c>
      <c r="J176" s="62">
        <f t="shared" si="43"/>
        <v>1829.9999900000003</v>
      </c>
      <c r="K176" s="60">
        <f t="shared" si="54"/>
        <v>1.8544535562456382E-4</v>
      </c>
      <c r="L176" s="60">
        <f t="shared" si="44"/>
        <v>0.95354421544145496</v>
      </c>
      <c r="M176" s="63">
        <f t="shared" si="55"/>
        <v>-3.7034028441884637E-4</v>
      </c>
      <c r="N176" s="64">
        <f t="shared" si="45"/>
        <v>265.30098944406524</v>
      </c>
      <c r="O176" s="64">
        <f t="shared" si="56"/>
        <v>214.42876809612525</v>
      </c>
      <c r="P176" s="65">
        <f t="shared" si="57"/>
        <v>6897.8257255456965</v>
      </c>
      <c r="Q176" s="229">
        <f t="shared" si="35"/>
        <v>3.2580965380214821</v>
      </c>
      <c r="R176" s="230">
        <f t="shared" si="36"/>
        <v>265.30098944406524</v>
      </c>
      <c r="S176" s="230">
        <f t="shared" si="37"/>
        <v>214.42876809612525</v>
      </c>
      <c r="T176" s="231">
        <f t="shared" si="38"/>
        <v>864.37623524138269</v>
      </c>
      <c r="U176" s="230">
        <f t="shared" si="39"/>
        <v>23.812881900055412</v>
      </c>
      <c r="V176" s="52">
        <f t="shared" si="46"/>
        <v>0.92057142480555121</v>
      </c>
      <c r="W176" s="52">
        <f t="shared" si="53"/>
        <v>1.0872049223191419E-3</v>
      </c>
      <c r="X176" s="66">
        <f t="shared" si="47"/>
        <v>1.246493529026947E-2</v>
      </c>
      <c r="Y176" s="67">
        <f t="shared" si="48"/>
        <v>2.2944167275269907</v>
      </c>
      <c r="Z176" s="67">
        <f t="shared" si="49"/>
        <v>2.8723543853996442E-3</v>
      </c>
      <c r="AD176" s="74">
        <v>0.93</v>
      </c>
      <c r="AE176" s="75">
        <f t="shared" si="51"/>
        <v>0.97334912093334147</v>
      </c>
      <c r="AF176" s="75">
        <f t="shared" si="52"/>
        <v>-4.3349120933341423E-2</v>
      </c>
    </row>
    <row r="177" spans="2:32" ht="11.25" customHeight="1">
      <c r="B177" s="69" t="s">
        <v>386</v>
      </c>
      <c r="C177" s="57">
        <v>1264081.6329999999</v>
      </c>
      <c r="D177" s="244">
        <v>7673.76</v>
      </c>
      <c r="E177" s="71">
        <v>34.299999999999997</v>
      </c>
      <c r="F177" s="59">
        <f t="shared" si="58"/>
        <v>8.3782069019535818E-2</v>
      </c>
      <c r="G177" s="60">
        <f t="shared" si="40"/>
        <v>9.7992040813482967E-3</v>
      </c>
      <c r="H177" s="60">
        <f t="shared" si="41"/>
        <v>0.81831916411526751</v>
      </c>
      <c r="I177" s="61">
        <f t="shared" si="42"/>
        <v>0.81341956207459343</v>
      </c>
      <c r="J177" s="62">
        <f t="shared" si="43"/>
        <v>43358.000011899996</v>
      </c>
      <c r="K177" s="60">
        <f t="shared" si="54"/>
        <v>4.3937375821388042E-3</v>
      </c>
      <c r="L177" s="60">
        <f t="shared" si="44"/>
        <v>0.95793795302359375</v>
      </c>
      <c r="M177" s="63">
        <f t="shared" si="55"/>
        <v>-5.7915498333895865E-3</v>
      </c>
      <c r="N177" s="64">
        <f t="shared" si="45"/>
        <v>1124.3138498657747</v>
      </c>
      <c r="O177" s="64">
        <f t="shared" si="56"/>
        <v>914.53887939221863</v>
      </c>
      <c r="P177" s="65">
        <f t="shared" si="57"/>
        <v>38563.965050396073</v>
      </c>
      <c r="Q177" s="229">
        <f t="shared" si="35"/>
        <v>3.535145354171894</v>
      </c>
      <c r="R177" s="230">
        <f t="shared" si="36"/>
        <v>1124.3138498657747</v>
      </c>
      <c r="S177" s="230">
        <f t="shared" si="37"/>
        <v>914.53887939221863</v>
      </c>
      <c r="T177" s="231">
        <f t="shared" si="38"/>
        <v>3974.61288298411</v>
      </c>
      <c r="U177" s="230">
        <f t="shared" si="39"/>
        <v>23.478336396629022</v>
      </c>
      <c r="V177" s="52">
        <f t="shared" si="46"/>
        <v>0.92517603643656132</v>
      </c>
      <c r="W177" s="52">
        <f t="shared" si="53"/>
        <v>1.0733431784556704E-3</v>
      </c>
      <c r="X177" s="66">
        <f t="shared" si="47"/>
        <v>1.2522371173951517E-2</v>
      </c>
      <c r="Y177" s="67">
        <f t="shared" si="48"/>
        <v>2.4009397365547156</v>
      </c>
      <c r="Z177" s="67">
        <f t="shared" si="49"/>
        <v>5.6487625779645612E-2</v>
      </c>
      <c r="AD177" s="74">
        <v>0.94</v>
      </c>
      <c r="AE177" s="75">
        <f t="shared" si="51"/>
        <v>0.97731006668991738</v>
      </c>
      <c r="AF177" s="75">
        <f t="shared" si="52"/>
        <v>-3.7310066689917432E-2</v>
      </c>
    </row>
    <row r="178" spans="2:32" ht="11.25" customHeight="1">
      <c r="B178" s="69" t="s">
        <v>226</v>
      </c>
      <c r="C178" s="57">
        <v>3550251.3969999999</v>
      </c>
      <c r="D178" s="244">
        <v>7925.03</v>
      </c>
      <c r="E178" s="71">
        <v>35.799999999999997</v>
      </c>
      <c r="F178" s="59">
        <f t="shared" si="58"/>
        <v>0.23530711926747649</v>
      </c>
      <c r="G178" s="60">
        <f t="shared" si="40"/>
        <v>2.7521670334478228E-2</v>
      </c>
      <c r="H178" s="60">
        <f t="shared" si="41"/>
        <v>0.84584083444974578</v>
      </c>
      <c r="I178" s="61">
        <f t="shared" si="42"/>
        <v>0.83207999928250664</v>
      </c>
      <c r="J178" s="62">
        <f t="shared" si="43"/>
        <v>127099.00001259999</v>
      </c>
      <c r="K178" s="60">
        <f t="shared" si="54"/>
        <v>1.2879737369213343E-2</v>
      </c>
      <c r="L178" s="60">
        <f t="shared" si="44"/>
        <v>0.97081769039280708</v>
      </c>
      <c r="M178" s="63">
        <f t="shared" si="55"/>
        <v>-1.5824316626001478E-2</v>
      </c>
      <c r="N178" s="64">
        <f t="shared" si="45"/>
        <v>1884.211080797478</v>
      </c>
      <c r="O178" s="64">
        <f t="shared" si="56"/>
        <v>1567.8143547580564</v>
      </c>
      <c r="P178" s="65">
        <f t="shared" si="57"/>
        <v>67454.756692549709</v>
      </c>
      <c r="Q178" s="229">
        <f t="shared" si="35"/>
        <v>3.5779478934066544</v>
      </c>
      <c r="R178" s="230">
        <f t="shared" si="36"/>
        <v>1884.211080797478</v>
      </c>
      <c r="S178" s="230">
        <f t="shared" si="37"/>
        <v>1567.8143547580564</v>
      </c>
      <c r="T178" s="231">
        <f t="shared" si="38"/>
        <v>6741.6090672728114</v>
      </c>
      <c r="U178" s="230">
        <f t="shared" si="39"/>
        <v>22.309991727235246</v>
      </c>
      <c r="V178" s="52">
        <f t="shared" si="46"/>
        <v>0.93776305905573321</v>
      </c>
      <c r="W178" s="52">
        <f t="shared" si="53"/>
        <v>1.0926086528298658E-3</v>
      </c>
      <c r="X178" s="66">
        <f t="shared" si="47"/>
        <v>1.2690737873956701E-2</v>
      </c>
      <c r="Y178" s="67">
        <f t="shared" si="48"/>
        <v>2.4368061019515816</v>
      </c>
      <c r="Z178" s="67">
        <f t="shared" si="49"/>
        <v>0.16342433837473672</v>
      </c>
      <c r="AD178" s="74">
        <v>0.95</v>
      </c>
      <c r="AE178" s="75">
        <f t="shared" si="51"/>
        <v>0.98121809727119891</v>
      </c>
      <c r="AF178" s="75">
        <f t="shared" si="52"/>
        <v>-3.1218097271198952E-2</v>
      </c>
    </row>
    <row r="179" spans="2:32" ht="11.25" customHeight="1">
      <c r="B179" s="69" t="s">
        <v>316</v>
      </c>
      <c r="C179" s="57">
        <v>193.70500000000001</v>
      </c>
      <c r="D179" s="244">
        <v>8335.67</v>
      </c>
      <c r="E179" s="71">
        <v>41.3</v>
      </c>
      <c r="F179" s="59">
        <f t="shared" si="58"/>
        <v>1.2838574072873336E-5</v>
      </c>
      <c r="G179" s="60">
        <f t="shared" si="40"/>
        <v>1.5016077894215968E-6</v>
      </c>
      <c r="H179" s="60">
        <f t="shared" si="41"/>
        <v>0.84584233605753523</v>
      </c>
      <c r="I179" s="61">
        <f t="shared" si="42"/>
        <v>0.8458415852536405</v>
      </c>
      <c r="J179" s="62">
        <f t="shared" si="43"/>
        <v>8.0000164999999992</v>
      </c>
      <c r="K179" s="60">
        <f t="shared" si="54"/>
        <v>8.1069175571136366E-7</v>
      </c>
      <c r="L179" s="60">
        <f t="shared" si="44"/>
        <v>0.9708185010845628</v>
      </c>
      <c r="M179" s="63">
        <f t="shared" si="55"/>
        <v>-7.7207121484956787E-7</v>
      </c>
      <c r="N179" s="64">
        <f t="shared" si="45"/>
        <v>13.917794365487659</v>
      </c>
      <c r="O179" s="64">
        <f t="shared" si="56"/>
        <v>11.772249249338266</v>
      </c>
      <c r="P179" s="65">
        <f t="shared" si="57"/>
        <v>574.80490729464032</v>
      </c>
      <c r="Q179" s="229">
        <f t="shared" si="35"/>
        <v>3.7208624999669868</v>
      </c>
      <c r="R179" s="230">
        <f t="shared" si="36"/>
        <v>13.917794365487659</v>
      </c>
      <c r="S179" s="230">
        <f t="shared" si="37"/>
        <v>11.772249249338266</v>
      </c>
      <c r="T179" s="231">
        <f t="shared" si="38"/>
        <v>51.786199136794849</v>
      </c>
      <c r="U179" s="230">
        <f t="shared" si="39"/>
        <v>21.485781374546974</v>
      </c>
      <c r="V179" s="52">
        <f t="shared" si="46"/>
        <v>0.9377637322866601</v>
      </c>
      <c r="W179" s="52">
        <f t="shared" si="53"/>
        <v>1.092617740282802E-3</v>
      </c>
      <c r="X179" s="66">
        <f t="shared" si="47"/>
        <v>1.269074847149388E-2</v>
      </c>
      <c r="Y179" s="67">
        <f t="shared" si="48"/>
        <v>2.522477608358245</v>
      </c>
      <c r="Z179" s="67">
        <f t="shared" si="49"/>
        <v>9.554570119516938E-6</v>
      </c>
      <c r="AD179" s="74">
        <v>0.96</v>
      </c>
      <c r="AE179" s="75">
        <f>(EXP(AD179/($W$253-AD179))-1)/(EXP(1/($W$253-1))-1)</f>
        <v>0.98507425260241122</v>
      </c>
      <c r="AF179" s="75">
        <f>AD179-AE179</f>
        <v>-2.5074252602411251E-2</v>
      </c>
    </row>
    <row r="180" spans="2:32" ht="11.25" customHeight="1">
      <c r="B180" s="69" t="s">
        <v>243</v>
      </c>
      <c r="C180" s="57">
        <v>77131.782999999996</v>
      </c>
      <c r="D180" s="244">
        <v>8353.85</v>
      </c>
      <c r="E180" s="71">
        <v>12.9</v>
      </c>
      <c r="F180" s="59">
        <f t="shared" si="58"/>
        <v>5.1122175959231421E-3</v>
      </c>
      <c r="G180" s="60">
        <f t="shared" si="40"/>
        <v>5.979282215987005E-4</v>
      </c>
      <c r="H180" s="60">
        <f t="shared" si="41"/>
        <v>0.84644026427913388</v>
      </c>
      <c r="I180" s="61">
        <f t="shared" si="42"/>
        <v>0.84614130016833455</v>
      </c>
      <c r="J180" s="62">
        <f t="shared" si="43"/>
        <v>995.00000069999999</v>
      </c>
      <c r="K180" s="60">
        <f t="shared" si="54"/>
        <v>1.0082957922652924E-4</v>
      </c>
      <c r="L180" s="60">
        <f t="shared" si="44"/>
        <v>0.97091933066378933</v>
      </c>
      <c r="M180" s="63">
        <f t="shared" si="55"/>
        <v>-4.9519385301188823E-4</v>
      </c>
      <c r="N180" s="64">
        <f t="shared" si="45"/>
        <v>277.72609348060905</v>
      </c>
      <c r="O180" s="64">
        <f t="shared" si="56"/>
        <v>234.99551782835496</v>
      </c>
      <c r="P180" s="65">
        <f t="shared" si="57"/>
        <v>3582.6666058998567</v>
      </c>
      <c r="Q180" s="229">
        <f t="shared" si="35"/>
        <v>2.5572273113676265</v>
      </c>
      <c r="R180" s="230">
        <f t="shared" si="36"/>
        <v>277.72609348060905</v>
      </c>
      <c r="S180" s="230">
        <f t="shared" si="37"/>
        <v>234.99551782835496</v>
      </c>
      <c r="T180" s="231">
        <f t="shared" si="38"/>
        <v>710.20875132805202</v>
      </c>
      <c r="U180" s="230">
        <f t="shared" si="39"/>
        <v>21.468173775094883</v>
      </c>
      <c r="V180" s="52">
        <f t="shared" si="46"/>
        <v>0.93803169246438844</v>
      </c>
      <c r="W180" s="52">
        <f t="shared" si="53"/>
        <v>1.081596746334692E-3</v>
      </c>
      <c r="X180" s="66">
        <f t="shared" si="47"/>
        <v>1.2692066537462979E-2</v>
      </c>
      <c r="Y180" s="67">
        <f t="shared" si="48"/>
        <v>2.1458413264250233</v>
      </c>
      <c r="Z180" s="67">
        <f t="shared" si="49"/>
        <v>2.7532412155809771E-3</v>
      </c>
      <c r="AD180" s="74">
        <v>0.97</v>
      </c>
      <c r="AE180" s="75">
        <f>(EXP(AD180/($W$253-AD180))-1)/(EXP(1/($W$253-1))-1)</f>
        <v>0.9888795458217603</v>
      </c>
      <c r="AF180" s="75">
        <f>AD180-AE180</f>
        <v>-1.8879545821760324E-2</v>
      </c>
    </row>
    <row r="181" spans="2:32" ht="11.25" customHeight="1">
      <c r="B181" s="69" t="s">
        <v>292</v>
      </c>
      <c r="C181" s="57">
        <v>19577.465</v>
      </c>
      <c r="D181" s="244">
        <v>8480.18</v>
      </c>
      <c r="E181" s="71">
        <v>14.2</v>
      </c>
      <c r="F181" s="59">
        <f t="shared" si="58"/>
        <v>1.2975748409260739E-3</v>
      </c>
      <c r="G181" s="60">
        <f t="shared" si="40"/>
        <v>1.5176517870539572E-4</v>
      </c>
      <c r="H181" s="60">
        <f t="shared" si="41"/>
        <v>0.84659202945783929</v>
      </c>
      <c r="I181" s="61">
        <f t="shared" si="42"/>
        <v>0.84651614686848653</v>
      </c>
      <c r="J181" s="62">
        <f t="shared" si="43"/>
        <v>278.00000299999999</v>
      </c>
      <c r="K181" s="60">
        <f t="shared" si="54"/>
        <v>2.8171480711300334E-5</v>
      </c>
      <c r="L181" s="60">
        <f t="shared" si="44"/>
        <v>0.97094750214450065</v>
      </c>
      <c r="M181" s="63">
        <f t="shared" si="55"/>
        <v>-1.2350627014823257E-4</v>
      </c>
      <c r="N181" s="64">
        <f t="shared" si="45"/>
        <v>139.91949471035122</v>
      </c>
      <c r="O181" s="64">
        <f t="shared" si="56"/>
        <v>118.4441115339921</v>
      </c>
      <c r="P181" s="65">
        <f t="shared" si="57"/>
        <v>1986.8568248869872</v>
      </c>
      <c r="Q181" s="229">
        <f t="shared" si="35"/>
        <v>2.653241964607215</v>
      </c>
      <c r="R181" s="230">
        <f t="shared" si="36"/>
        <v>139.91949471035122</v>
      </c>
      <c r="S181" s="230">
        <f t="shared" si="37"/>
        <v>118.4441115339921</v>
      </c>
      <c r="T181" s="231">
        <f t="shared" si="38"/>
        <v>371.24027503214108</v>
      </c>
      <c r="U181" s="230">
        <f t="shared" si="39"/>
        <v>21.44617265374022</v>
      </c>
      <c r="V181" s="52">
        <f t="shared" si="46"/>
        <v>0.93809966919946797</v>
      </c>
      <c r="W181" s="52">
        <f t="shared" si="53"/>
        <v>1.0789801291847746E-3</v>
      </c>
      <c r="X181" s="66">
        <f t="shared" si="47"/>
        <v>1.2692434801124391E-2</v>
      </c>
      <c r="Y181" s="67">
        <f t="shared" si="48"/>
        <v>2.1632339483117002</v>
      </c>
      <c r="Z181" s="67">
        <f t="shared" si="49"/>
        <v>7.1019746420383041E-4</v>
      </c>
      <c r="AD181" s="74">
        <v>0.98</v>
      </c>
      <c r="AE181" s="75">
        <f>(EXP(AD181/($W$253-AD181))-1)/(EXP(1/($W$253-1))-1)</f>
        <v>0.99263496412978058</v>
      </c>
      <c r="AF181" s="75">
        <f>AD181-AE181</f>
        <v>-1.2634964129780601E-2</v>
      </c>
    </row>
    <row r="182" spans="2:32" ht="11.25" customHeight="1">
      <c r="B182" s="69" t="s">
        <v>307</v>
      </c>
      <c r="C182" s="57">
        <v>20270.27</v>
      </c>
      <c r="D182" s="244">
        <v>8598.4599999999991</v>
      </c>
      <c r="E182" s="71">
        <v>18.5</v>
      </c>
      <c r="F182" s="59">
        <f t="shared" si="58"/>
        <v>1.3434932648725751E-3</v>
      </c>
      <c r="G182" s="60">
        <f t="shared" si="40"/>
        <v>1.5713582677617463E-4</v>
      </c>
      <c r="H182" s="60">
        <f t="shared" si="41"/>
        <v>0.84674916528461541</v>
      </c>
      <c r="I182" s="61">
        <f t="shared" si="42"/>
        <v>0.84667059737122741</v>
      </c>
      <c r="J182" s="62">
        <f t="shared" si="43"/>
        <v>374.99999500000001</v>
      </c>
      <c r="K182" s="60">
        <f t="shared" si="54"/>
        <v>3.8001097165024932E-5</v>
      </c>
      <c r="L182" s="60">
        <f t="shared" si="44"/>
        <v>0.97098550324166566</v>
      </c>
      <c r="M182" s="63">
        <f t="shared" si="55"/>
        <v>-1.203992125351494E-4</v>
      </c>
      <c r="N182" s="64">
        <f t="shared" si="45"/>
        <v>142.37369841371685</v>
      </c>
      <c r="O182" s="64">
        <f t="shared" si="56"/>
        <v>120.54362428589262</v>
      </c>
      <c r="P182" s="65">
        <f t="shared" si="57"/>
        <v>2633.9134206537619</v>
      </c>
      <c r="Q182" s="229">
        <f t="shared" si="35"/>
        <v>2.917770732084279</v>
      </c>
      <c r="R182" s="230">
        <f t="shared" si="36"/>
        <v>142.37369841371685</v>
      </c>
      <c r="S182" s="230">
        <f t="shared" si="37"/>
        <v>120.54362428589262</v>
      </c>
      <c r="T182" s="231">
        <f t="shared" si="38"/>
        <v>415.41381025013698</v>
      </c>
      <c r="U182" s="230">
        <f t="shared" si="39"/>
        <v>21.43711395029862</v>
      </c>
      <c r="V182" s="52">
        <f t="shared" si="46"/>
        <v>0.93817003593158921</v>
      </c>
      <c r="W182" s="52">
        <f t="shared" si="53"/>
        <v>1.0768548947786962E-3</v>
      </c>
      <c r="X182" s="66">
        <f t="shared" si="47"/>
        <v>1.2692931559648485E-2</v>
      </c>
      <c r="Y182" s="67">
        <f t="shared" si="48"/>
        <v>2.2204246411394539</v>
      </c>
      <c r="Z182" s="67">
        <f t="shared" si="49"/>
        <v>7.7472450195264543E-4</v>
      </c>
      <c r="AD182" s="74">
        <v>0.99</v>
      </c>
      <c r="AE182" s="75">
        <f>(EXP(AD182/($W$253-AD182))-1)/(EXP(1/($W$253-1))-1)</f>
        <v>0.9963414696068138</v>
      </c>
      <c r="AF182" s="75">
        <f>AD182-AE182</f>
        <v>-6.3414696068138099E-3</v>
      </c>
    </row>
    <row r="183" spans="2:32" ht="11.25" customHeight="1">
      <c r="B183" s="69" t="s">
        <v>338</v>
      </c>
      <c r="C183" s="57">
        <v>1318247.423</v>
      </c>
      <c r="D183" s="244">
        <v>8678.23</v>
      </c>
      <c r="E183" s="71">
        <v>19.399999999999999</v>
      </c>
      <c r="F183" s="59">
        <f t="shared" si="58"/>
        <v>8.7372123520610662E-2</v>
      </c>
      <c r="G183" s="60">
        <f t="shared" si="40"/>
        <v>1.0219099139215541E-2</v>
      </c>
      <c r="H183" s="60">
        <f t="shared" si="41"/>
        <v>0.85696826442383101</v>
      </c>
      <c r="I183" s="61">
        <f t="shared" si="42"/>
        <v>0.85185871485422315</v>
      </c>
      <c r="J183" s="62">
        <f t="shared" si="43"/>
        <v>25574.000006199996</v>
      </c>
      <c r="K183" s="60">
        <f t="shared" si="54"/>
        <v>2.5915735255781914E-3</v>
      </c>
      <c r="L183" s="60">
        <f t="shared" si="44"/>
        <v>0.97357707676724381</v>
      </c>
      <c r="M183" s="63">
        <f t="shared" si="55"/>
        <v>-7.7281844008106892E-3</v>
      </c>
      <c r="N183" s="64">
        <f t="shared" si="45"/>
        <v>1148.1495647344905</v>
      </c>
      <c r="O183" s="64">
        <f t="shared" si="56"/>
        <v>978.0612126751588</v>
      </c>
      <c r="P183" s="65">
        <f t="shared" si="57"/>
        <v>22274.101555849113</v>
      </c>
      <c r="Q183" s="229">
        <f t="shared" si="35"/>
        <v>2.9652730660692823</v>
      </c>
      <c r="R183" s="230">
        <f t="shared" si="36"/>
        <v>1148.1495647344905</v>
      </c>
      <c r="S183" s="230">
        <f t="shared" si="37"/>
        <v>978.0612126751588</v>
      </c>
      <c r="T183" s="231">
        <f t="shared" si="38"/>
        <v>3404.5769801263546</v>
      </c>
      <c r="U183" s="230">
        <f t="shared" si="39"/>
        <v>21.135037567528315</v>
      </c>
      <c r="V183" s="52">
        <f t="shared" si="46"/>
        <v>0.94271250262816719</v>
      </c>
      <c r="W183" s="52">
        <f t="shared" si="53"/>
        <v>9.5262193678655714E-4</v>
      </c>
      <c r="X183" s="66">
        <f t="shared" si="47"/>
        <v>1.2726809166762228E-2</v>
      </c>
      <c r="Y183" s="67">
        <f t="shared" si="48"/>
        <v>2.2349800147877841</v>
      </c>
      <c r="Z183" s="67">
        <f t="shared" si="49"/>
        <v>5.1045786589803202E-2</v>
      </c>
      <c r="AD183" s="242">
        <v>1</v>
      </c>
      <c r="AE183" s="243">
        <f>(EXP(AD183/($W$253-AD183))-1)/(EXP(1/($W$253-1))-1)</f>
        <v>1</v>
      </c>
      <c r="AF183" s="243">
        <f>AD183-AE183</f>
        <v>0</v>
      </c>
    </row>
    <row r="184" spans="2:32" ht="11.25" customHeight="1">
      <c r="B184" s="69" t="s">
        <v>293</v>
      </c>
      <c r="C184" s="57">
        <v>62700</v>
      </c>
      <c r="D184" s="244">
        <v>8838.85</v>
      </c>
      <c r="E184" s="71">
        <v>20</v>
      </c>
      <c r="F184" s="59">
        <f t="shared" si="58"/>
        <v>4.1556934223130953E-3</v>
      </c>
      <c r="G184" s="60">
        <f t="shared" si="40"/>
        <v>4.8605254586476398E-4</v>
      </c>
      <c r="H184" s="60">
        <f t="shared" si="41"/>
        <v>0.85745431696969576</v>
      </c>
      <c r="I184" s="61">
        <f t="shared" si="42"/>
        <v>0.85721129069676338</v>
      </c>
      <c r="J184" s="62">
        <f t="shared" si="43"/>
        <v>1254</v>
      </c>
      <c r="K184" s="60">
        <f t="shared" si="54"/>
        <v>1.2707567061418564E-4</v>
      </c>
      <c r="L184" s="60">
        <f t="shared" si="44"/>
        <v>0.97370415243785802</v>
      </c>
      <c r="M184" s="63">
        <f t="shared" si="55"/>
        <v>-3.6430979986146195E-4</v>
      </c>
      <c r="N184" s="64">
        <f t="shared" si="45"/>
        <v>250.3996805109783</v>
      </c>
      <c r="O184" s="64">
        <f t="shared" si="56"/>
        <v>214.64543332087288</v>
      </c>
      <c r="P184" s="65">
        <f t="shared" si="57"/>
        <v>5007.9936102195661</v>
      </c>
      <c r="Q184" s="229">
        <f t="shared" si="35"/>
        <v>2.9957322735539909</v>
      </c>
      <c r="R184" s="230">
        <f t="shared" si="36"/>
        <v>250.3996805109783</v>
      </c>
      <c r="S184" s="230">
        <f t="shared" si="37"/>
        <v>214.64543332087288</v>
      </c>
      <c r="T184" s="231">
        <f t="shared" si="38"/>
        <v>750.13040419434594</v>
      </c>
      <c r="U184" s="230">
        <f t="shared" si="39"/>
        <v>20.827846164835904</v>
      </c>
      <c r="V184" s="52">
        <f t="shared" si="46"/>
        <v>0.94292691403246787</v>
      </c>
      <c r="W184" s="52">
        <f t="shared" si="53"/>
        <v>9.4723840386222241E-4</v>
      </c>
      <c r="X184" s="66">
        <f t="shared" si="47"/>
        <v>1.2728470327288948E-2</v>
      </c>
      <c r="Y184" s="67">
        <f t="shared" si="48"/>
        <v>2.2457968776608652</v>
      </c>
      <c r="Z184" s="67">
        <f t="shared" si="49"/>
        <v>2.4514563777492016E-3</v>
      </c>
      <c r="AE184" s="123"/>
      <c r="AF184" s="124">
        <f>SUM(AF83:AF183)*0.01</f>
        <v>-0.16154576531258055</v>
      </c>
    </row>
    <row r="185" spans="2:32" ht="11.25" customHeight="1">
      <c r="B185" s="69" t="s">
        <v>369</v>
      </c>
      <c r="C185" s="57">
        <v>1367244.898</v>
      </c>
      <c r="D185" s="244">
        <v>9112.08</v>
      </c>
      <c r="E185" s="71">
        <v>39.200000000000003</v>
      </c>
      <c r="F185" s="59">
        <f t="shared" si="58"/>
        <v>9.0619627261718322E-2</v>
      </c>
      <c r="G185" s="60">
        <f t="shared" si="40"/>
        <v>1.0598929242320728E-2</v>
      </c>
      <c r="H185" s="60">
        <f t="shared" si="41"/>
        <v>0.86805324621201652</v>
      </c>
      <c r="I185" s="61">
        <f t="shared" si="42"/>
        <v>0.86275378159085614</v>
      </c>
      <c r="J185" s="62">
        <f t="shared" si="43"/>
        <v>53596.000001600005</v>
      </c>
      <c r="K185" s="60">
        <f t="shared" si="54"/>
        <v>5.4312182156628511E-3</v>
      </c>
      <c r="L185" s="60">
        <f t="shared" si="44"/>
        <v>0.97913537065352085</v>
      </c>
      <c r="M185" s="63">
        <f t="shared" si="55"/>
        <v>-5.6631999092182639E-3</v>
      </c>
      <c r="N185" s="64">
        <f t="shared" si="45"/>
        <v>1169.2924775264742</v>
      </c>
      <c r="O185" s="64">
        <f t="shared" si="56"/>
        <v>1008.8115067717067</v>
      </c>
      <c r="P185" s="65">
        <f t="shared" si="57"/>
        <v>45836.265119037787</v>
      </c>
      <c r="Q185" s="229">
        <f t="shared" si="35"/>
        <v>3.6686767467964168</v>
      </c>
      <c r="R185" s="230">
        <f t="shared" si="36"/>
        <v>1169.2924775264742</v>
      </c>
      <c r="S185" s="230">
        <f t="shared" si="37"/>
        <v>1008.8115067717067</v>
      </c>
      <c r="T185" s="231">
        <f t="shared" si="38"/>
        <v>4289.7561225053478</v>
      </c>
      <c r="U185" s="230">
        <f t="shared" si="39"/>
        <v>20.514459850424739</v>
      </c>
      <c r="V185" s="52">
        <f t="shared" si="46"/>
        <v>0.947565858035606</v>
      </c>
      <c r="W185" s="52">
        <f t="shared" ref="W185:W216" si="59">(L185-V185)^2</f>
        <v>9.96634126932685E-4</v>
      </c>
      <c r="X185" s="66">
        <f t="shared" si="47"/>
        <v>1.2799468381190652E-2</v>
      </c>
      <c r="Y185" s="67">
        <f t="shared" si="48"/>
        <v>2.511806575845223</v>
      </c>
      <c r="Z185" s="67">
        <f t="shared" si="49"/>
        <v>6.6870470514605901E-2</v>
      </c>
      <c r="AE185" s="125" t="s">
        <v>436</v>
      </c>
      <c r="AF185" s="126">
        <f>2*AF184</f>
        <v>-0.32309153062516111</v>
      </c>
    </row>
    <row r="186" spans="2:32" ht="11.25" customHeight="1">
      <c r="B186" s="69" t="s">
        <v>394</v>
      </c>
      <c r="C186" s="57">
        <v>579216.59</v>
      </c>
      <c r="D186" s="244">
        <v>9169.2000000000007</v>
      </c>
      <c r="E186" s="71">
        <v>21.7</v>
      </c>
      <c r="F186" s="59">
        <f t="shared" si="58"/>
        <v>3.8389897498526643E-2</v>
      </c>
      <c r="G186" s="60">
        <f t="shared" si="40"/>
        <v>4.4901068289730011E-3</v>
      </c>
      <c r="H186" s="60">
        <f t="shared" si="41"/>
        <v>0.87254335304098951</v>
      </c>
      <c r="I186" s="61">
        <f t="shared" si="42"/>
        <v>0.87029829962650296</v>
      </c>
      <c r="J186" s="62">
        <f t="shared" si="43"/>
        <v>12569.000002999999</v>
      </c>
      <c r="K186" s="60">
        <f t="shared" ref="K186:K217" si="60">J186/$J$251</f>
        <v>1.2736954579991436E-3</v>
      </c>
      <c r="L186" s="60">
        <f t="shared" si="44"/>
        <v>0.98040906611152001</v>
      </c>
      <c r="M186" s="63">
        <f t="shared" ref="M186:M217" si="61">(H185*L186)-(L185*H186)</f>
        <v>-3.2907869372587051E-3</v>
      </c>
      <c r="N186" s="64">
        <f t="shared" si="45"/>
        <v>761.06280292759016</v>
      </c>
      <c r="O186" s="64">
        <f t="shared" ref="O186:O217" si="62">N186*I186</f>
        <v>662.35166329686206</v>
      </c>
      <c r="P186" s="65">
        <f t="shared" ref="P186:P217" si="63">E186*N186</f>
        <v>16515.062823528704</v>
      </c>
      <c r="Q186" s="229">
        <f t="shared" si="35"/>
        <v>3.0773122605464138</v>
      </c>
      <c r="R186" s="230">
        <f t="shared" si="36"/>
        <v>761.06280292759016</v>
      </c>
      <c r="S186" s="230">
        <f t="shared" si="37"/>
        <v>662.35166329686206</v>
      </c>
      <c r="T186" s="231">
        <f t="shared" si="38"/>
        <v>2342.0278944948923</v>
      </c>
      <c r="U186" s="230">
        <f t="shared" si="39"/>
        <v>20.095438024459657</v>
      </c>
      <c r="V186" s="52">
        <f t="shared" si="46"/>
        <v>0.94951024575199683</v>
      </c>
      <c r="W186" s="52">
        <f t="shared" si="59"/>
        <v>9.5473709961008439E-4</v>
      </c>
      <c r="X186" s="66">
        <f t="shared" si="47"/>
        <v>1.2816118402454866E-2</v>
      </c>
      <c r="Y186" s="67">
        <f t="shared" si="48"/>
        <v>2.2761177107431094</v>
      </c>
      <c r="Z186" s="67">
        <f t="shared" si="49"/>
        <v>2.3261949581006004E-2</v>
      </c>
    </row>
    <row r="187" spans="2:32" ht="11.25" customHeight="1">
      <c r="B187" s="69" t="s">
        <v>377</v>
      </c>
      <c r="C187" s="57">
        <v>54470.588000000003</v>
      </c>
      <c r="D187" s="244">
        <v>9190.65</v>
      </c>
      <c r="E187" s="71">
        <v>17</v>
      </c>
      <c r="F187" s="59">
        <f t="shared" si="58"/>
        <v>3.6102562083114294E-3</v>
      </c>
      <c r="G187" s="60">
        <f t="shared" si="40"/>
        <v>4.2225786239474746E-4</v>
      </c>
      <c r="H187" s="60">
        <f t="shared" si="41"/>
        <v>0.8729656109033842</v>
      </c>
      <c r="I187" s="61">
        <f t="shared" si="42"/>
        <v>0.87275448197218686</v>
      </c>
      <c r="J187" s="62">
        <f t="shared" si="43"/>
        <v>925.99999600000001</v>
      </c>
      <c r="K187" s="60">
        <f t="shared" si="60"/>
        <v>9.3837376778654869E-5</v>
      </c>
      <c r="L187" s="60">
        <f t="shared" si="44"/>
        <v>0.98050290348829872</v>
      </c>
      <c r="M187" s="63">
        <f t="shared" si="61"/>
        <v>-3.3210825715357384E-4</v>
      </c>
      <c r="N187" s="64">
        <f t="shared" si="45"/>
        <v>233.38934851445129</v>
      </c>
      <c r="O187" s="64">
        <f t="shared" si="62"/>
        <v>203.69159996055612</v>
      </c>
      <c r="P187" s="65">
        <f t="shared" si="63"/>
        <v>3967.6189247456718</v>
      </c>
      <c r="Q187" s="229">
        <f t="shared" ref="Q187:Q250" si="64">IF(E187=0,LN(E187+0.001),LN(E187))</f>
        <v>2.8332133440562162</v>
      </c>
      <c r="R187" s="230">
        <f t="shared" ref="R187:R250" si="65">SQRT(C187)</f>
        <v>233.38934851445129</v>
      </c>
      <c r="S187" s="230">
        <f t="shared" ref="S187:S250" si="66">R187*I187</f>
        <v>203.69159996055612</v>
      </c>
      <c r="T187" s="231">
        <f t="shared" ref="T187:T250" si="67">Q187*R187</f>
        <v>661.24181657173017</v>
      </c>
      <c r="U187" s="230">
        <f t="shared" ref="U187:U250" si="68">IF($AK$55&gt;2.5,EXP($AN$75)*EXP($AN$76*I187),$AD$75+$AD$76*I187)</f>
        <v>19.960877203608145</v>
      </c>
      <c r="V187" s="52">
        <f t="shared" si="46"/>
        <v>0.94969246822206055</v>
      </c>
      <c r="W187" s="52">
        <f t="shared" si="59"/>
        <v>9.4928292129505259E-4</v>
      </c>
      <c r="X187" s="66">
        <f t="shared" si="47"/>
        <v>1.2817345064848088E-2</v>
      </c>
      <c r="Y187" s="67">
        <f t="shared" si="48"/>
        <v>2.2118391241740296</v>
      </c>
      <c r="Z187" s="67">
        <f t="shared" si="49"/>
        <v>2.0657835580772019E-3</v>
      </c>
    </row>
    <row r="188" spans="2:32" ht="11.25" customHeight="1">
      <c r="B188" s="69" t="s">
        <v>269</v>
      </c>
      <c r="C188" s="57">
        <v>1974.5219999999999</v>
      </c>
      <c r="D188" s="244">
        <v>9325.1</v>
      </c>
      <c r="E188" s="71">
        <v>15.7</v>
      </c>
      <c r="F188" s="59">
        <f t="shared" si="58"/>
        <v>1.3086934748983249E-4</v>
      </c>
      <c r="G188" s="60">
        <f t="shared" si="40"/>
        <v>1.5306562120669624E-5</v>
      </c>
      <c r="H188" s="60">
        <f t="shared" si="41"/>
        <v>0.87298091746550488</v>
      </c>
      <c r="I188" s="61">
        <f t="shared" si="42"/>
        <v>0.87297326418444454</v>
      </c>
      <c r="J188" s="62">
        <f t="shared" si="43"/>
        <v>30.999995399999996</v>
      </c>
      <c r="K188" s="60">
        <f t="shared" si="60"/>
        <v>3.1414236080475831E-6</v>
      </c>
      <c r="L188" s="60">
        <f t="shared" si="44"/>
        <v>0.98050604491190674</v>
      </c>
      <c r="M188" s="63">
        <f t="shared" si="61"/>
        <v>-1.226577382262839E-5</v>
      </c>
      <c r="N188" s="64">
        <f t="shared" si="45"/>
        <v>44.43559384097393</v>
      </c>
      <c r="O188" s="64">
        <f t="shared" si="62"/>
        <v>38.791085401329212</v>
      </c>
      <c r="P188" s="65">
        <f t="shared" si="63"/>
        <v>697.63882330329068</v>
      </c>
      <c r="Q188" s="229">
        <f t="shared" si="64"/>
        <v>2.7536607123542622</v>
      </c>
      <c r="R188" s="230">
        <f t="shared" si="65"/>
        <v>44.43559384097393</v>
      </c>
      <c r="S188" s="230">
        <f t="shared" si="66"/>
        <v>38.791085401329212</v>
      </c>
      <c r="T188" s="231">
        <f t="shared" si="67"/>
        <v>122.36054899002094</v>
      </c>
      <c r="U188" s="230">
        <f t="shared" si="68"/>
        <v>19.948935113555791</v>
      </c>
      <c r="V188" s="52">
        <f t="shared" si="46"/>
        <v>0.94969907163198675</v>
      </c>
      <c r="W188" s="52">
        <f t="shared" si="59"/>
        <v>9.4906960266970427E-4</v>
      </c>
      <c r="X188" s="66">
        <f t="shared" si="47"/>
        <v>1.2817386130213866E-2</v>
      </c>
      <c r="Y188" s="67">
        <f t="shared" si="48"/>
        <v>2.1937679909805667</v>
      </c>
      <c r="Z188" s="67">
        <f t="shared" si="49"/>
        <v>7.3664636353280283E-5</v>
      </c>
    </row>
    <row r="189" spans="2:32" ht="11.25" customHeight="1">
      <c r="B189" s="69" t="s">
        <v>297</v>
      </c>
      <c r="C189" s="57">
        <v>34953.271000000001</v>
      </c>
      <c r="D189" s="244">
        <v>9327.61</v>
      </c>
      <c r="E189" s="71">
        <v>10.7</v>
      </c>
      <c r="F189" s="59">
        <f t="shared" si="58"/>
        <v>2.3166679167946898E-3</v>
      </c>
      <c r="G189" s="60">
        <f t="shared" si="40"/>
        <v>2.7095895304387599E-4</v>
      </c>
      <c r="H189" s="60">
        <f t="shared" si="41"/>
        <v>0.87325187641854873</v>
      </c>
      <c r="I189" s="61">
        <f t="shared" si="42"/>
        <v>0.87311639694202681</v>
      </c>
      <c r="J189" s="62">
        <f t="shared" si="43"/>
        <v>373.99999969999999</v>
      </c>
      <c r="K189" s="60">
        <f t="shared" si="60"/>
        <v>3.7899761380847466E-5</v>
      </c>
      <c r="L189" s="60">
        <f t="shared" si="44"/>
        <v>0.98054394467328754</v>
      </c>
      <c r="M189" s="63">
        <f t="shared" si="61"/>
        <v>-2.3259112292062234E-4</v>
      </c>
      <c r="N189" s="64">
        <f t="shared" si="45"/>
        <v>186.95793912000636</v>
      </c>
      <c r="O189" s="64">
        <f t="shared" si="62"/>
        <v>163.23604218416676</v>
      </c>
      <c r="P189" s="65">
        <f t="shared" si="63"/>
        <v>2000.4499485840679</v>
      </c>
      <c r="Q189" s="229">
        <f t="shared" si="64"/>
        <v>2.3702437414678603</v>
      </c>
      <c r="R189" s="230">
        <f t="shared" si="65"/>
        <v>186.95793912000636</v>
      </c>
      <c r="S189" s="230">
        <f t="shared" si="66"/>
        <v>163.23604218416676</v>
      </c>
      <c r="T189" s="231">
        <f t="shared" si="67"/>
        <v>443.13588511692433</v>
      </c>
      <c r="U189" s="230">
        <f t="shared" si="68"/>
        <v>19.941126167977021</v>
      </c>
      <c r="V189" s="52">
        <f t="shared" si="46"/>
        <v>0.94981594262434976</v>
      </c>
      <c r="W189" s="52">
        <f t="shared" si="59"/>
        <v>9.4421010991952413E-4</v>
      </c>
      <c r="X189" s="66">
        <f t="shared" si="47"/>
        <v>1.2817881564054771E-2</v>
      </c>
      <c r="Y189" s="67">
        <f t="shared" si="48"/>
        <v>2.1239340168130889</v>
      </c>
      <c r="Z189" s="67">
        <f t="shared" si="49"/>
        <v>1.2223217700596488E-3</v>
      </c>
    </row>
    <row r="190" spans="2:32" ht="11.25" customHeight="1">
      <c r="B190" s="69" t="s">
        <v>340</v>
      </c>
      <c r="C190" s="57">
        <v>3016.76</v>
      </c>
      <c r="D190" s="244">
        <v>9419.36</v>
      </c>
      <c r="E190" s="71">
        <v>17.899999999999999</v>
      </c>
      <c r="F190" s="59">
        <f t="shared" si="58"/>
        <v>1.9994784192499607E-4</v>
      </c>
      <c r="G190" s="60">
        <f t="shared" ref="G190:G249" si="69">C190/$C$251</f>
        <v>2.3386026766554792E-5</v>
      </c>
      <c r="H190" s="60">
        <f t="shared" ref="H190:H249" si="70">H189+G190</f>
        <v>0.87327526244531528</v>
      </c>
      <c r="I190" s="61">
        <f t="shared" ref="I190:I249" si="71">(H189+H190)/2</f>
        <v>0.87326356943193195</v>
      </c>
      <c r="J190" s="62">
        <f t="shared" ref="J190:J249" si="72">E190*C190/$E$53</f>
        <v>54.000004000000004</v>
      </c>
      <c r="K190" s="60">
        <f t="shared" si="60"/>
        <v>5.4721584700707393E-6</v>
      </c>
      <c r="L190" s="60">
        <f t="shared" ref="L190:L249" si="73">L189+K190</f>
        <v>0.98054941683175756</v>
      </c>
      <c r="M190" s="63">
        <f t="shared" si="61"/>
        <v>-1.8152454283937303E-5</v>
      </c>
      <c r="N190" s="64">
        <f t="shared" ref="N190:N249" si="74">SQRT(C190)</f>
        <v>54.925039827022431</v>
      </c>
      <c r="O190" s="64">
        <f t="shared" si="62"/>
        <v>47.964036330536629</v>
      </c>
      <c r="P190" s="65">
        <f t="shared" si="63"/>
        <v>983.15821290370138</v>
      </c>
      <c r="Q190" s="229">
        <f t="shared" si="64"/>
        <v>2.884800712846709</v>
      </c>
      <c r="R190" s="230">
        <f t="shared" si="65"/>
        <v>54.925039827022431</v>
      </c>
      <c r="S190" s="230">
        <f t="shared" si="66"/>
        <v>47.964036330536629</v>
      </c>
      <c r="T190" s="231">
        <f t="shared" si="67"/>
        <v>158.44779404612819</v>
      </c>
      <c r="U190" s="230">
        <f t="shared" si="68"/>
        <v>19.933100012664724</v>
      </c>
      <c r="V190" s="52">
        <f t="shared" ref="V190:V249" si="75">(EXP(H190/($W$253-H190))-1)/(EXP(1/($W$253-1))-1)</f>
        <v>0.94982602748333178</v>
      </c>
      <c r="W190" s="52">
        <f t="shared" si="59"/>
        <v>9.4392665305496253E-4</v>
      </c>
      <c r="X190" s="66">
        <f t="shared" ref="X190:X249" si="76">L190/$E$251</f>
        <v>1.2817953097288491E-2</v>
      </c>
      <c r="Y190" s="67">
        <f t="shared" ref="Y190:Y249" si="77">(E190/$E$251)*(2*I190-1-$AF$185)+2-X189-X190</f>
        <v>2.2246470766009039</v>
      </c>
      <c r="Z190" s="67">
        <f t="shared" ref="Z190:Z249" si="78">G190*Y190^2</f>
        <v>1.1573872370556292E-4</v>
      </c>
    </row>
    <row r="191" spans="2:32" ht="11.25" customHeight="1">
      <c r="B191" s="69" t="s">
        <v>225</v>
      </c>
      <c r="C191" s="57">
        <v>47479.091999999997</v>
      </c>
      <c r="D191" s="244">
        <v>9512.57</v>
      </c>
      <c r="E191" s="71">
        <v>83.7</v>
      </c>
      <c r="F191" s="59">
        <f t="shared" si="58"/>
        <v>3.1468668312886489E-3</v>
      </c>
      <c r="G191" s="60">
        <f t="shared" si="69"/>
        <v>3.6805954612356218E-4</v>
      </c>
      <c r="H191" s="60">
        <f t="shared" si="70"/>
        <v>0.87364332199143879</v>
      </c>
      <c r="I191" s="61">
        <f t="shared" si="71"/>
        <v>0.87345929221837704</v>
      </c>
      <c r="J191" s="62">
        <f t="shared" si="72"/>
        <v>3974.0000003999999</v>
      </c>
      <c r="K191" s="60">
        <f t="shared" si="60"/>
        <v>4.0271029910016263E-4</v>
      </c>
      <c r="L191" s="60">
        <f t="shared" si="73"/>
        <v>0.98095212713085778</v>
      </c>
      <c r="M191" s="63">
        <f t="shared" si="61"/>
        <v>-9.2236311746152211E-6</v>
      </c>
      <c r="N191" s="64">
        <f t="shared" si="74"/>
        <v>217.8969756559278</v>
      </c>
      <c r="O191" s="64">
        <f t="shared" si="62"/>
        <v>190.32413813295162</v>
      </c>
      <c r="P191" s="65">
        <f t="shared" si="63"/>
        <v>18237.976862401159</v>
      </c>
      <c r="Q191" s="229">
        <f t="shared" si="64"/>
        <v>4.4272389774954295</v>
      </c>
      <c r="R191" s="230">
        <f t="shared" si="65"/>
        <v>217.8969756559278</v>
      </c>
      <c r="S191" s="230">
        <f t="shared" si="66"/>
        <v>190.32413813295162</v>
      </c>
      <c r="T191" s="231">
        <f t="shared" si="67"/>
        <v>964.68198370229629</v>
      </c>
      <c r="U191" s="230">
        <f t="shared" si="68"/>
        <v>19.92243113732172</v>
      </c>
      <c r="V191" s="52">
        <f t="shared" si="75"/>
        <v>0.94998470376841349</v>
      </c>
      <c r="W191" s="52">
        <f t="shared" si="59"/>
        <v>9.5898130970886047E-4</v>
      </c>
      <c r="X191" s="66">
        <f t="shared" si="76"/>
        <v>1.2823217413025214E-2</v>
      </c>
      <c r="Y191" s="67">
        <f t="shared" si="77"/>
        <v>3.1451044276275573</v>
      </c>
      <c r="Z191" s="67">
        <f t="shared" si="78"/>
        <v>3.6407279360414608E-3</v>
      </c>
    </row>
    <row r="192" spans="2:32" ht="11.25" customHeight="1">
      <c r="B192" s="69" t="s">
        <v>210</v>
      </c>
      <c r="C192" s="57">
        <v>716082.47400000005</v>
      </c>
      <c r="D192" s="244">
        <v>9925.76</v>
      </c>
      <c r="E192" s="71">
        <v>19.399999999999999</v>
      </c>
      <c r="F192" s="59">
        <f t="shared" si="58"/>
        <v>4.7461231691156111E-2</v>
      </c>
      <c r="G192" s="60">
        <f t="shared" si="69"/>
        <v>5.5510958458825947E-3</v>
      </c>
      <c r="H192" s="60">
        <f t="shared" si="70"/>
        <v>0.87919441783732144</v>
      </c>
      <c r="I192" s="61">
        <f t="shared" si="71"/>
        <v>0.87641886991438012</v>
      </c>
      <c r="J192" s="62">
        <f t="shared" si="72"/>
        <v>13891.999995599999</v>
      </c>
      <c r="K192" s="60">
        <f t="shared" si="60"/>
        <v>1.407763329835035E-3</v>
      </c>
      <c r="L192" s="60">
        <f t="shared" si="73"/>
        <v>0.98235989046069283</v>
      </c>
      <c r="M192" s="63">
        <f t="shared" si="61"/>
        <v>-4.2154762458710415E-3</v>
      </c>
      <c r="N192" s="64">
        <f t="shared" si="74"/>
        <v>846.21656447980263</v>
      </c>
      <c r="O192" s="64">
        <f t="shared" si="62"/>
        <v>741.6401651442178</v>
      </c>
      <c r="P192" s="65">
        <f t="shared" si="63"/>
        <v>16416.601350908171</v>
      </c>
      <c r="Q192" s="229">
        <f t="shared" si="64"/>
        <v>2.9652730660692823</v>
      </c>
      <c r="R192" s="230">
        <f t="shared" si="65"/>
        <v>846.21656447980263</v>
      </c>
      <c r="S192" s="230">
        <f t="shared" si="66"/>
        <v>741.6401651442178</v>
      </c>
      <c r="T192" s="231">
        <f t="shared" si="67"/>
        <v>2509.2631867136388</v>
      </c>
      <c r="U192" s="230">
        <f t="shared" si="68"/>
        <v>19.761798427104363</v>
      </c>
      <c r="V192" s="52">
        <f t="shared" si="75"/>
        <v>0.95236795519803463</v>
      </c>
      <c r="W192" s="52">
        <f t="shared" si="59"/>
        <v>8.9951618079948026E-4</v>
      </c>
      <c r="X192" s="66">
        <f t="shared" si="76"/>
        <v>1.2841619998375998E-2</v>
      </c>
      <c r="Y192" s="67">
        <f t="shared" si="77"/>
        <v>2.2471918767389503</v>
      </c>
      <c r="Z192" s="67">
        <f t="shared" si="78"/>
        <v>2.8032319767098045E-2</v>
      </c>
    </row>
    <row r="193" spans="2:26" ht="11.25" customHeight="1">
      <c r="B193" s="69" t="s">
        <v>301</v>
      </c>
      <c r="C193" s="57">
        <v>515098.03899999999</v>
      </c>
      <c r="D193" s="244">
        <v>10082.120000000001</v>
      </c>
      <c r="E193" s="71">
        <v>10.199999999999999</v>
      </c>
      <c r="F193" s="59">
        <f t="shared" si="58"/>
        <v>3.4140183931717291E-2</v>
      </c>
      <c r="G193" s="60">
        <f t="shared" si="69"/>
        <v>3.9930576272072969E-3</v>
      </c>
      <c r="H193" s="60">
        <f t="shared" si="70"/>
        <v>0.88318747546452869</v>
      </c>
      <c r="I193" s="61">
        <f t="shared" si="71"/>
        <v>0.88119094665092512</v>
      </c>
      <c r="J193" s="62">
        <f t="shared" si="72"/>
        <v>5253.9999977999987</v>
      </c>
      <c r="K193" s="60">
        <f t="shared" si="60"/>
        <v>5.3242071222277883E-4</v>
      </c>
      <c r="L193" s="60">
        <f t="shared" si="73"/>
        <v>0.98289231117291564</v>
      </c>
      <c r="M193" s="63">
        <f t="shared" si="61"/>
        <v>-3.4545183351393227E-3</v>
      </c>
      <c r="N193" s="64">
        <f t="shared" si="74"/>
        <v>717.70330847781383</v>
      </c>
      <c r="O193" s="64">
        <f t="shared" si="62"/>
        <v>632.43365781206569</v>
      </c>
      <c r="P193" s="65">
        <f t="shared" si="63"/>
        <v>7320.5737464737003</v>
      </c>
      <c r="Q193" s="229">
        <f t="shared" si="64"/>
        <v>2.3223877202902252</v>
      </c>
      <c r="R193" s="230">
        <f t="shared" si="65"/>
        <v>717.70330847781383</v>
      </c>
      <c r="S193" s="230">
        <f t="shared" si="66"/>
        <v>632.43365781206569</v>
      </c>
      <c r="T193" s="231">
        <f t="shared" si="67"/>
        <v>1666.7853504205423</v>
      </c>
      <c r="U193" s="230">
        <f t="shared" si="68"/>
        <v>19.505514661221209</v>
      </c>
      <c r="V193" s="52">
        <f t="shared" si="75"/>
        <v>0.95407087422786829</v>
      </c>
      <c r="W193" s="52">
        <f t="shared" si="59"/>
        <v>8.3067522757734045E-4</v>
      </c>
      <c r="X193" s="66">
        <f t="shared" si="76"/>
        <v>1.2848579916560793E-2</v>
      </c>
      <c r="Y193" s="67">
        <f t="shared" si="77"/>
        <v>2.1190431316373841</v>
      </c>
      <c r="Z193" s="67">
        <f t="shared" si="78"/>
        <v>1.7930201534374746E-2</v>
      </c>
    </row>
    <row r="194" spans="2:26" ht="11.25" customHeight="1">
      <c r="B194" s="69" t="s">
        <v>237</v>
      </c>
      <c r="C194" s="57">
        <v>261192.66099999999</v>
      </c>
      <c r="D194" s="244">
        <v>10175.02</v>
      </c>
      <c r="E194" s="71">
        <v>10.9</v>
      </c>
      <c r="F194" s="59">
        <f t="shared" si="58"/>
        <v>1.731158888794504E-2</v>
      </c>
      <c r="G194" s="60">
        <f t="shared" si="69"/>
        <v>2.024774447212795E-3</v>
      </c>
      <c r="H194" s="60">
        <f t="shared" si="70"/>
        <v>0.88521224991174152</v>
      </c>
      <c r="I194" s="61">
        <f t="shared" si="71"/>
        <v>0.88419986268813511</v>
      </c>
      <c r="J194" s="62">
        <f t="shared" si="72"/>
        <v>2847.0000049</v>
      </c>
      <c r="K194" s="60">
        <f t="shared" si="60"/>
        <v>2.8850433402014138E-4</v>
      </c>
      <c r="L194" s="60">
        <f t="shared" si="73"/>
        <v>0.98318081550693581</v>
      </c>
      <c r="M194" s="63">
        <f t="shared" si="61"/>
        <v>-1.7353318216010161E-3</v>
      </c>
      <c r="N194" s="64">
        <f t="shared" si="74"/>
        <v>511.07011358521055</v>
      </c>
      <c r="O194" s="64">
        <f t="shared" si="62"/>
        <v>451.88812425605278</v>
      </c>
      <c r="P194" s="65">
        <f t="shared" si="63"/>
        <v>5570.6642380787953</v>
      </c>
      <c r="Q194" s="229">
        <f t="shared" si="64"/>
        <v>2.388762789235098</v>
      </c>
      <c r="R194" s="230">
        <f t="shared" si="65"/>
        <v>511.07011358521055</v>
      </c>
      <c r="S194" s="230">
        <f t="shared" si="66"/>
        <v>451.88812425605278</v>
      </c>
      <c r="T194" s="231">
        <f t="shared" si="67"/>
        <v>1220.8252700225059</v>
      </c>
      <c r="U194" s="230">
        <f t="shared" si="68"/>
        <v>19.345632458289494</v>
      </c>
      <c r="V194" s="52">
        <f t="shared" si="75"/>
        <v>0.95493075745861711</v>
      </c>
      <c r="W194" s="52">
        <f t="shared" si="59"/>
        <v>7.9806577973337643E-4</v>
      </c>
      <c r="X194" s="66">
        <f t="shared" si="76"/>
        <v>1.2852351307332494E-2</v>
      </c>
      <c r="Y194" s="67">
        <f t="shared" si="77"/>
        <v>2.129822543667335</v>
      </c>
      <c r="Z194" s="67">
        <f t="shared" si="78"/>
        <v>9.1846685967774434E-3</v>
      </c>
    </row>
    <row r="195" spans="2:26" ht="11.25" customHeight="1">
      <c r="B195" s="69" t="s">
        <v>258</v>
      </c>
      <c r="C195" s="57">
        <v>12727.272999999999</v>
      </c>
      <c r="D195" s="244">
        <v>10838.34</v>
      </c>
      <c r="E195" s="71">
        <v>11</v>
      </c>
      <c r="F195" s="59">
        <f t="shared" si="58"/>
        <v>8.4355095199494499E-4</v>
      </c>
      <c r="G195" s="60">
        <f t="shared" si="69"/>
        <v>9.8662255878243573E-5</v>
      </c>
      <c r="H195" s="60">
        <f t="shared" si="70"/>
        <v>0.88531091216761981</v>
      </c>
      <c r="I195" s="61">
        <f t="shared" si="71"/>
        <v>0.88526158103968067</v>
      </c>
      <c r="J195" s="62">
        <f t="shared" si="72"/>
        <v>140.00000299999999</v>
      </c>
      <c r="K195" s="60">
        <f t="shared" si="60"/>
        <v>1.4187076768112439E-5</v>
      </c>
      <c r="L195" s="60">
        <f t="shared" si="73"/>
        <v>0.98319500258370396</v>
      </c>
      <c r="M195" s="63">
        <f t="shared" si="61"/>
        <v>-8.4444263048655266E-5</v>
      </c>
      <c r="N195" s="64">
        <f t="shared" si="74"/>
        <v>112.81521617228768</v>
      </c>
      <c r="O195" s="64">
        <f t="shared" si="62"/>
        <v>99.870976634012735</v>
      </c>
      <c r="P195" s="65">
        <f t="shared" si="63"/>
        <v>1240.9673778951644</v>
      </c>
      <c r="Q195" s="229">
        <f t="shared" si="64"/>
        <v>2.3978952727983707</v>
      </c>
      <c r="R195" s="230">
        <f t="shared" si="65"/>
        <v>112.81521617228768</v>
      </c>
      <c r="S195" s="230">
        <f t="shared" si="66"/>
        <v>99.870976634012735</v>
      </c>
      <c r="T195" s="231">
        <f t="shared" si="67"/>
        <v>270.51907355925493</v>
      </c>
      <c r="U195" s="230">
        <f t="shared" si="68"/>
        <v>19.289530189633151</v>
      </c>
      <c r="V195" s="52">
        <f t="shared" si="75"/>
        <v>0.9549725954260897</v>
      </c>
      <c r="W195" s="52">
        <f t="shared" si="59"/>
        <v>7.965042657701566E-4</v>
      </c>
      <c r="X195" s="66">
        <f t="shared" si="76"/>
        <v>1.2852536763854602E-2</v>
      </c>
      <c r="Y195" s="67">
        <f t="shared" si="77"/>
        <v>2.1315507459301437</v>
      </c>
      <c r="Z195" s="67">
        <f t="shared" si="78"/>
        <v>4.4827280634917899E-4</v>
      </c>
    </row>
    <row r="196" spans="2:26" ht="11.25" customHeight="1">
      <c r="B196" s="69" t="s">
        <v>391</v>
      </c>
      <c r="C196" s="57">
        <v>900.90099999999995</v>
      </c>
      <c r="D196" s="244">
        <v>11505.74</v>
      </c>
      <c r="E196" s="71">
        <v>22.2</v>
      </c>
      <c r="F196" s="59">
        <f t="shared" si="58"/>
        <v>5.9710819136447998E-5</v>
      </c>
      <c r="G196" s="60">
        <f t="shared" si="69"/>
        <v>6.9838153847226748E-6</v>
      </c>
      <c r="H196" s="60">
        <f t="shared" si="70"/>
        <v>0.88531789598300459</v>
      </c>
      <c r="I196" s="61">
        <f t="shared" si="71"/>
        <v>0.88531440407531226</v>
      </c>
      <c r="J196" s="62">
        <f t="shared" si="72"/>
        <v>20.000002199999997</v>
      </c>
      <c r="K196" s="60">
        <f t="shared" si="60"/>
        <v>2.0267254320974384E-6</v>
      </c>
      <c r="L196" s="60">
        <f t="shared" si="73"/>
        <v>0.98319702930913611</v>
      </c>
      <c r="M196" s="63">
        <f t="shared" si="61"/>
        <v>-5.0721702442579897E-6</v>
      </c>
      <c r="N196" s="64">
        <f t="shared" si="74"/>
        <v>30.015012910208785</v>
      </c>
      <c r="O196" s="64">
        <f t="shared" si="62"/>
        <v>26.572723267914295</v>
      </c>
      <c r="P196" s="65">
        <f t="shared" si="63"/>
        <v>666.33328660663506</v>
      </c>
      <c r="Q196" s="229">
        <f t="shared" si="64"/>
        <v>3.1000922888782338</v>
      </c>
      <c r="R196" s="230">
        <f t="shared" si="65"/>
        <v>30.015012910208785</v>
      </c>
      <c r="S196" s="230">
        <f t="shared" si="66"/>
        <v>26.572723267914295</v>
      </c>
      <c r="T196" s="231">
        <f t="shared" si="67"/>
        <v>93.049310073518896</v>
      </c>
      <c r="U196" s="230">
        <f t="shared" si="68"/>
        <v>19.286743219684887</v>
      </c>
      <c r="V196" s="52">
        <f t="shared" si="75"/>
        <v>0.95497555671175161</v>
      </c>
      <c r="W196" s="52">
        <f t="shared" si="59"/>
        <v>7.964515155649243E-4</v>
      </c>
      <c r="X196" s="66">
        <f t="shared" si="76"/>
        <v>1.2852563257645822E-2</v>
      </c>
      <c r="Y196" s="67">
        <f t="shared" si="77"/>
        <v>2.2916960201524588</v>
      </c>
      <c r="Z196" s="67">
        <f t="shared" si="78"/>
        <v>3.6678095035541513E-5</v>
      </c>
    </row>
    <row r="197" spans="2:26" ht="11.25" customHeight="1">
      <c r="B197" s="69" t="s">
        <v>308</v>
      </c>
      <c r="C197" s="57">
        <v>2448694.0299999998</v>
      </c>
      <c r="D197" s="244">
        <v>11573.18</v>
      </c>
      <c r="E197" s="71">
        <v>26.8</v>
      </c>
      <c r="F197" s="59">
        <f t="shared" si="58"/>
        <v>0.16229699639120165</v>
      </c>
      <c r="G197" s="60">
        <f t="shared" si="69"/>
        <v>1.8982359925444156E-2</v>
      </c>
      <c r="H197" s="60">
        <f t="shared" si="70"/>
        <v>0.90430025590844876</v>
      </c>
      <c r="I197" s="61">
        <f t="shared" si="71"/>
        <v>0.89480907594572667</v>
      </c>
      <c r="J197" s="62">
        <f t="shared" si="72"/>
        <v>65625.000003999987</v>
      </c>
      <c r="K197" s="60">
        <f t="shared" si="60"/>
        <v>6.6501920929539337E-3</v>
      </c>
      <c r="L197" s="60">
        <f t="shared" si="73"/>
        <v>0.98984722140209003</v>
      </c>
      <c r="M197" s="63">
        <f t="shared" si="61"/>
        <v>-1.2775865816356702E-2</v>
      </c>
      <c r="N197" s="64">
        <f t="shared" si="74"/>
        <v>1564.8303518273153</v>
      </c>
      <c r="O197" s="64">
        <f t="shared" si="62"/>
        <v>1400.2244011304265</v>
      </c>
      <c r="P197" s="65">
        <f t="shared" si="63"/>
        <v>41937.453428972054</v>
      </c>
      <c r="Q197" s="229">
        <f t="shared" si="64"/>
        <v>3.2884018875168111</v>
      </c>
      <c r="R197" s="230">
        <f t="shared" si="65"/>
        <v>1564.8303518273153</v>
      </c>
      <c r="S197" s="230">
        <f t="shared" si="66"/>
        <v>1400.2244011304265</v>
      </c>
      <c r="T197" s="231">
        <f t="shared" si="67"/>
        <v>5145.7910825925392</v>
      </c>
      <c r="U197" s="230">
        <f t="shared" si="68"/>
        <v>18.792284477217311</v>
      </c>
      <c r="V197" s="52">
        <f t="shared" si="75"/>
        <v>0.96291931102001038</v>
      </c>
      <c r="W197" s="52">
        <f t="shared" si="59"/>
        <v>7.2511235754531278E-4</v>
      </c>
      <c r="X197" s="66">
        <f t="shared" si="76"/>
        <v>1.2939496000526712E-2</v>
      </c>
      <c r="Y197" s="67">
        <f t="shared" si="77"/>
        <v>2.3640294993619748</v>
      </c>
      <c r="Z197" s="67">
        <f t="shared" si="78"/>
        <v>0.10608549005679474</v>
      </c>
    </row>
    <row r="198" spans="2:26" ht="11.25" customHeight="1">
      <c r="B198" s="69" t="s">
        <v>332</v>
      </c>
      <c r="C198" s="57">
        <v>389032.25799999997</v>
      </c>
      <c r="D198" s="244">
        <v>11603.89</v>
      </c>
      <c r="E198" s="71">
        <v>9.3000000000000007</v>
      </c>
      <c r="F198" s="59">
        <f t="shared" si="58"/>
        <v>2.5784669786893314E-2</v>
      </c>
      <c r="G198" s="60">
        <f t="shared" si="69"/>
        <v>3.0157913783798672E-3</v>
      </c>
      <c r="H198" s="60">
        <f t="shared" si="70"/>
        <v>0.90731604728682858</v>
      </c>
      <c r="I198" s="61">
        <f t="shared" si="71"/>
        <v>0.90580815159763861</v>
      </c>
      <c r="J198" s="62">
        <f t="shared" si="72"/>
        <v>3617.9999994</v>
      </c>
      <c r="K198" s="60">
        <f t="shared" si="60"/>
        <v>3.6663459027581994E-4</v>
      </c>
      <c r="L198" s="60">
        <f t="shared" si="73"/>
        <v>0.99021385599236589</v>
      </c>
      <c r="M198" s="63">
        <f t="shared" si="61"/>
        <v>-2.6536249624062869E-3</v>
      </c>
      <c r="N198" s="64">
        <f t="shared" si="74"/>
        <v>623.72450488977904</v>
      </c>
      <c r="O198" s="64">
        <f t="shared" si="62"/>
        <v>564.97474088036302</v>
      </c>
      <c r="P198" s="65">
        <f t="shared" si="63"/>
        <v>5800.6378954749453</v>
      </c>
      <c r="Q198" s="229">
        <f t="shared" si="64"/>
        <v>2.2300144001592104</v>
      </c>
      <c r="R198" s="230">
        <f t="shared" si="65"/>
        <v>623.72450488977904</v>
      </c>
      <c r="S198" s="230">
        <f t="shared" si="66"/>
        <v>564.97474088036302</v>
      </c>
      <c r="T198" s="231">
        <f t="shared" si="67"/>
        <v>1390.9146276363811</v>
      </c>
      <c r="U198" s="230">
        <f t="shared" si="68"/>
        <v>18.235307101301213</v>
      </c>
      <c r="V198" s="52">
        <f t="shared" si="75"/>
        <v>0.96416229469017278</v>
      </c>
      <c r="W198" s="52">
        <f t="shared" si="59"/>
        <v>6.7868384628192531E-4</v>
      </c>
      <c r="X198" s="66">
        <f t="shared" si="76"/>
        <v>1.2944288726830282E-2</v>
      </c>
      <c r="Y198" s="67">
        <f t="shared" si="77"/>
        <v>2.112064464849182</v>
      </c>
      <c r="Z198" s="67">
        <f t="shared" si="78"/>
        <v>1.3452891349170455E-2</v>
      </c>
    </row>
    <row r="199" spans="2:26" ht="11.25" customHeight="1">
      <c r="B199" s="69" t="s">
        <v>245</v>
      </c>
      <c r="C199" s="57">
        <v>45903.614000000001</v>
      </c>
      <c r="D199" s="244">
        <v>12051.37</v>
      </c>
      <c r="E199" s="71">
        <v>8.3000000000000007</v>
      </c>
      <c r="F199" s="59">
        <f t="shared" si="58"/>
        <v>3.0424457218532585E-3</v>
      </c>
      <c r="G199" s="60">
        <f t="shared" si="69"/>
        <v>3.5584638674790149E-4</v>
      </c>
      <c r="H199" s="60">
        <f t="shared" si="70"/>
        <v>0.90767189367357648</v>
      </c>
      <c r="I199" s="61">
        <f t="shared" si="71"/>
        <v>0.90749397048020253</v>
      </c>
      <c r="J199" s="62">
        <f t="shared" si="72"/>
        <v>380.99999620000006</v>
      </c>
      <c r="K199" s="60">
        <f t="shared" si="60"/>
        <v>3.8609114849375747E-5</v>
      </c>
      <c r="L199" s="60">
        <f t="shared" si="73"/>
        <v>0.99025246510721532</v>
      </c>
      <c r="M199" s="63">
        <f t="shared" si="61"/>
        <v>-3.173333532880962E-4</v>
      </c>
      <c r="N199" s="64">
        <f t="shared" si="74"/>
        <v>214.25128704397554</v>
      </c>
      <c r="O199" s="64">
        <f t="shared" si="62"/>
        <v>194.43175116003093</v>
      </c>
      <c r="P199" s="65">
        <f t="shared" si="63"/>
        <v>1778.2856824649971</v>
      </c>
      <c r="Q199" s="229">
        <f t="shared" si="64"/>
        <v>2.1162555148025524</v>
      </c>
      <c r="R199" s="230">
        <f t="shared" si="65"/>
        <v>214.25128704397554</v>
      </c>
      <c r="S199" s="230">
        <f t="shared" si="66"/>
        <v>194.43175116003093</v>
      </c>
      <c r="T199" s="231">
        <f t="shared" si="67"/>
        <v>453.41046776035785</v>
      </c>
      <c r="U199" s="230">
        <f t="shared" si="68"/>
        <v>18.151411017154551</v>
      </c>
      <c r="V199" s="52">
        <f t="shared" si="75"/>
        <v>0.96430862015016228</v>
      </c>
      <c r="W199" s="52">
        <f t="shared" si="59"/>
        <v>6.7308309115560649E-4</v>
      </c>
      <c r="X199" s="66">
        <f t="shared" si="76"/>
        <v>1.2944793433492459E-2</v>
      </c>
      <c r="Y199" s="67">
        <f t="shared" si="77"/>
        <v>2.0975918429313616</v>
      </c>
      <c r="Z199" s="67">
        <f t="shared" si="78"/>
        <v>1.56568550642519E-3</v>
      </c>
    </row>
    <row r="200" spans="2:26" ht="11.25" customHeight="1">
      <c r="B200" s="69" t="s">
        <v>263</v>
      </c>
      <c r="C200" s="57">
        <v>40153.663999999997</v>
      </c>
      <c r="D200" s="244">
        <v>12630.68</v>
      </c>
      <c r="E200" s="71">
        <v>84.6</v>
      </c>
      <c r="F200" s="59">
        <f t="shared" si="58"/>
        <v>2.6613447745864453E-3</v>
      </c>
      <c r="G200" s="60">
        <f t="shared" si="69"/>
        <v>3.1127257755978182E-4</v>
      </c>
      <c r="H200" s="60">
        <f t="shared" si="70"/>
        <v>0.90798316625113629</v>
      </c>
      <c r="I200" s="61">
        <f t="shared" si="71"/>
        <v>0.90782752996235638</v>
      </c>
      <c r="J200" s="62">
        <f t="shared" si="72"/>
        <v>3396.9999743999997</v>
      </c>
      <c r="K200" s="60">
        <f t="shared" si="60"/>
        <v>3.4423927418122122E-4</v>
      </c>
      <c r="L200" s="60">
        <f t="shared" si="73"/>
        <v>0.99059670438139658</v>
      </c>
      <c r="M200" s="63">
        <f t="shared" si="61"/>
        <v>4.2178766240796861E-6</v>
      </c>
      <c r="N200" s="64">
        <f t="shared" si="74"/>
        <v>200.38379175971292</v>
      </c>
      <c r="O200" s="64">
        <f t="shared" si="62"/>
        <v>181.91392271771136</v>
      </c>
      <c r="P200" s="65">
        <f t="shared" si="63"/>
        <v>16952.468782871711</v>
      </c>
      <c r="Q200" s="229">
        <f t="shared" si="64"/>
        <v>4.4379342666121779</v>
      </c>
      <c r="R200" s="230">
        <f t="shared" si="65"/>
        <v>200.38379175971292</v>
      </c>
      <c r="S200" s="230">
        <f t="shared" si="66"/>
        <v>181.91392271771136</v>
      </c>
      <c r="T200" s="231">
        <f t="shared" si="67"/>
        <v>889.29009592410898</v>
      </c>
      <c r="U200" s="230">
        <f t="shared" si="68"/>
        <v>18.134856968616216</v>
      </c>
      <c r="V200" s="52">
        <f t="shared" si="75"/>
        <v>0.96443655804934014</v>
      </c>
      <c r="W200" s="52">
        <f t="shared" si="59"/>
        <v>6.8435325611460561E-4</v>
      </c>
      <c r="X200" s="66">
        <f t="shared" si="76"/>
        <v>1.2949293403402142E-2</v>
      </c>
      <c r="Y200" s="67">
        <f t="shared" si="77"/>
        <v>3.2334564890484558</v>
      </c>
      <c r="Z200" s="67">
        <f t="shared" si="78"/>
        <v>3.2544297735454756E-3</v>
      </c>
    </row>
    <row r="201" spans="2:26" ht="11.25" customHeight="1">
      <c r="B201" s="69" t="s">
        <v>349</v>
      </c>
      <c r="C201" s="57">
        <v>55204.082000000002</v>
      </c>
      <c r="D201" s="244">
        <v>12778.75</v>
      </c>
      <c r="E201" s="71">
        <v>9.8000000000000007</v>
      </c>
      <c r="F201" s="59">
        <f t="shared" si="58"/>
        <v>3.658871458568305E-3</v>
      </c>
      <c r="G201" s="60">
        <f t="shared" si="69"/>
        <v>4.2794393298607963E-4</v>
      </c>
      <c r="H201" s="60">
        <f t="shared" si="70"/>
        <v>0.90841111018412235</v>
      </c>
      <c r="I201" s="61">
        <f t="shared" si="71"/>
        <v>0.90819713821762926</v>
      </c>
      <c r="J201" s="62">
        <f t="shared" si="72"/>
        <v>541.00000360000001</v>
      </c>
      <c r="K201" s="60">
        <f t="shared" si="60"/>
        <v>5.482291727252539E-5</v>
      </c>
      <c r="L201" s="60">
        <f t="shared" si="73"/>
        <v>0.99065152729866912</v>
      </c>
      <c r="M201" s="63">
        <f t="shared" si="61"/>
        <v>-3.7414156366777362E-4</v>
      </c>
      <c r="N201" s="64">
        <f t="shared" si="74"/>
        <v>234.95548940171625</v>
      </c>
      <c r="O201" s="64">
        <f t="shared" si="62"/>
        <v>213.38590308316122</v>
      </c>
      <c r="P201" s="65">
        <f t="shared" si="63"/>
        <v>2302.5637961368193</v>
      </c>
      <c r="Q201" s="229">
        <f t="shared" si="64"/>
        <v>2.2823823856765264</v>
      </c>
      <c r="R201" s="230">
        <f t="shared" si="65"/>
        <v>234.95548940171625</v>
      </c>
      <c r="S201" s="230">
        <f t="shared" si="66"/>
        <v>213.38590308316122</v>
      </c>
      <c r="T201" s="231">
        <f t="shared" si="67"/>
        <v>536.25827042848493</v>
      </c>
      <c r="U201" s="230">
        <f t="shared" si="68"/>
        <v>18.116531506682634</v>
      </c>
      <c r="V201" s="52">
        <f t="shared" si="75"/>
        <v>0.96461236044724674</v>
      </c>
      <c r="W201" s="52">
        <f t="shared" si="59"/>
        <v>6.7803821031621405E-4</v>
      </c>
      <c r="X201" s="66">
        <f t="shared" si="76"/>
        <v>1.295001006038056E-2</v>
      </c>
      <c r="Y201" s="67">
        <f t="shared" si="77"/>
        <v>2.1200776138809529</v>
      </c>
      <c r="Z201" s="67">
        <f t="shared" si="78"/>
        <v>1.9234920440018839E-3</v>
      </c>
    </row>
    <row r="202" spans="2:26" ht="11.25" customHeight="1">
      <c r="B202" s="69" t="s">
        <v>326</v>
      </c>
      <c r="C202" s="57">
        <v>335.82100000000003</v>
      </c>
      <c r="D202" s="244">
        <v>12833.64</v>
      </c>
      <c r="E202" s="71">
        <v>26.8</v>
      </c>
      <c r="F202" s="59">
        <f t="shared" si="58"/>
        <v>2.2257880714108549E-5</v>
      </c>
      <c r="G202" s="60">
        <f t="shared" si="69"/>
        <v>2.6032958852448314E-6</v>
      </c>
      <c r="H202" s="60">
        <f t="shared" si="70"/>
        <v>0.90841371348000755</v>
      </c>
      <c r="I202" s="61">
        <f t="shared" si="71"/>
        <v>0.90841241183206489</v>
      </c>
      <c r="J202" s="62">
        <f t="shared" si="72"/>
        <v>9.0000028000000007</v>
      </c>
      <c r="K202" s="60">
        <f t="shared" si="60"/>
        <v>9.1202662786247885E-7</v>
      </c>
      <c r="L202" s="60">
        <f t="shared" si="73"/>
        <v>0.99065243932529701</v>
      </c>
      <c r="M202" s="63">
        <f t="shared" si="61"/>
        <v>-1.7504639230336849E-6</v>
      </c>
      <c r="N202" s="64">
        <f t="shared" si="74"/>
        <v>18.32541950406593</v>
      </c>
      <c r="O202" s="64">
        <f t="shared" si="62"/>
        <v>16.647038529522895</v>
      </c>
      <c r="P202" s="65">
        <f t="shared" si="63"/>
        <v>491.12124270896697</v>
      </c>
      <c r="Q202" s="229">
        <f t="shared" si="64"/>
        <v>3.2884018875168111</v>
      </c>
      <c r="R202" s="230">
        <f t="shared" si="65"/>
        <v>18.32541950406593</v>
      </c>
      <c r="S202" s="230">
        <f t="shared" si="66"/>
        <v>16.647038529522895</v>
      </c>
      <c r="T202" s="231">
        <f t="shared" si="67"/>
        <v>60.261344086707787</v>
      </c>
      <c r="U202" s="230">
        <f t="shared" si="68"/>
        <v>18.10586661007488</v>
      </c>
      <c r="V202" s="52">
        <f t="shared" si="75"/>
        <v>0.96461342958355245</v>
      </c>
      <c r="W202" s="52">
        <f t="shared" si="59"/>
        <v>6.7803002833066793E-4</v>
      </c>
      <c r="X202" s="66">
        <f t="shared" si="76"/>
        <v>1.2950021982589006E-2</v>
      </c>
      <c r="Y202" s="67">
        <f t="shared" si="77"/>
        <v>2.3734529860062938</v>
      </c>
      <c r="Z202" s="67">
        <f t="shared" si="78"/>
        <v>1.4665092241022884E-5</v>
      </c>
    </row>
    <row r="203" spans="2:26" ht="11.25" customHeight="1">
      <c r="B203" s="69" t="s">
        <v>296</v>
      </c>
      <c r="C203" s="57">
        <v>116241.13499999999</v>
      </c>
      <c r="D203" s="244">
        <v>13370.21</v>
      </c>
      <c r="E203" s="71">
        <v>28.2</v>
      </c>
      <c r="F203" s="59">
        <f t="shared" si="58"/>
        <v>7.7043464134243771E-3</v>
      </c>
      <c r="G203" s="60">
        <f t="shared" si="69"/>
        <v>9.0110525679361591E-4</v>
      </c>
      <c r="H203" s="60">
        <f t="shared" si="70"/>
        <v>0.9093148187368012</v>
      </c>
      <c r="I203" s="61">
        <f t="shared" si="71"/>
        <v>0.90886426610840432</v>
      </c>
      <c r="J203" s="62">
        <f t="shared" si="72"/>
        <v>3278.0000069999996</v>
      </c>
      <c r="K203" s="60">
        <f t="shared" si="60"/>
        <v>3.3218026249029519E-4</v>
      </c>
      <c r="L203" s="60">
        <f t="shared" si="73"/>
        <v>0.99098461958778727</v>
      </c>
      <c r="M203" s="63">
        <f t="shared" si="61"/>
        <v>-5.9092501493795968E-4</v>
      </c>
      <c r="N203" s="64">
        <f t="shared" si="74"/>
        <v>340.94154191004651</v>
      </c>
      <c r="O203" s="64">
        <f t="shared" si="62"/>
        <v>309.86958427394217</v>
      </c>
      <c r="P203" s="65">
        <f t="shared" si="63"/>
        <v>9614.551481863311</v>
      </c>
      <c r="Q203" s="229">
        <f t="shared" si="64"/>
        <v>3.3393219779440679</v>
      </c>
      <c r="R203" s="230">
        <f t="shared" si="65"/>
        <v>340.94154191004651</v>
      </c>
      <c r="S203" s="230">
        <f t="shared" si="66"/>
        <v>309.86958427394217</v>
      </c>
      <c r="T203" s="231">
        <f t="shared" si="67"/>
        <v>1138.5135840943569</v>
      </c>
      <c r="U203" s="230">
        <f t="shared" si="68"/>
        <v>18.083501656381536</v>
      </c>
      <c r="V203" s="52">
        <f t="shared" si="75"/>
        <v>0.96498327116060778</v>
      </c>
      <c r="W203" s="52">
        <f t="shared" si="59"/>
        <v>6.7607012003158956E-4</v>
      </c>
      <c r="X203" s="66">
        <f t="shared" si="76"/>
        <v>1.2954364314501459E-2</v>
      </c>
      <c r="Y203" s="67">
        <f t="shared" si="77"/>
        <v>2.3946434965079422</v>
      </c>
      <c r="Z203" s="67">
        <f t="shared" si="78"/>
        <v>5.1672236211774058E-3</v>
      </c>
    </row>
    <row r="204" spans="2:26" ht="11.25" customHeight="1">
      <c r="B204" s="69" t="s">
        <v>276</v>
      </c>
      <c r="C204" s="57">
        <v>97524.751999999993</v>
      </c>
      <c r="D204" s="244">
        <v>13485.55</v>
      </c>
      <c r="E204" s="71">
        <v>10.1</v>
      </c>
      <c r="F204" s="59">
        <f t="shared" si="58"/>
        <v>6.4638432280560735E-3</v>
      </c>
      <c r="G204" s="60">
        <f t="shared" si="69"/>
        <v>7.5601521522216482E-4</v>
      </c>
      <c r="H204" s="60">
        <f t="shared" si="70"/>
        <v>0.91007083395202337</v>
      </c>
      <c r="I204" s="61">
        <f t="shared" si="71"/>
        <v>0.90969282634441229</v>
      </c>
      <c r="J204" s="62">
        <f t="shared" si="72"/>
        <v>984.99999519999994</v>
      </c>
      <c r="K204" s="60">
        <f t="shared" si="60"/>
        <v>9.9816216064600979E-5</v>
      </c>
      <c r="L204" s="60">
        <f t="shared" si="73"/>
        <v>0.99108443580385186</v>
      </c>
      <c r="M204" s="63">
        <f t="shared" si="61"/>
        <v>-6.5843508604168655E-4</v>
      </c>
      <c r="N204" s="64">
        <f t="shared" si="74"/>
        <v>312.2895323253727</v>
      </c>
      <c r="O204" s="64">
        <f t="shared" si="62"/>
        <v>284.08754729884299</v>
      </c>
      <c r="P204" s="65">
        <f t="shared" si="63"/>
        <v>3154.1242764862641</v>
      </c>
      <c r="Q204" s="229">
        <f t="shared" si="64"/>
        <v>2.3125354238472138</v>
      </c>
      <c r="R204" s="230">
        <f t="shared" si="65"/>
        <v>312.2895323253727</v>
      </c>
      <c r="S204" s="230">
        <f t="shared" si="66"/>
        <v>284.08754729884299</v>
      </c>
      <c r="T204" s="231">
        <f t="shared" si="67"/>
        <v>722.18060599910393</v>
      </c>
      <c r="U204" s="230">
        <f t="shared" si="68"/>
        <v>18.042563034760246</v>
      </c>
      <c r="V204" s="52">
        <f t="shared" si="75"/>
        <v>0.96529321070222995</v>
      </c>
      <c r="W204" s="52">
        <f t="shared" si="59"/>
        <v>6.6518729224253196E-4</v>
      </c>
      <c r="X204" s="66">
        <f t="shared" si="76"/>
        <v>1.2955669133569119E-2</v>
      </c>
      <c r="Y204" s="67">
        <f t="shared" si="77"/>
        <v>2.1249305145758655</v>
      </c>
      <c r="Z204" s="67">
        <f t="shared" si="78"/>
        <v>3.4136579487268007E-3</v>
      </c>
    </row>
    <row r="205" spans="2:26" ht="11.25" customHeight="1">
      <c r="B205" s="69" t="s">
        <v>403</v>
      </c>
      <c r="C205" s="57">
        <v>1677.8520000000001</v>
      </c>
      <c r="D205" s="244">
        <v>13664.97</v>
      </c>
      <c r="E205" s="71">
        <v>14.9</v>
      </c>
      <c r="F205" s="59">
        <f t="shared" si="58"/>
        <v>1.1120635598109843E-4</v>
      </c>
      <c r="G205" s="60">
        <f t="shared" si="69"/>
        <v>1.3006766127341086E-5</v>
      </c>
      <c r="H205" s="60">
        <f t="shared" si="70"/>
        <v>0.91008384071815074</v>
      </c>
      <c r="I205" s="61">
        <f t="shared" si="71"/>
        <v>0.910077337335087</v>
      </c>
      <c r="J205" s="62">
        <f t="shared" si="72"/>
        <v>24.9999948</v>
      </c>
      <c r="K205" s="60">
        <f t="shared" si="60"/>
        <v>2.5334059844985275E-6</v>
      </c>
      <c r="L205" s="60">
        <f t="shared" si="73"/>
        <v>0.99108696920983641</v>
      </c>
      <c r="M205" s="63">
        <f t="shared" si="61"/>
        <v>-1.0585224571868501E-5</v>
      </c>
      <c r="N205" s="64">
        <f t="shared" si="74"/>
        <v>40.961591765945819</v>
      </c>
      <c r="O205" s="64">
        <f t="shared" si="62"/>
        <v>37.278216367358795</v>
      </c>
      <c r="P205" s="65">
        <f t="shared" si="63"/>
        <v>610.32771731259277</v>
      </c>
      <c r="Q205" s="229">
        <f t="shared" si="64"/>
        <v>2.7013612129514133</v>
      </c>
      <c r="R205" s="230">
        <f t="shared" si="65"/>
        <v>40.961591765945819</v>
      </c>
      <c r="S205" s="230">
        <f t="shared" si="66"/>
        <v>37.278216367358795</v>
      </c>
      <c r="T205" s="231">
        <f t="shared" si="67"/>
        <v>110.65205521727601</v>
      </c>
      <c r="U205" s="230">
        <f t="shared" si="68"/>
        <v>18.02359609467598</v>
      </c>
      <c r="V205" s="52">
        <f t="shared" si="75"/>
        <v>0.96529854020522832</v>
      </c>
      <c r="W205" s="52">
        <f t="shared" si="59"/>
        <v>6.6504307052571193E-4</v>
      </c>
      <c r="X205" s="66">
        <f t="shared" si="76"/>
        <v>1.2955702250797611E-2</v>
      </c>
      <c r="Y205" s="67">
        <f t="shared" si="77"/>
        <v>2.1967655607519156</v>
      </c>
      <c r="Z205" s="67">
        <f t="shared" si="78"/>
        <v>6.276777791052673E-5</v>
      </c>
    </row>
    <row r="206" spans="2:26" ht="11.25" customHeight="1">
      <c r="B206" s="69" t="s">
        <v>395</v>
      </c>
      <c r="C206" s="57">
        <v>18727.273000000001</v>
      </c>
      <c r="D206" s="244">
        <v>14369.32</v>
      </c>
      <c r="E206" s="71">
        <v>27.5</v>
      </c>
      <c r="F206" s="59">
        <f t="shared" si="58"/>
        <v>1.2412249636995474E-3</v>
      </c>
      <c r="G206" s="60">
        <f t="shared" si="69"/>
        <v>1.4517446122415401E-4</v>
      </c>
      <c r="H206" s="60">
        <f t="shared" si="70"/>
        <v>0.91022901517937493</v>
      </c>
      <c r="I206" s="61">
        <f t="shared" si="71"/>
        <v>0.91015642794876284</v>
      </c>
      <c r="J206" s="62">
        <f t="shared" si="72"/>
        <v>515.00000750000004</v>
      </c>
      <c r="K206" s="60">
        <f t="shared" si="60"/>
        <v>5.2188174895831849E-5</v>
      </c>
      <c r="L206" s="60">
        <f t="shared" si="73"/>
        <v>0.99113915738473224</v>
      </c>
      <c r="M206" s="63">
        <f t="shared" si="61"/>
        <v>-9.6384902132040651E-5</v>
      </c>
      <c r="N206" s="64">
        <f t="shared" si="74"/>
        <v>136.84762694325394</v>
      </c>
      <c r="O206" s="64">
        <f t="shared" si="62"/>
        <v>124.55274731193688</v>
      </c>
      <c r="P206" s="65">
        <f t="shared" si="63"/>
        <v>3763.3097409394836</v>
      </c>
      <c r="Q206" s="229">
        <f t="shared" si="64"/>
        <v>3.3141860046725258</v>
      </c>
      <c r="R206" s="230">
        <f t="shared" si="65"/>
        <v>136.84762694325394</v>
      </c>
      <c r="S206" s="230">
        <f t="shared" si="66"/>
        <v>124.55274731193688</v>
      </c>
      <c r="T206" s="231">
        <f t="shared" si="67"/>
        <v>453.53848998797906</v>
      </c>
      <c r="U206" s="230">
        <f t="shared" si="68"/>
        <v>18.019697230826576</v>
      </c>
      <c r="V206" s="52">
        <f t="shared" si="75"/>
        <v>0.96535801877251426</v>
      </c>
      <c r="W206" s="52">
        <f t="shared" si="59"/>
        <v>6.6466710814239681E-4</v>
      </c>
      <c r="X206" s="66">
        <f t="shared" si="76"/>
        <v>1.2956384465856398E-2</v>
      </c>
      <c r="Y206" s="67">
        <f t="shared" si="77"/>
        <v>2.3851256922241713</v>
      </c>
      <c r="Z206" s="67">
        <f t="shared" si="78"/>
        <v>8.2587204161571539E-4</v>
      </c>
    </row>
    <row r="207" spans="2:26" ht="11.25" customHeight="1">
      <c r="B207" s="69" t="s">
        <v>242</v>
      </c>
      <c r="C207" s="57">
        <v>416.66699999999997</v>
      </c>
      <c r="D207" s="244">
        <v>15211.08</v>
      </c>
      <c r="E207" s="71">
        <v>16.8</v>
      </c>
      <c r="F207" s="59">
        <f t="shared" si="58"/>
        <v>2.7616272905820258E-5</v>
      </c>
      <c r="G207" s="60">
        <f t="shared" si="69"/>
        <v>3.2300168441440766E-6</v>
      </c>
      <c r="H207" s="60">
        <f t="shared" si="70"/>
        <v>0.91023224519621904</v>
      </c>
      <c r="I207" s="61">
        <f t="shared" si="71"/>
        <v>0.91023063018779693</v>
      </c>
      <c r="J207" s="62">
        <f t="shared" si="72"/>
        <v>7.0000055999999997</v>
      </c>
      <c r="K207" s="60">
        <f t="shared" si="60"/>
        <v>7.0935439068824145E-7</v>
      </c>
      <c r="L207" s="60">
        <f t="shared" si="73"/>
        <v>0.99113986673912291</v>
      </c>
      <c r="M207" s="63">
        <f t="shared" si="61"/>
        <v>-2.5557212247617755E-6</v>
      </c>
      <c r="N207" s="64">
        <f t="shared" si="74"/>
        <v>20.412422688157328</v>
      </c>
      <c r="O207" s="64">
        <f t="shared" si="62"/>
        <v>18.58001236710113</v>
      </c>
      <c r="P207" s="65">
        <f t="shared" si="63"/>
        <v>342.92870116104314</v>
      </c>
      <c r="Q207" s="229">
        <f t="shared" si="64"/>
        <v>2.8213788864092133</v>
      </c>
      <c r="R207" s="230">
        <f t="shared" si="65"/>
        <v>20.412422688157328</v>
      </c>
      <c r="S207" s="230">
        <f t="shared" si="66"/>
        <v>18.58001236710113</v>
      </c>
      <c r="T207" s="231">
        <f t="shared" si="67"/>
        <v>57.59117839282748</v>
      </c>
      <c r="U207" s="230">
        <f t="shared" si="68"/>
        <v>18.016040111918311</v>
      </c>
      <c r="V207" s="52">
        <f t="shared" si="75"/>
        <v>0.96535934198890161</v>
      </c>
      <c r="W207" s="52">
        <f t="shared" si="59"/>
        <v>6.6463545639677303E-4</v>
      </c>
      <c r="X207" s="66">
        <f t="shared" si="76"/>
        <v>1.2956393738689724E-2</v>
      </c>
      <c r="Y207" s="67">
        <f t="shared" si="77"/>
        <v>2.2252265292423581</v>
      </c>
      <c r="Z207" s="67">
        <f t="shared" si="78"/>
        <v>1.5993858339835552E-5</v>
      </c>
    </row>
    <row r="208" spans="2:26" ht="11.25" customHeight="1">
      <c r="B208" s="69" t="s">
        <v>248</v>
      </c>
      <c r="C208" s="57">
        <v>89454.544999999998</v>
      </c>
      <c r="D208" s="244">
        <v>16898.400000000001</v>
      </c>
      <c r="E208" s="71">
        <v>5.5</v>
      </c>
      <c r="F208" s="59">
        <f t="shared" si="58"/>
        <v>5.92895796255998E-3</v>
      </c>
      <c r="G208" s="60">
        <f t="shared" si="69"/>
        <v>6.934546943608308E-4</v>
      </c>
      <c r="H208" s="60">
        <f t="shared" si="70"/>
        <v>0.91092569989057992</v>
      </c>
      <c r="I208" s="61">
        <f t="shared" si="71"/>
        <v>0.91057897254339948</v>
      </c>
      <c r="J208" s="62">
        <f t="shared" si="72"/>
        <v>491.99999750000001</v>
      </c>
      <c r="K208" s="60">
        <f t="shared" si="60"/>
        <v>4.9857439891937919E-5</v>
      </c>
      <c r="L208" s="60">
        <f t="shared" si="73"/>
        <v>0.99118972417901485</v>
      </c>
      <c r="M208" s="63">
        <f t="shared" si="61"/>
        <v>-6.4192874390589516E-4</v>
      </c>
      <c r="N208" s="64">
        <f t="shared" si="74"/>
        <v>299.08952673070985</v>
      </c>
      <c r="O208" s="64">
        <f t="shared" si="62"/>
        <v>272.34463394894141</v>
      </c>
      <c r="P208" s="65">
        <f t="shared" si="63"/>
        <v>1644.9923970189043</v>
      </c>
      <c r="Q208" s="229">
        <f t="shared" si="64"/>
        <v>1.7047480922384253</v>
      </c>
      <c r="R208" s="230">
        <f t="shared" si="65"/>
        <v>299.08952673070985</v>
      </c>
      <c r="S208" s="230">
        <f t="shared" si="66"/>
        <v>272.34463394894141</v>
      </c>
      <c r="T208" s="231">
        <f t="shared" si="67"/>
        <v>509.87230010267109</v>
      </c>
      <c r="U208" s="230">
        <f t="shared" si="68"/>
        <v>17.998881688234277</v>
      </c>
      <c r="V208" s="52">
        <f t="shared" si="75"/>
        <v>0.96564328865492288</v>
      </c>
      <c r="W208" s="52">
        <f t="shared" si="59"/>
        <v>6.5262036798658816E-4</v>
      </c>
      <c r="X208" s="66">
        <f t="shared" si="76"/>
        <v>1.2957045485878714E-2</v>
      </c>
      <c r="Y208" s="67">
        <f t="shared" si="77"/>
        <v>2.0563548760966999</v>
      </c>
      <c r="Z208" s="67">
        <f t="shared" si="78"/>
        <v>2.9323393143494505E-3</v>
      </c>
    </row>
    <row r="209" spans="2:26" ht="11.25" customHeight="1">
      <c r="B209" s="69" t="s">
        <v>324</v>
      </c>
      <c r="C209" s="57">
        <v>56746.987999999998</v>
      </c>
      <c r="D209" s="244">
        <v>17873.919999999998</v>
      </c>
      <c r="E209" s="71">
        <v>16.600000000000001</v>
      </c>
      <c r="F209" s="59">
        <f t="shared" si="58"/>
        <v>3.7611337283521553E-3</v>
      </c>
      <c r="G209" s="60">
        <f t="shared" si="69"/>
        <v>4.399045931029858E-4</v>
      </c>
      <c r="H209" s="60">
        <f t="shared" si="70"/>
        <v>0.91136560448368287</v>
      </c>
      <c r="I209" s="61">
        <f t="shared" si="71"/>
        <v>0.91114565218713139</v>
      </c>
      <c r="J209" s="62">
        <f t="shared" si="72"/>
        <v>942.00000080000007</v>
      </c>
      <c r="K209" s="60">
        <f t="shared" si="60"/>
        <v>9.5458757432395063E-5</v>
      </c>
      <c r="L209" s="60">
        <f t="shared" si="73"/>
        <v>0.9912851829364473</v>
      </c>
      <c r="M209" s="63">
        <f t="shared" si="61"/>
        <v>-3.4907307687792599E-4</v>
      </c>
      <c r="N209" s="64">
        <f t="shared" si="74"/>
        <v>238.21626308881599</v>
      </c>
      <c r="O209" s="64">
        <f t="shared" si="62"/>
        <v>217.04971239364053</v>
      </c>
      <c r="P209" s="65">
        <f t="shared" si="63"/>
        <v>3954.389967274346</v>
      </c>
      <c r="Q209" s="229">
        <f t="shared" si="64"/>
        <v>2.8094026953624978</v>
      </c>
      <c r="R209" s="230">
        <f t="shared" si="65"/>
        <v>238.21626308881599</v>
      </c>
      <c r="S209" s="230">
        <f t="shared" si="66"/>
        <v>217.04971239364053</v>
      </c>
      <c r="T209" s="231">
        <f t="shared" si="67"/>
        <v>669.24541160090155</v>
      </c>
      <c r="U209" s="230">
        <f t="shared" si="68"/>
        <v>17.971003455708566</v>
      </c>
      <c r="V209" s="52">
        <f t="shared" si="75"/>
        <v>0.96582327511094102</v>
      </c>
      <c r="W209" s="52">
        <f t="shared" si="59"/>
        <v>6.4830875011457798E-4</v>
      </c>
      <c r="X209" s="66">
        <f t="shared" si="76"/>
        <v>1.2958293343308936E-2</v>
      </c>
      <c r="Y209" s="67">
        <f t="shared" si="77"/>
        <v>2.222631332261928</v>
      </c>
      <c r="Z209" s="67">
        <f t="shared" si="78"/>
        <v>2.1731682985654641E-3</v>
      </c>
    </row>
    <row r="210" spans="2:26" ht="11.25" customHeight="1">
      <c r="B210" s="69" t="s">
        <v>346</v>
      </c>
      <c r="C210" s="57">
        <v>1521.739</v>
      </c>
      <c r="D210" s="244">
        <v>17979.82</v>
      </c>
      <c r="E210" s="71">
        <v>13.8</v>
      </c>
      <c r="F210" s="59">
        <f t="shared" si="58"/>
        <v>1.0085934214955832E-4</v>
      </c>
      <c r="G210" s="60">
        <f t="shared" si="69"/>
        <v>1.1796572808480066E-5</v>
      </c>
      <c r="H210" s="60">
        <f t="shared" si="70"/>
        <v>0.91137740105649134</v>
      </c>
      <c r="I210" s="61">
        <f t="shared" si="71"/>
        <v>0.91137150277008705</v>
      </c>
      <c r="J210" s="62">
        <f t="shared" si="72"/>
        <v>20.9999982</v>
      </c>
      <c r="K210" s="60">
        <f t="shared" si="60"/>
        <v>2.12806128721028E-6</v>
      </c>
      <c r="L210" s="60">
        <f t="shared" si="73"/>
        <v>0.99128731099773448</v>
      </c>
      <c r="M210" s="63">
        <f t="shared" si="61"/>
        <v>-9.7543259731658338E-6</v>
      </c>
      <c r="N210" s="64">
        <f t="shared" si="74"/>
        <v>39.009473208440021</v>
      </c>
      <c r="O210" s="64">
        <f t="shared" si="62"/>
        <v>35.55212222024543</v>
      </c>
      <c r="P210" s="65">
        <f t="shared" si="63"/>
        <v>538.33073027647231</v>
      </c>
      <c r="Q210" s="229">
        <f t="shared" si="64"/>
        <v>2.6246685921631592</v>
      </c>
      <c r="R210" s="230">
        <f t="shared" si="65"/>
        <v>39.009473208440021</v>
      </c>
      <c r="S210" s="230">
        <f t="shared" si="66"/>
        <v>35.55212222024543</v>
      </c>
      <c r="T210" s="231">
        <f t="shared" si="67"/>
        <v>102.38693912702274</v>
      </c>
      <c r="U210" s="230">
        <f t="shared" si="68"/>
        <v>17.959904603845565</v>
      </c>
      <c r="V210" s="52">
        <f t="shared" si="75"/>
        <v>0.96582810017141429</v>
      </c>
      <c r="W210" s="52">
        <f t="shared" si="59"/>
        <v>6.4817141589901912E-4</v>
      </c>
      <c r="X210" s="66">
        <f t="shared" si="76"/>
        <v>1.2958321161784272E-2</v>
      </c>
      <c r="Y210" s="67">
        <f t="shared" si="77"/>
        <v>2.1807880070447463</v>
      </c>
      <c r="Z210" s="67">
        <f t="shared" si="78"/>
        <v>5.6102569551762224E-5</v>
      </c>
    </row>
    <row r="211" spans="2:26" ht="11.25" customHeight="1">
      <c r="B211" s="76" t="s">
        <v>335</v>
      </c>
      <c r="C211" s="77">
        <v>591333.33299999998</v>
      </c>
      <c r="D211" s="245">
        <v>18795.72</v>
      </c>
      <c r="E211" s="181">
        <v>7.5</v>
      </c>
      <c r="F211" s="59">
        <f t="shared" si="58"/>
        <v>3.9192983131460593E-2</v>
      </c>
      <c r="G211" s="60">
        <f t="shared" si="69"/>
        <v>4.5840362353962716E-3</v>
      </c>
      <c r="H211" s="60">
        <f t="shared" si="70"/>
        <v>0.91596143729188761</v>
      </c>
      <c r="I211" s="61">
        <f t="shared" si="71"/>
        <v>0.91366941917418942</v>
      </c>
      <c r="J211" s="62">
        <f t="shared" si="72"/>
        <v>4434.9999974999992</v>
      </c>
      <c r="K211" s="60">
        <f t="shared" si="60"/>
        <v>4.4942631487737163E-4</v>
      </c>
      <c r="L211" s="60">
        <f t="shared" si="73"/>
        <v>0.9917367373126118</v>
      </c>
      <c r="M211" s="63">
        <f t="shared" si="61"/>
        <v>-4.1344999664828519E-3</v>
      </c>
      <c r="N211" s="64">
        <f t="shared" si="74"/>
        <v>768.98201084290656</v>
      </c>
      <c r="O211" s="64">
        <f t="shared" si="62"/>
        <v>702.59534720223871</v>
      </c>
      <c r="P211" s="65">
        <f t="shared" si="63"/>
        <v>5767.3650813217992</v>
      </c>
      <c r="Q211" s="229">
        <f t="shared" si="64"/>
        <v>2.0149030205422647</v>
      </c>
      <c r="R211" s="230">
        <f t="shared" si="65"/>
        <v>768.98201084290656</v>
      </c>
      <c r="S211" s="230">
        <f t="shared" si="66"/>
        <v>702.59534720223871</v>
      </c>
      <c r="T211" s="231">
        <f t="shared" si="67"/>
        <v>1549.424176390037</v>
      </c>
      <c r="U211" s="230">
        <f t="shared" si="68"/>
        <v>17.847368285911127</v>
      </c>
      <c r="V211" s="52">
        <f t="shared" si="75"/>
        <v>0.9676971874073621</v>
      </c>
      <c r="W211" s="52">
        <f t="shared" si="59"/>
        <v>5.7789995964699099E-4</v>
      </c>
      <c r="X211" s="66">
        <f t="shared" si="76"/>
        <v>1.296419615933758E-2</v>
      </c>
      <c r="Y211" s="67">
        <f t="shared" si="77"/>
        <v>2.0868675337824114</v>
      </c>
      <c r="Z211" s="67">
        <f t="shared" si="78"/>
        <v>1.9963551624430784E-2</v>
      </c>
    </row>
    <row r="212" spans="2:26" ht="11.25" customHeight="1">
      <c r="B212" s="69" t="s">
        <v>343</v>
      </c>
      <c r="C212" s="57">
        <v>552533.93700000003</v>
      </c>
      <c r="D212" s="244">
        <v>18961.150000000001</v>
      </c>
      <c r="E212" s="71">
        <v>22.1</v>
      </c>
      <c r="F212" s="59">
        <f>C212/$C$263</f>
        <v>5.0967815865655457E-2</v>
      </c>
      <c r="G212" s="60">
        <f t="shared" si="69"/>
        <v>4.2832619897213899E-3</v>
      </c>
      <c r="H212" s="60">
        <f t="shared" si="70"/>
        <v>0.92024469928160901</v>
      </c>
      <c r="I212" s="61">
        <f t="shared" si="71"/>
        <v>0.91810306828674837</v>
      </c>
      <c r="J212" s="62">
        <f t="shared" si="72"/>
        <v>12211.000007700002</v>
      </c>
      <c r="K212" s="60">
        <f t="shared" si="60"/>
        <v>1.2374170772315022E-3</v>
      </c>
      <c r="L212" s="60">
        <f t="shared" si="73"/>
        <v>0.99297415438984327</v>
      </c>
      <c r="M212" s="63">
        <f t="shared" si="61"/>
        <v>-3.1144419461510697E-3</v>
      </c>
      <c r="N212" s="64">
        <f t="shared" si="74"/>
        <v>743.32626551198905</v>
      </c>
      <c r="O212" s="64">
        <f t="shared" si="62"/>
        <v>682.45012510468734</v>
      </c>
      <c r="P212" s="65">
        <f t="shared" si="63"/>
        <v>16427.510467814958</v>
      </c>
      <c r="Q212" s="229">
        <f t="shared" si="64"/>
        <v>3.095577608523707</v>
      </c>
      <c r="R212" s="230">
        <f t="shared" si="65"/>
        <v>743.32626551198905</v>
      </c>
      <c r="S212" s="230">
        <f t="shared" si="66"/>
        <v>682.45012510468734</v>
      </c>
      <c r="T212" s="231">
        <f t="shared" si="67"/>
        <v>2301.0241433464612</v>
      </c>
      <c r="U212" s="230">
        <f t="shared" si="68"/>
        <v>17.632227220032675</v>
      </c>
      <c r="V212" s="52">
        <f t="shared" si="75"/>
        <v>0.96943309029159008</v>
      </c>
      <c r="W212" s="52">
        <f t="shared" si="59"/>
        <v>5.5418169887806496E-4</v>
      </c>
      <c r="X212" s="66">
        <f t="shared" si="76"/>
        <v>1.2980371941797363E-2</v>
      </c>
      <c r="Y212" s="67">
        <f t="shared" si="77"/>
        <v>2.3089718424356791</v>
      </c>
      <c r="Z212" s="67">
        <f t="shared" si="78"/>
        <v>2.2835572960070809E-2</v>
      </c>
    </row>
    <row r="213" spans="2:26" ht="11.25" customHeight="1">
      <c r="B213" s="69" t="s">
        <v>350</v>
      </c>
      <c r="C213" s="57">
        <v>17636.364000000001</v>
      </c>
      <c r="D213" s="244">
        <v>19490.32</v>
      </c>
      <c r="E213" s="71">
        <v>5.5</v>
      </c>
      <c r="F213" s="59">
        <f t="shared" ref="F213:F250" si="79">C213/$C$263</f>
        <v>1.6268447830955128E-3</v>
      </c>
      <c r="G213" s="60">
        <f t="shared" si="69"/>
        <v>1.3671769732053705E-4</v>
      </c>
      <c r="H213" s="60">
        <f t="shared" si="70"/>
        <v>0.9203814169789295</v>
      </c>
      <c r="I213" s="61">
        <f t="shared" si="71"/>
        <v>0.9203130581302692</v>
      </c>
      <c r="J213" s="62">
        <f t="shared" si="72"/>
        <v>97.000002000000009</v>
      </c>
      <c r="K213" s="60">
        <f t="shared" si="60"/>
        <v>9.8296174670871993E-6</v>
      </c>
      <c r="L213" s="60">
        <f t="shared" si="73"/>
        <v>0.99298398400731036</v>
      </c>
      <c r="M213" s="63">
        <f t="shared" si="61"/>
        <v>-1.2671148651688391E-4</v>
      </c>
      <c r="N213" s="64">
        <f t="shared" si="74"/>
        <v>132.80197287691175</v>
      </c>
      <c r="O213" s="64">
        <f t="shared" si="62"/>
        <v>122.21938978408372</v>
      </c>
      <c r="P213" s="65">
        <f t="shared" si="63"/>
        <v>730.41085082301458</v>
      </c>
      <c r="Q213" s="229">
        <f t="shared" si="64"/>
        <v>1.7047480922384253</v>
      </c>
      <c r="R213" s="230">
        <f t="shared" si="65"/>
        <v>132.80197287691175</v>
      </c>
      <c r="S213" s="230">
        <f t="shared" si="66"/>
        <v>122.21938978408372</v>
      </c>
      <c r="T213" s="231">
        <f t="shared" si="67"/>
        <v>226.39390990741441</v>
      </c>
      <c r="U213" s="230">
        <f t="shared" si="68"/>
        <v>17.525958836346781</v>
      </c>
      <c r="V213" s="52">
        <f t="shared" si="75"/>
        <v>0.96948833188676664</v>
      </c>
      <c r="W213" s="52">
        <f t="shared" si="59"/>
        <v>5.5204566856961062E-4</v>
      </c>
      <c r="X213" s="66">
        <f t="shared" si="76"/>
        <v>1.2980500436673292E-2</v>
      </c>
      <c r="Y213" s="67">
        <f t="shared" si="77"/>
        <v>2.0577071496316321</v>
      </c>
      <c r="Z213" s="67">
        <f t="shared" si="78"/>
        <v>5.7888442941925015E-4</v>
      </c>
    </row>
    <row r="214" spans="2:26" ht="11.25" customHeight="1">
      <c r="B214" s="69" t="s">
        <v>218</v>
      </c>
      <c r="C214" s="57">
        <v>3716.2159999999999</v>
      </c>
      <c r="D214" s="244">
        <v>20116.330000000002</v>
      </c>
      <c r="E214" s="71">
        <v>14.8</v>
      </c>
      <c r="F214" s="59">
        <f t="shared" si="79"/>
        <v>3.4279779054549305E-4</v>
      </c>
      <c r="G214" s="60">
        <f t="shared" si="69"/>
        <v>2.8808233616959646E-5</v>
      </c>
      <c r="H214" s="60">
        <f t="shared" si="70"/>
        <v>0.92041022521254645</v>
      </c>
      <c r="I214" s="61">
        <f t="shared" si="71"/>
        <v>0.92039582109573792</v>
      </c>
      <c r="J214" s="62">
        <f t="shared" si="72"/>
        <v>54.999996799999998</v>
      </c>
      <c r="K214" s="60">
        <f t="shared" si="60"/>
        <v>5.573494000907547E-6</v>
      </c>
      <c r="L214" s="60">
        <f t="shared" si="73"/>
        <v>0.99298955750131124</v>
      </c>
      <c r="M214" s="63">
        <f t="shared" si="61"/>
        <v>-2.3476374283126766E-5</v>
      </c>
      <c r="N214" s="64">
        <f t="shared" si="74"/>
        <v>60.960774273298071</v>
      </c>
      <c r="O214" s="64">
        <f t="shared" si="62"/>
        <v>56.108041891904115</v>
      </c>
      <c r="P214" s="65">
        <f t="shared" si="63"/>
        <v>902.21945924481145</v>
      </c>
      <c r="Q214" s="229">
        <f t="shared" si="64"/>
        <v>2.6946271807700692</v>
      </c>
      <c r="R214" s="230">
        <f t="shared" si="65"/>
        <v>60.960774273298071</v>
      </c>
      <c r="S214" s="230">
        <f t="shared" si="66"/>
        <v>56.108041891904115</v>
      </c>
      <c r="T214" s="231">
        <f t="shared" si="67"/>
        <v>164.26655931761775</v>
      </c>
      <c r="U214" s="230">
        <f t="shared" si="68"/>
        <v>17.521991606821242</v>
      </c>
      <c r="V214" s="52">
        <f t="shared" si="75"/>
        <v>0.96949997071189797</v>
      </c>
      <c r="W214" s="52">
        <f t="shared" si="59"/>
        <v>5.5176068753737815E-4</v>
      </c>
      <c r="X214" s="66">
        <f t="shared" si="76"/>
        <v>1.298057329458689E-2</v>
      </c>
      <c r="Y214" s="67">
        <f t="shared" si="77"/>
        <v>2.1992139914151112</v>
      </c>
      <c r="Z214" s="67">
        <f t="shared" si="78"/>
        <v>1.3933223702075595E-4</v>
      </c>
    </row>
    <row r="215" spans="2:26" ht="11.25" customHeight="1">
      <c r="B215" s="69" t="s">
        <v>333</v>
      </c>
      <c r="C215" s="57">
        <v>112916.667</v>
      </c>
      <c r="D215" s="244">
        <v>20275.810000000001</v>
      </c>
      <c r="E215" s="71">
        <v>7.2</v>
      </c>
      <c r="F215" s="59">
        <f t="shared" si="79"/>
        <v>1.0415859563427204E-2</v>
      </c>
      <c r="G215" s="60">
        <f t="shared" si="69"/>
        <v>8.7533386707996463E-4</v>
      </c>
      <c r="H215" s="60">
        <f t="shared" si="70"/>
        <v>0.92128555907962639</v>
      </c>
      <c r="I215" s="61">
        <f t="shared" si="71"/>
        <v>0.92084789214608642</v>
      </c>
      <c r="J215" s="62">
        <f t="shared" si="72"/>
        <v>813.00000239999997</v>
      </c>
      <c r="K215" s="60">
        <f t="shared" si="60"/>
        <v>8.2386379995466131E-5</v>
      </c>
      <c r="L215" s="60">
        <f t="shared" si="73"/>
        <v>0.99307194388130671</v>
      </c>
      <c r="M215" s="63">
        <f t="shared" si="61"/>
        <v>-7.9336812277153168E-4</v>
      </c>
      <c r="N215" s="64">
        <f t="shared" si="74"/>
        <v>336.03075305691891</v>
      </c>
      <c r="O215" s="64">
        <f t="shared" si="62"/>
        <v>309.43321064872589</v>
      </c>
      <c r="P215" s="65">
        <f t="shared" si="63"/>
        <v>2419.4214220098161</v>
      </c>
      <c r="Q215" s="229">
        <f t="shared" si="64"/>
        <v>1.9740810260220096</v>
      </c>
      <c r="R215" s="230">
        <f t="shared" si="65"/>
        <v>336.03075305691891</v>
      </c>
      <c r="S215" s="230">
        <f t="shared" si="66"/>
        <v>309.43321064872589</v>
      </c>
      <c r="T215" s="231">
        <f t="shared" si="67"/>
        <v>663.35193376955101</v>
      </c>
      <c r="U215" s="230">
        <f t="shared" si="68"/>
        <v>17.500337497455298</v>
      </c>
      <c r="V215" s="52">
        <f t="shared" si="75"/>
        <v>0.96985339703080731</v>
      </c>
      <c r="W215" s="52">
        <f t="shared" si="59"/>
        <v>5.391009178488356E-4</v>
      </c>
      <c r="X215" s="66">
        <f t="shared" si="76"/>
        <v>1.2981650267084666E-2</v>
      </c>
      <c r="Y215" s="67">
        <f t="shared" si="77"/>
        <v>2.0836675005352618</v>
      </c>
      <c r="Z215" s="67">
        <f t="shared" si="78"/>
        <v>3.800411011957975E-3</v>
      </c>
    </row>
    <row r="216" spans="2:26" ht="11.25" customHeight="1">
      <c r="B216" s="69" t="s">
        <v>304</v>
      </c>
      <c r="C216" s="57">
        <v>4545.4549999999999</v>
      </c>
      <c r="D216" s="244">
        <v>20351.240000000002</v>
      </c>
      <c r="E216" s="71">
        <v>7.7</v>
      </c>
      <c r="F216" s="59">
        <f t="shared" si="79"/>
        <v>4.1928992583422601E-4</v>
      </c>
      <c r="G216" s="60">
        <f t="shared" si="69"/>
        <v>3.5236522725099214E-5</v>
      </c>
      <c r="H216" s="60">
        <f t="shared" si="70"/>
        <v>0.92132079560235147</v>
      </c>
      <c r="I216" s="61">
        <f t="shared" si="71"/>
        <v>0.92130317734098899</v>
      </c>
      <c r="J216" s="62">
        <f t="shared" si="72"/>
        <v>35.000003499999998</v>
      </c>
      <c r="K216" s="60">
        <f t="shared" si="60"/>
        <v>3.5467694707028261E-6</v>
      </c>
      <c r="L216" s="60">
        <f t="shared" si="73"/>
        <v>0.99307549065077738</v>
      </c>
      <c r="M216" s="63">
        <f t="shared" si="61"/>
        <v>-3.1724814623435016E-5</v>
      </c>
      <c r="N216" s="64">
        <f t="shared" si="74"/>
        <v>67.419989617323438</v>
      </c>
      <c r="O216" s="64">
        <f t="shared" si="62"/>
        <v>62.114250650736572</v>
      </c>
      <c r="P216" s="65">
        <f t="shared" si="63"/>
        <v>519.13392005339051</v>
      </c>
      <c r="Q216" s="229">
        <f t="shared" si="64"/>
        <v>2.0412203288596382</v>
      </c>
      <c r="R216" s="230">
        <f t="shared" si="65"/>
        <v>67.419989617323438</v>
      </c>
      <c r="S216" s="230">
        <f t="shared" si="66"/>
        <v>62.114250650736572</v>
      </c>
      <c r="T216" s="231">
        <f t="shared" si="67"/>
        <v>137.61905337838635</v>
      </c>
      <c r="U216" s="230">
        <f t="shared" si="68"/>
        <v>17.478556477908203</v>
      </c>
      <c r="V216" s="52">
        <f t="shared" si="75"/>
        <v>0.96986761537243305</v>
      </c>
      <c r="W216" s="52">
        <f t="shared" si="59"/>
        <v>5.3860547493518617E-4</v>
      </c>
      <c r="X216" s="66">
        <f t="shared" si="76"/>
        <v>1.2981696631218835E-2</v>
      </c>
      <c r="Y216" s="67">
        <f t="shared" si="77"/>
        <v>2.091371206908994</v>
      </c>
      <c r="Z216" s="67">
        <f t="shared" si="78"/>
        <v>1.541186844025635E-4</v>
      </c>
    </row>
    <row r="217" spans="2:26" ht="11.25" customHeight="1">
      <c r="B217" s="69" t="s">
        <v>268</v>
      </c>
      <c r="C217" s="57">
        <v>110156.25</v>
      </c>
      <c r="D217" s="244">
        <v>20958.009999999998</v>
      </c>
      <c r="E217" s="71">
        <v>6.4</v>
      </c>
      <c r="F217" s="59">
        <f t="shared" si="79"/>
        <v>1.0161228280265992E-2</v>
      </c>
      <c r="G217" s="60">
        <f t="shared" si="69"/>
        <v>8.5393502002257431E-4</v>
      </c>
      <c r="H217" s="60">
        <f t="shared" si="70"/>
        <v>0.92217473062237409</v>
      </c>
      <c r="I217" s="61">
        <f t="shared" si="71"/>
        <v>0.92174776311236273</v>
      </c>
      <c r="J217" s="62">
        <f t="shared" si="72"/>
        <v>705</v>
      </c>
      <c r="K217" s="60">
        <f t="shared" si="60"/>
        <v>7.1442063622807717E-5</v>
      </c>
      <c r="L217" s="60">
        <f t="shared" si="73"/>
        <v>0.99314693271440024</v>
      </c>
      <c r="M217" s="63">
        <f t="shared" si="61"/>
        <v>-7.8220088009639532E-4</v>
      </c>
      <c r="N217" s="64">
        <f t="shared" si="74"/>
        <v>331.89795118379385</v>
      </c>
      <c r="O217" s="64">
        <f t="shared" si="62"/>
        <v>305.92619408523814</v>
      </c>
      <c r="P217" s="65">
        <f t="shared" si="63"/>
        <v>2124.1468875762807</v>
      </c>
      <c r="Q217" s="229">
        <f t="shared" si="64"/>
        <v>1.8562979903656263</v>
      </c>
      <c r="R217" s="230">
        <f t="shared" si="65"/>
        <v>331.89795118379385</v>
      </c>
      <c r="S217" s="230">
        <f t="shared" si="66"/>
        <v>305.92619408523814</v>
      </c>
      <c r="T217" s="231">
        <f t="shared" si="67"/>
        <v>616.10149978894526</v>
      </c>
      <c r="U217" s="230">
        <f t="shared" si="68"/>
        <v>17.457313483831975</v>
      </c>
      <c r="V217" s="52">
        <f t="shared" si="75"/>
        <v>0.97021197953495109</v>
      </c>
      <c r="W217" s="52">
        <f t="shared" ref="W217:W248" si="80">(L217-V217)^2</f>
        <v>5.2601207734352499E-4</v>
      </c>
      <c r="X217" s="66">
        <f t="shared" si="76"/>
        <v>1.2982630537256585E-2</v>
      </c>
      <c r="Y217" s="67">
        <f t="shared" si="77"/>
        <v>2.07163488680311</v>
      </c>
      <c r="Z217" s="67">
        <f t="shared" si="78"/>
        <v>3.6648082503121823E-3</v>
      </c>
    </row>
    <row r="218" spans="2:26" ht="11.25" customHeight="1">
      <c r="B218" s="69" t="s">
        <v>247</v>
      </c>
      <c r="C218" s="57">
        <v>12686.566999999999</v>
      </c>
      <c r="D218" s="244">
        <v>20976.36</v>
      </c>
      <c r="E218" s="71">
        <v>6.7</v>
      </c>
      <c r="F218" s="59">
        <f t="shared" si="79"/>
        <v>1.170256825008924E-3</v>
      </c>
      <c r="G218" s="60">
        <f t="shared" si="69"/>
        <v>9.834670157310847E-5</v>
      </c>
      <c r="H218" s="60">
        <f t="shared" si="70"/>
        <v>0.92227307732394725</v>
      </c>
      <c r="I218" s="61">
        <f t="shared" si="71"/>
        <v>0.92222390397316067</v>
      </c>
      <c r="J218" s="62">
        <f t="shared" si="72"/>
        <v>84.999998899999994</v>
      </c>
      <c r="K218" s="60">
        <f t="shared" ref="K218:K249" si="81">J218/$J$251</f>
        <v>8.6135820274501922E-6</v>
      </c>
      <c r="L218" s="60">
        <f t="shared" si="73"/>
        <v>0.99315554629642766</v>
      </c>
      <c r="M218" s="63">
        <f t="shared" ref="M218:M249" si="82">(H217*L218)-(L217*H218)</f>
        <v>-8.9729497324109175E-5</v>
      </c>
      <c r="N218" s="64">
        <f t="shared" si="74"/>
        <v>112.63466162776004</v>
      </c>
      <c r="O218" s="64">
        <f t="shared" ref="O218:O249" si="83">N218*I218</f>
        <v>103.87437736904882</v>
      </c>
      <c r="P218" s="65">
        <f t="shared" ref="P218:P250" si="84">E218*N218</f>
        <v>754.65223290599226</v>
      </c>
      <c r="Q218" s="229">
        <f t="shared" si="64"/>
        <v>1.9021075263969205</v>
      </c>
      <c r="R218" s="230">
        <f t="shared" si="65"/>
        <v>112.63466162776004</v>
      </c>
      <c r="S218" s="230">
        <f t="shared" si="66"/>
        <v>103.87437736904882</v>
      </c>
      <c r="T218" s="231">
        <f t="shared" si="67"/>
        <v>214.24323761533279</v>
      </c>
      <c r="U218" s="230">
        <f t="shared" si="68"/>
        <v>17.434591370026119</v>
      </c>
      <c r="V218" s="52">
        <f t="shared" si="75"/>
        <v>0.9702516138635735</v>
      </c>
      <c r="W218" s="52">
        <f t="shared" si="80"/>
        <v>5.2459012088874857E-4</v>
      </c>
      <c r="X218" s="66">
        <f t="shared" si="76"/>
        <v>1.2982743135855424E-2</v>
      </c>
      <c r="Y218" s="67">
        <f t="shared" si="77"/>
        <v>2.076292207945774</v>
      </c>
      <c r="Z218" s="67">
        <f t="shared" si="78"/>
        <v>4.2397158139540847E-4</v>
      </c>
    </row>
    <row r="219" spans="2:26" ht="11.25" customHeight="1">
      <c r="B219" s="69" t="s">
        <v>216</v>
      </c>
      <c r="C219" s="57">
        <v>14560</v>
      </c>
      <c r="D219" s="244">
        <v>22284.7</v>
      </c>
      <c r="E219" s="71">
        <v>12.5</v>
      </c>
      <c r="F219" s="59">
        <f t="shared" si="79"/>
        <v>1.3430693561252572E-3</v>
      </c>
      <c r="G219" s="60">
        <f t="shared" si="69"/>
        <v>1.1286961830607598E-4</v>
      </c>
      <c r="H219" s="60">
        <f t="shared" si="70"/>
        <v>0.92238594694225329</v>
      </c>
      <c r="I219" s="61">
        <f t="shared" si="71"/>
        <v>0.92232951213310033</v>
      </c>
      <c r="J219" s="62">
        <f t="shared" si="72"/>
        <v>182</v>
      </c>
      <c r="K219" s="60">
        <f t="shared" si="81"/>
        <v>1.8443199403334755E-5</v>
      </c>
      <c r="L219" s="60">
        <f t="shared" si="73"/>
        <v>0.99317398949583102</v>
      </c>
      <c r="M219" s="63">
        <f t="shared" si="82"/>
        <v>-9.5087421159489871E-5</v>
      </c>
      <c r="N219" s="64">
        <f t="shared" si="74"/>
        <v>120.66482503198685</v>
      </c>
      <c r="O219" s="64">
        <f t="shared" si="83"/>
        <v>111.29272920337834</v>
      </c>
      <c r="P219" s="65">
        <f t="shared" si="84"/>
        <v>1508.3103128998357</v>
      </c>
      <c r="Q219" s="229">
        <f t="shared" si="64"/>
        <v>2.5257286443082556</v>
      </c>
      <c r="R219" s="230">
        <f t="shared" si="65"/>
        <v>120.66482503198685</v>
      </c>
      <c r="S219" s="230">
        <f t="shared" si="66"/>
        <v>111.29272920337834</v>
      </c>
      <c r="T219" s="231">
        <f t="shared" si="67"/>
        <v>304.766604943733</v>
      </c>
      <c r="U219" s="230">
        <f t="shared" si="68"/>
        <v>17.429555608257616</v>
      </c>
      <c r="V219" s="52">
        <f t="shared" si="75"/>
        <v>0.97029709448238177</v>
      </c>
      <c r="W219" s="52">
        <f t="shared" si="80"/>
        <v>5.2335232545637912E-4</v>
      </c>
      <c r="X219" s="66">
        <f t="shared" si="76"/>
        <v>1.2982984229329E-2</v>
      </c>
      <c r="Y219" s="67">
        <f t="shared" si="77"/>
        <v>2.1648478561344309</v>
      </c>
      <c r="Z219" s="67">
        <f t="shared" si="78"/>
        <v>5.2897094269862643E-4</v>
      </c>
    </row>
    <row r="220" spans="2:26" ht="11.25" customHeight="1">
      <c r="B220" s="69" t="s">
        <v>319</v>
      </c>
      <c r="C220" s="57">
        <v>55945.946000000004</v>
      </c>
      <c r="D220" s="244">
        <v>22722.47</v>
      </c>
      <c r="E220" s="71">
        <v>7.4</v>
      </c>
      <c r="F220" s="59">
        <f t="shared" si="79"/>
        <v>5.1606652247279125E-3</v>
      </c>
      <c r="G220" s="60">
        <f t="shared" si="69"/>
        <v>4.336948881038694E-4</v>
      </c>
      <c r="H220" s="60">
        <f t="shared" si="70"/>
        <v>0.92281964183035714</v>
      </c>
      <c r="I220" s="61">
        <f t="shared" si="71"/>
        <v>0.92260279438630521</v>
      </c>
      <c r="J220" s="62">
        <f t="shared" si="72"/>
        <v>414.00000040000003</v>
      </c>
      <c r="K220" s="60">
        <f t="shared" si="81"/>
        <v>4.1953211870098183E-5</v>
      </c>
      <c r="L220" s="60">
        <f t="shared" si="73"/>
        <v>0.99321594270770108</v>
      </c>
      <c r="M220" s="63">
        <f t="shared" si="82"/>
        <v>-3.9203742918403339E-4</v>
      </c>
      <c r="N220" s="64">
        <f t="shared" si="74"/>
        <v>236.52895383018122</v>
      </c>
      <c r="O220" s="64">
        <f t="shared" si="83"/>
        <v>218.22227375699455</v>
      </c>
      <c r="P220" s="65">
        <f t="shared" si="84"/>
        <v>1750.3142583433412</v>
      </c>
      <c r="Q220" s="229">
        <f t="shared" si="64"/>
        <v>2.0014800002101243</v>
      </c>
      <c r="R220" s="230">
        <f t="shared" si="65"/>
        <v>236.52895383018122</v>
      </c>
      <c r="S220" s="230">
        <f t="shared" si="66"/>
        <v>218.22227375699455</v>
      </c>
      <c r="T220" s="231">
        <f t="shared" si="67"/>
        <v>473.40797056173159</v>
      </c>
      <c r="U220" s="230">
        <f t="shared" si="68"/>
        <v>17.416531317437968</v>
      </c>
      <c r="V220" s="52">
        <f t="shared" si="75"/>
        <v>0.97047178614235163</v>
      </c>
      <c r="W220" s="52">
        <f t="shared" si="80"/>
        <v>5.1729665786912841E-4</v>
      </c>
      <c r="X220" s="66">
        <f t="shared" si="76"/>
        <v>1.2983532650747441E-2</v>
      </c>
      <c r="Y220" s="67">
        <f t="shared" si="77"/>
        <v>2.0870479961376129</v>
      </c>
      <c r="Z220" s="67">
        <f t="shared" si="78"/>
        <v>1.8890748957291191E-3</v>
      </c>
    </row>
    <row r="221" spans="2:26" ht="11.25" customHeight="1">
      <c r="B221" s="69" t="s">
        <v>282</v>
      </c>
      <c r="C221" s="57">
        <v>124637.681</v>
      </c>
      <c r="D221" s="244">
        <v>23441.51</v>
      </c>
      <c r="E221" s="71">
        <v>6.9</v>
      </c>
      <c r="F221" s="59">
        <f t="shared" si="79"/>
        <v>1.149705013527577E-2</v>
      </c>
      <c r="G221" s="60">
        <f t="shared" si="69"/>
        <v>9.6619556875167975E-4</v>
      </c>
      <c r="H221" s="60">
        <f t="shared" si="70"/>
        <v>0.9237858373991088</v>
      </c>
      <c r="I221" s="61">
        <f t="shared" si="71"/>
        <v>0.92330273961473297</v>
      </c>
      <c r="J221" s="62">
        <f t="shared" si="72"/>
        <v>859.99999890000004</v>
      </c>
      <c r="K221" s="60">
        <f t="shared" si="81"/>
        <v>8.7149183882309731E-5</v>
      </c>
      <c r="L221" s="60">
        <f t="shared" si="73"/>
        <v>0.99330309189158339</v>
      </c>
      <c r="M221" s="63">
        <f t="shared" si="82"/>
        <v>-8.792178640015802E-4</v>
      </c>
      <c r="N221" s="64">
        <f t="shared" si="74"/>
        <v>353.04062230853833</v>
      </c>
      <c r="O221" s="64">
        <f t="shared" si="83"/>
        <v>325.96337377276365</v>
      </c>
      <c r="P221" s="65">
        <f t="shared" si="84"/>
        <v>2435.9802939289148</v>
      </c>
      <c r="Q221" s="229">
        <f t="shared" si="64"/>
        <v>1.9315214116032138</v>
      </c>
      <c r="R221" s="230">
        <f t="shared" si="65"/>
        <v>353.04062230853833</v>
      </c>
      <c r="S221" s="230">
        <f t="shared" si="66"/>
        <v>325.96337377276365</v>
      </c>
      <c r="T221" s="231">
        <f t="shared" si="67"/>
        <v>681.90552115466505</v>
      </c>
      <c r="U221" s="230">
        <f t="shared" si="68"/>
        <v>17.383217171066637</v>
      </c>
      <c r="V221" s="52">
        <f t="shared" si="75"/>
        <v>0.97086059805831115</v>
      </c>
      <c r="W221" s="52">
        <f t="shared" si="80"/>
        <v>5.0366552945646233E-4</v>
      </c>
      <c r="X221" s="66">
        <f t="shared" si="76"/>
        <v>1.2984671883643096E-2</v>
      </c>
      <c r="Y221" s="67">
        <f t="shared" si="77"/>
        <v>2.0795364604581352</v>
      </c>
      <c r="Z221" s="67">
        <f t="shared" si="78"/>
        <v>4.1782855776712827E-3</v>
      </c>
    </row>
    <row r="222" spans="2:26" ht="11.25" customHeight="1">
      <c r="B222" s="69" t="s">
        <v>354</v>
      </c>
      <c r="C222" s="57">
        <v>394444.44400000002</v>
      </c>
      <c r="D222" s="244">
        <v>25264.14</v>
      </c>
      <c r="E222" s="71">
        <v>5.4</v>
      </c>
      <c r="F222" s="59">
        <f t="shared" si="79"/>
        <v>3.638504432900172E-2</v>
      </c>
      <c r="G222" s="60">
        <f t="shared" si="69"/>
        <v>3.0577468294802445E-3</v>
      </c>
      <c r="H222" s="60">
        <f t="shared" si="70"/>
        <v>0.92684358422858903</v>
      </c>
      <c r="I222" s="61">
        <f t="shared" si="71"/>
        <v>0.92531471081384886</v>
      </c>
      <c r="J222" s="62">
        <f t="shared" si="72"/>
        <v>2129.9999976000004</v>
      </c>
      <c r="K222" s="60">
        <f t="shared" si="81"/>
        <v>2.1584623453208441E-4</v>
      </c>
      <c r="L222" s="60">
        <f t="shared" si="73"/>
        <v>0.99351893812611547</v>
      </c>
      <c r="M222" s="63">
        <f t="shared" si="82"/>
        <v>-2.8378736854277609E-3</v>
      </c>
      <c r="N222" s="64">
        <f t="shared" si="74"/>
        <v>628.04812236006251</v>
      </c>
      <c r="O222" s="64">
        <f t="shared" si="83"/>
        <v>581.14216671878205</v>
      </c>
      <c r="P222" s="65">
        <f t="shared" si="84"/>
        <v>3391.4598607443377</v>
      </c>
      <c r="Q222" s="229">
        <f t="shared" si="64"/>
        <v>1.6863989535702288</v>
      </c>
      <c r="R222" s="230">
        <f t="shared" si="65"/>
        <v>628.04812236006251</v>
      </c>
      <c r="S222" s="230">
        <f t="shared" si="66"/>
        <v>581.14216671878205</v>
      </c>
      <c r="T222" s="231">
        <f t="shared" si="67"/>
        <v>1059.1396963397565</v>
      </c>
      <c r="U222" s="230">
        <f t="shared" si="68"/>
        <v>17.287811092573339</v>
      </c>
      <c r="V222" s="52">
        <f t="shared" si="75"/>
        <v>0.97208772436598145</v>
      </c>
      <c r="W222" s="52">
        <f t="shared" si="80"/>
        <v>4.5929692323255756E-4</v>
      </c>
      <c r="X222" s="66">
        <f t="shared" si="76"/>
        <v>1.2987493472094392E-2</v>
      </c>
      <c r="Y222" s="67">
        <f t="shared" si="77"/>
        <v>2.0568807528429396</v>
      </c>
      <c r="Z222" s="67">
        <f t="shared" si="78"/>
        <v>1.2936588179958285E-2</v>
      </c>
    </row>
    <row r="223" spans="2:26" ht="11.25" customHeight="1">
      <c r="B223" s="69" t="s">
        <v>215</v>
      </c>
      <c r="C223" s="57">
        <v>5465.8389999999999</v>
      </c>
      <c r="D223" s="244">
        <v>26341.73</v>
      </c>
      <c r="E223" s="71">
        <v>16.100000000000001</v>
      </c>
      <c r="F223" s="59">
        <f t="shared" si="79"/>
        <v>5.0418961994603845E-4</v>
      </c>
      <c r="G223" s="60">
        <f t="shared" si="69"/>
        <v>4.2371370992614286E-5</v>
      </c>
      <c r="H223" s="60">
        <f t="shared" si="70"/>
        <v>0.92688595559958165</v>
      </c>
      <c r="I223" s="61">
        <f t="shared" si="71"/>
        <v>0.92686476991408528</v>
      </c>
      <c r="J223" s="62">
        <f t="shared" si="72"/>
        <v>88.000007900000014</v>
      </c>
      <c r="K223" s="60">
        <f t="shared" si="81"/>
        <v>8.9175917208501877E-6</v>
      </c>
      <c r="L223" s="60">
        <f t="shared" si="73"/>
        <v>0.99352785571783631</v>
      </c>
      <c r="M223" s="63">
        <f t="shared" si="82"/>
        <v>-3.383154684233336E-5</v>
      </c>
      <c r="N223" s="64">
        <f t="shared" si="74"/>
        <v>73.931312716602022</v>
      </c>
      <c r="O223" s="64">
        <f t="shared" si="83"/>
        <v>68.52432915051962</v>
      </c>
      <c r="P223" s="65">
        <f t="shared" si="84"/>
        <v>1190.2941347372926</v>
      </c>
      <c r="Q223" s="229">
        <f t="shared" si="64"/>
        <v>2.7788192719904172</v>
      </c>
      <c r="R223" s="230">
        <f t="shared" si="65"/>
        <v>73.931312716602022</v>
      </c>
      <c r="S223" s="230">
        <f t="shared" si="66"/>
        <v>68.52432915051962</v>
      </c>
      <c r="T223" s="231">
        <f t="shared" si="67"/>
        <v>205.44175658044389</v>
      </c>
      <c r="U223" s="230">
        <f t="shared" si="68"/>
        <v>17.21466577333857</v>
      </c>
      <c r="V223" s="52">
        <f t="shared" si="75"/>
        <v>0.97210469297409308</v>
      </c>
      <c r="W223" s="52">
        <f t="shared" si="80"/>
        <v>4.5895190194490795E-4</v>
      </c>
      <c r="X223" s="66">
        <f t="shared" si="76"/>
        <v>1.29876100447734E-2</v>
      </c>
      <c r="Y223" s="67">
        <f t="shared" si="77"/>
        <v>2.2217017969220145</v>
      </c>
      <c r="Z223" s="67">
        <f t="shared" si="78"/>
        <v>2.0914334467345984E-4</v>
      </c>
    </row>
    <row r="224" spans="2:26" ht="11.25" customHeight="1">
      <c r="B224" s="69" t="s">
        <v>261</v>
      </c>
      <c r="C224" s="57">
        <v>58139.535000000003</v>
      </c>
      <c r="D224" s="244">
        <v>27568.17</v>
      </c>
      <c r="E224" s="71">
        <v>4.3</v>
      </c>
      <c r="F224" s="59">
        <f t="shared" si="79"/>
        <v>5.3630101536999899E-3</v>
      </c>
      <c r="G224" s="60">
        <f t="shared" si="69"/>
        <v>4.5069966510595777E-4</v>
      </c>
      <c r="H224" s="60">
        <f t="shared" si="70"/>
        <v>0.92733665526468756</v>
      </c>
      <c r="I224" s="61">
        <f t="shared" si="71"/>
        <v>0.9271113054321346</v>
      </c>
      <c r="J224" s="62">
        <f t="shared" si="72"/>
        <v>250.0000005</v>
      </c>
      <c r="K224" s="60">
        <f t="shared" si="81"/>
        <v>2.5334065165138949E-5</v>
      </c>
      <c r="L224" s="60">
        <f t="shared" si="73"/>
        <v>0.99355318978300144</v>
      </c>
      <c r="M224" s="63">
        <f t="shared" si="82"/>
        <v>-4.2430088264555632E-4</v>
      </c>
      <c r="N224" s="64">
        <f t="shared" si="74"/>
        <v>241.12141132632746</v>
      </c>
      <c r="O224" s="64">
        <f t="shared" si="83"/>
        <v>223.54638642239013</v>
      </c>
      <c r="P224" s="65">
        <f t="shared" si="84"/>
        <v>1036.8220687032081</v>
      </c>
      <c r="Q224" s="229">
        <f t="shared" si="64"/>
        <v>1.4586150226995167</v>
      </c>
      <c r="R224" s="230">
        <f t="shared" si="65"/>
        <v>241.12141132632746</v>
      </c>
      <c r="S224" s="230">
        <f t="shared" si="66"/>
        <v>223.54638642239013</v>
      </c>
      <c r="T224" s="231">
        <f t="shared" si="67"/>
        <v>351.70331285509064</v>
      </c>
      <c r="U224" s="230">
        <f t="shared" si="68"/>
        <v>17.203060635109672</v>
      </c>
      <c r="V224" s="52">
        <f t="shared" si="75"/>
        <v>0.97228512587433003</v>
      </c>
      <c r="W224" s="52">
        <f t="shared" si="80"/>
        <v>4.5233054242333181E-4</v>
      </c>
      <c r="X224" s="66">
        <f t="shared" si="76"/>
        <v>1.2987941217127874E-2</v>
      </c>
      <c r="Y224" s="67">
        <f t="shared" si="77"/>
        <v>2.0402018956934249</v>
      </c>
      <c r="Z224" s="67">
        <f t="shared" si="78"/>
        <v>1.8760030015076805E-3</v>
      </c>
    </row>
    <row r="225" spans="2:26" ht="11.25" customHeight="1">
      <c r="B225" s="69" t="s">
        <v>283</v>
      </c>
      <c r="C225" s="57">
        <v>532142.85699999996</v>
      </c>
      <c r="D225" s="244">
        <v>27999.56</v>
      </c>
      <c r="E225" s="71">
        <v>5.6</v>
      </c>
      <c r="F225" s="59">
        <f t="shared" si="79"/>
        <v>4.9086865681156916E-2</v>
      </c>
      <c r="G225" s="60">
        <f t="shared" si="69"/>
        <v>4.1251896396905744E-3</v>
      </c>
      <c r="H225" s="60">
        <f t="shared" si="70"/>
        <v>0.93146184490437811</v>
      </c>
      <c r="I225" s="61">
        <f t="shared" si="71"/>
        <v>0.92939925008453284</v>
      </c>
      <c r="J225" s="62">
        <f t="shared" si="72"/>
        <v>2979.9999991999994</v>
      </c>
      <c r="K225" s="60">
        <f t="shared" si="81"/>
        <v>3.0198205608342307E-4</v>
      </c>
      <c r="L225" s="60">
        <f t="shared" si="73"/>
        <v>0.99385517183908489</v>
      </c>
      <c r="M225" s="63">
        <f t="shared" si="82"/>
        <v>-3.8185562951359442E-3</v>
      </c>
      <c r="N225" s="64">
        <f t="shared" si="74"/>
        <v>729.48122456989938</v>
      </c>
      <c r="O225" s="64">
        <f t="shared" si="83"/>
        <v>677.9793030660112</v>
      </c>
      <c r="P225" s="65">
        <f t="shared" si="84"/>
        <v>4085.0948575914363</v>
      </c>
      <c r="Q225" s="229">
        <f t="shared" si="64"/>
        <v>1.7227665977411035</v>
      </c>
      <c r="R225" s="230">
        <f t="shared" si="65"/>
        <v>729.48122456989938</v>
      </c>
      <c r="S225" s="230">
        <f t="shared" si="66"/>
        <v>677.9793030660112</v>
      </c>
      <c r="T225" s="231">
        <f t="shared" si="67"/>
        <v>1256.7258873682995</v>
      </c>
      <c r="U225" s="230">
        <f t="shared" si="68"/>
        <v>17.095732989737886</v>
      </c>
      <c r="V225" s="52">
        <f t="shared" si="75"/>
        <v>0.97393149292237058</v>
      </c>
      <c r="W225" s="52">
        <f t="shared" si="80"/>
        <v>3.9695298157632652E-4</v>
      </c>
      <c r="X225" s="66">
        <f t="shared" si="76"/>
        <v>1.2991888791584251E-2</v>
      </c>
      <c r="Y225" s="67">
        <f t="shared" si="77"/>
        <v>2.0605397273298718</v>
      </c>
      <c r="Z225" s="67">
        <f t="shared" si="78"/>
        <v>1.7514829044350241E-2</v>
      </c>
    </row>
    <row r="226" spans="2:26" ht="11.25" customHeight="1">
      <c r="B226" s="69" t="s">
        <v>262</v>
      </c>
      <c r="C226" s="57">
        <v>746851.85199999996</v>
      </c>
      <c r="D226" s="244">
        <v>28956.03</v>
      </c>
      <c r="E226" s="71">
        <v>5.4</v>
      </c>
      <c r="F226" s="59">
        <f t="shared" si="79"/>
        <v>6.8892433790288171E-2</v>
      </c>
      <c r="G226" s="60">
        <f t="shared" si="69"/>
        <v>5.7896211171995842E-3</v>
      </c>
      <c r="H226" s="60">
        <f t="shared" si="70"/>
        <v>0.93725146602157772</v>
      </c>
      <c r="I226" s="61">
        <f t="shared" si="71"/>
        <v>0.93435665546297786</v>
      </c>
      <c r="J226" s="62">
        <f t="shared" si="72"/>
        <v>4033.0000008000002</v>
      </c>
      <c r="K226" s="60">
        <f t="shared" si="81"/>
        <v>4.086891385077123E-4</v>
      </c>
      <c r="L226" s="60">
        <f t="shared" si="73"/>
        <v>0.99426386097759256</v>
      </c>
      <c r="M226" s="63">
        <f t="shared" si="82"/>
        <v>-5.3733665513708839E-3</v>
      </c>
      <c r="N226" s="64">
        <f t="shared" si="74"/>
        <v>864.20590833435062</v>
      </c>
      <c r="O226" s="64">
        <f t="shared" si="83"/>
        <v>807.47654214262866</v>
      </c>
      <c r="P226" s="65">
        <f t="shared" si="84"/>
        <v>4666.7119050054935</v>
      </c>
      <c r="Q226" s="229">
        <f t="shared" si="64"/>
        <v>1.6863989535702288</v>
      </c>
      <c r="R226" s="230">
        <f t="shared" si="65"/>
        <v>864.20590833435062</v>
      </c>
      <c r="S226" s="230">
        <f t="shared" si="66"/>
        <v>807.47654214262866</v>
      </c>
      <c r="T226" s="231">
        <f t="shared" si="67"/>
        <v>1457.395939484258</v>
      </c>
      <c r="U226" s="230">
        <f t="shared" si="68"/>
        <v>16.86547244098638</v>
      </c>
      <c r="V226" s="52">
        <f t="shared" si="75"/>
        <v>0.97622670522355681</v>
      </c>
      <c r="W226" s="52">
        <f t="shared" si="80"/>
        <v>3.2533898769534494E-4</v>
      </c>
      <c r="X226" s="66">
        <f t="shared" si="76"/>
        <v>1.2997231263997001E-2</v>
      </c>
      <c r="Y226" s="67">
        <f t="shared" si="77"/>
        <v>2.058140339213498</v>
      </c>
      <c r="Z226" s="67">
        <f t="shared" si="78"/>
        <v>2.4524497262211585E-2</v>
      </c>
    </row>
    <row r="227" spans="2:26" ht="11.25" customHeight="1">
      <c r="B227" s="69" t="s">
        <v>285</v>
      </c>
      <c r="C227" s="57">
        <v>1176222.2220000001</v>
      </c>
      <c r="D227" s="244">
        <v>29395.9</v>
      </c>
      <c r="E227" s="71">
        <v>4.5</v>
      </c>
      <c r="F227" s="59">
        <f t="shared" si="79"/>
        <v>0.10849917736001095</v>
      </c>
      <c r="G227" s="60">
        <f t="shared" si="69"/>
        <v>9.1181149203478414E-3</v>
      </c>
      <c r="H227" s="60">
        <f t="shared" si="70"/>
        <v>0.94636958094192558</v>
      </c>
      <c r="I227" s="61">
        <f t="shared" si="71"/>
        <v>0.94181052348175165</v>
      </c>
      <c r="J227" s="62">
        <f t="shared" si="72"/>
        <v>5292.9999989999997</v>
      </c>
      <c r="K227" s="60">
        <f t="shared" si="81"/>
        <v>5.3637282650223993E-4</v>
      </c>
      <c r="L227" s="60">
        <f t="shared" si="73"/>
        <v>0.99480023380409477</v>
      </c>
      <c r="M227" s="63">
        <f t="shared" si="82"/>
        <v>-8.5630959275690977E-3</v>
      </c>
      <c r="N227" s="64">
        <f t="shared" si="74"/>
        <v>1084.5377918726483</v>
      </c>
      <c r="O227" s="64">
        <f t="shared" si="83"/>
        <v>1021.429105499322</v>
      </c>
      <c r="P227" s="65">
        <f t="shared" si="84"/>
        <v>4880.4200634269173</v>
      </c>
      <c r="Q227" s="229">
        <f t="shared" si="64"/>
        <v>1.5040773967762742</v>
      </c>
      <c r="R227" s="230">
        <f t="shared" si="65"/>
        <v>1084.5377918726483</v>
      </c>
      <c r="S227" s="230">
        <f t="shared" si="66"/>
        <v>1021.429105499322</v>
      </c>
      <c r="T227" s="231">
        <f t="shared" si="67"/>
        <v>1631.2287787053015</v>
      </c>
      <c r="U227" s="230">
        <f t="shared" si="68"/>
        <v>16.525080767597572</v>
      </c>
      <c r="V227" s="52">
        <f t="shared" si="75"/>
        <v>0.97980537032663451</v>
      </c>
      <c r="W227" s="52">
        <f t="shared" si="80"/>
        <v>2.2484593070767168E-4</v>
      </c>
      <c r="X227" s="66">
        <f t="shared" si="76"/>
        <v>1.3004242845070579E-2</v>
      </c>
      <c r="Y227" s="67">
        <f t="shared" si="77"/>
        <v>2.0449833557237573</v>
      </c>
      <c r="Z227" s="67">
        <f t="shared" si="78"/>
        <v>3.8131563835801387E-2</v>
      </c>
    </row>
    <row r="228" spans="2:26" ht="11.25" customHeight="1">
      <c r="B228" s="69" t="s">
        <v>375</v>
      </c>
      <c r="C228" s="57">
        <v>704307.69200000004</v>
      </c>
      <c r="D228" s="244">
        <v>29611.41</v>
      </c>
      <c r="E228" s="71">
        <v>6.5</v>
      </c>
      <c r="F228" s="59">
        <f t="shared" si="79"/>
        <v>6.4967999890694086E-2</v>
      </c>
      <c r="G228" s="60">
        <f t="shared" si="69"/>
        <v>5.4598173328347065E-3</v>
      </c>
      <c r="H228" s="60">
        <f t="shared" si="70"/>
        <v>0.95182939827476032</v>
      </c>
      <c r="I228" s="61">
        <f t="shared" si="71"/>
        <v>0.94909948960834289</v>
      </c>
      <c r="J228" s="62">
        <f t="shared" si="72"/>
        <v>4577.9999980000002</v>
      </c>
      <c r="K228" s="60">
        <f t="shared" si="81"/>
        <v>4.6391740017351715E-4</v>
      </c>
      <c r="L228" s="60">
        <f t="shared" si="73"/>
        <v>0.99526415120426825</v>
      </c>
      <c r="M228" s="63">
        <f t="shared" si="82"/>
        <v>-4.9923902436377343E-3</v>
      </c>
      <c r="N228" s="64">
        <f t="shared" si="74"/>
        <v>839.23041651265237</v>
      </c>
      <c r="O228" s="64">
        <f t="shared" si="83"/>
        <v>796.51315997595543</v>
      </c>
      <c r="P228" s="65">
        <f t="shared" si="84"/>
        <v>5454.9977073322407</v>
      </c>
      <c r="Q228" s="229">
        <f t="shared" si="64"/>
        <v>1.8718021769015913</v>
      </c>
      <c r="R228" s="230">
        <f t="shared" si="65"/>
        <v>839.23041651265237</v>
      </c>
      <c r="S228" s="230">
        <f t="shared" si="66"/>
        <v>796.51315997595543</v>
      </c>
      <c r="T228" s="231">
        <f t="shared" si="67"/>
        <v>1570.873320550412</v>
      </c>
      <c r="U228" s="230">
        <f t="shared" si="68"/>
        <v>16.19886431538405</v>
      </c>
      <c r="V228" s="52">
        <f t="shared" si="75"/>
        <v>0.98192738842258487</v>
      </c>
      <c r="W228" s="52">
        <f t="shared" si="80"/>
        <v>1.7786924149489519E-4</v>
      </c>
      <c r="X228" s="66">
        <f t="shared" si="76"/>
        <v>1.3010307273210932E-2</v>
      </c>
      <c r="Y228" s="67">
        <f t="shared" si="77"/>
        <v>2.0777577711231427</v>
      </c>
      <c r="Z228" s="67">
        <f t="shared" si="78"/>
        <v>2.3570453772542976E-2</v>
      </c>
    </row>
    <row r="229" spans="2:26" ht="11.25" customHeight="1">
      <c r="B229" s="69" t="s">
        <v>360</v>
      </c>
      <c r="C229" s="57">
        <v>92439.024000000005</v>
      </c>
      <c r="D229" s="244">
        <v>29781.22</v>
      </c>
      <c r="E229" s="71">
        <v>4.0999999999999996</v>
      </c>
      <c r="F229" s="59">
        <f t="shared" si="79"/>
        <v>8.5269244810801652E-3</v>
      </c>
      <c r="G229" s="60">
        <f t="shared" si="69"/>
        <v>7.1659047771059051E-4</v>
      </c>
      <c r="H229" s="60">
        <f t="shared" si="70"/>
        <v>0.95254598875247087</v>
      </c>
      <c r="I229" s="61">
        <f t="shared" si="71"/>
        <v>0.95218769351361554</v>
      </c>
      <c r="J229" s="62">
        <f t="shared" si="72"/>
        <v>378.99999839999998</v>
      </c>
      <c r="K229" s="60">
        <f t="shared" si="81"/>
        <v>3.8406442551399747E-5</v>
      </c>
      <c r="L229" s="60">
        <f t="shared" si="73"/>
        <v>0.99530255764681963</v>
      </c>
      <c r="M229" s="63">
        <f t="shared" si="82"/>
        <v>-6.7664043245607708E-4</v>
      </c>
      <c r="N229" s="64">
        <f t="shared" si="74"/>
        <v>304.03786606276526</v>
      </c>
      <c r="O229" s="64">
        <f t="shared" si="83"/>
        <v>289.50111442710602</v>
      </c>
      <c r="P229" s="65">
        <f t="shared" si="84"/>
        <v>1246.5552508573376</v>
      </c>
      <c r="Q229" s="229">
        <f t="shared" si="64"/>
        <v>1.410986973710262</v>
      </c>
      <c r="R229" s="230">
        <f t="shared" si="65"/>
        <v>304.03786606276526</v>
      </c>
      <c r="S229" s="230">
        <f t="shared" si="66"/>
        <v>289.50111442710602</v>
      </c>
      <c r="T229" s="231">
        <f t="shared" si="67"/>
        <v>428.99346852922713</v>
      </c>
      <c r="U229" s="230">
        <f t="shared" si="68"/>
        <v>16.062601880194759</v>
      </c>
      <c r="V229" s="52">
        <f t="shared" si="75"/>
        <v>0.98220475181833111</v>
      </c>
      <c r="W229" s="52">
        <f t="shared" si="80"/>
        <v>1.7155251752078778E-4</v>
      </c>
      <c r="X229" s="66">
        <f t="shared" si="76"/>
        <v>1.301080933049719E-2</v>
      </c>
      <c r="Y229" s="67">
        <f t="shared" si="77"/>
        <v>2.039766301905082</v>
      </c>
      <c r="Z229" s="67">
        <f t="shared" si="78"/>
        <v>2.9814797105925713E-3</v>
      </c>
    </row>
    <row r="230" spans="2:26" ht="11.25" customHeight="1">
      <c r="B230" s="69" t="s">
        <v>266</v>
      </c>
      <c r="C230" s="57">
        <v>757962.96299999999</v>
      </c>
      <c r="D230" s="244">
        <v>30401.89</v>
      </c>
      <c r="E230" s="71">
        <v>5.4</v>
      </c>
      <c r="F230" s="59">
        <f t="shared" si="79"/>
        <v>6.9917364607362781E-2</v>
      </c>
      <c r="G230" s="60">
        <f t="shared" si="69"/>
        <v>5.875754829941785E-3</v>
      </c>
      <c r="H230" s="60">
        <f t="shared" si="70"/>
        <v>0.95842174358241261</v>
      </c>
      <c r="I230" s="61">
        <f t="shared" si="71"/>
        <v>0.95548386616744174</v>
      </c>
      <c r="J230" s="62">
        <f t="shared" si="72"/>
        <v>4093.0000002000002</v>
      </c>
      <c r="K230" s="60">
        <f t="shared" si="81"/>
        <v>4.1476931407438352E-4</v>
      </c>
      <c r="L230" s="60">
        <f t="shared" si="73"/>
        <v>0.99571732696089399</v>
      </c>
      <c r="M230" s="63">
        <f t="shared" si="82"/>
        <v>-5.4530669639675233E-3</v>
      </c>
      <c r="N230" s="64">
        <f t="shared" si="74"/>
        <v>870.61068394547056</v>
      </c>
      <c r="O230" s="64">
        <f t="shared" si="83"/>
        <v>831.85446222289886</v>
      </c>
      <c r="P230" s="65">
        <f t="shared" si="84"/>
        <v>4701.2976933055415</v>
      </c>
      <c r="Q230" s="229">
        <f t="shared" si="64"/>
        <v>1.6863989535702288</v>
      </c>
      <c r="R230" s="230">
        <f t="shared" si="65"/>
        <v>870.61068394547056</v>
      </c>
      <c r="S230" s="230">
        <f t="shared" si="66"/>
        <v>831.85446222289886</v>
      </c>
      <c r="T230" s="231">
        <f t="shared" si="67"/>
        <v>1468.1969463727028</v>
      </c>
      <c r="U230" s="230">
        <f t="shared" si="68"/>
        <v>15.918427495035207</v>
      </c>
      <c r="V230" s="52">
        <f t="shared" si="75"/>
        <v>0.98446905830019527</v>
      </c>
      <c r="W230" s="52">
        <f t="shared" si="80"/>
        <v>1.2652354786325706E-4</v>
      </c>
      <c r="X230" s="66">
        <f t="shared" si="76"/>
        <v>1.3016231284274061E-2</v>
      </c>
      <c r="Y230" s="67">
        <f t="shared" si="77"/>
        <v>2.0610851566839967</v>
      </c>
      <c r="Z230" s="67">
        <f t="shared" si="78"/>
        <v>2.4960629707688579E-2</v>
      </c>
    </row>
    <row r="231" spans="2:26" ht="11.25" customHeight="1">
      <c r="B231" s="69" t="s">
        <v>220</v>
      </c>
      <c r="C231" s="57">
        <v>114237.288</v>
      </c>
      <c r="D231" s="244">
        <v>30750.21</v>
      </c>
      <c r="E231" s="71">
        <v>5.9</v>
      </c>
      <c r="F231" s="59">
        <f t="shared" si="79"/>
        <v>1.0537678629097222E-2</v>
      </c>
      <c r="G231" s="60">
        <f t="shared" si="69"/>
        <v>8.855713662693183E-4</v>
      </c>
      <c r="H231" s="60">
        <f t="shared" si="70"/>
        <v>0.95930731494868193</v>
      </c>
      <c r="I231" s="61">
        <f t="shared" si="71"/>
        <v>0.95886452926554733</v>
      </c>
      <c r="J231" s="62">
        <f t="shared" si="72"/>
        <v>673.99999920000005</v>
      </c>
      <c r="K231" s="60">
        <f t="shared" si="81"/>
        <v>6.8300639467544326E-5</v>
      </c>
      <c r="L231" s="60">
        <f t="shared" si="73"/>
        <v>0.99578562760036149</v>
      </c>
      <c r="M231" s="63">
        <f t="shared" si="82"/>
        <v>-8.1631793568848199E-4</v>
      </c>
      <c r="N231" s="64">
        <f t="shared" si="74"/>
        <v>337.9900708600772</v>
      </c>
      <c r="O231" s="64">
        <f t="shared" si="83"/>
        <v>324.08669019167689</v>
      </c>
      <c r="P231" s="65">
        <f t="shared" si="84"/>
        <v>1994.1414180744555</v>
      </c>
      <c r="Q231" s="229">
        <f t="shared" si="64"/>
        <v>1.7749523509116738</v>
      </c>
      <c r="R231" s="230">
        <f t="shared" si="65"/>
        <v>337.9900708600772</v>
      </c>
      <c r="S231" s="230">
        <f t="shared" si="66"/>
        <v>324.08669019167689</v>
      </c>
      <c r="T231" s="231">
        <f t="shared" si="67"/>
        <v>599.91627085789719</v>
      </c>
      <c r="U231" s="230">
        <f t="shared" si="68"/>
        <v>15.771901658989545</v>
      </c>
      <c r="V231" s="52">
        <f t="shared" si="75"/>
        <v>0.98480879353143624</v>
      </c>
      <c r="W231" s="52">
        <f t="shared" si="80"/>
        <v>1.2049088617671795E-4</v>
      </c>
      <c r="X231" s="66">
        <f t="shared" si="76"/>
        <v>1.3017124124938877E-2</v>
      </c>
      <c r="Y231" s="67">
        <f t="shared" si="77"/>
        <v>2.0696662606035452</v>
      </c>
      <c r="Z231" s="67">
        <f t="shared" si="78"/>
        <v>3.7933612687434514E-3</v>
      </c>
    </row>
    <row r="232" spans="2:26" ht="11.25" customHeight="1">
      <c r="B232" s="69" t="s">
        <v>277</v>
      </c>
      <c r="C232" s="57">
        <v>4146.3410000000003</v>
      </c>
      <c r="D232" s="244">
        <v>31210.080000000002</v>
      </c>
      <c r="E232" s="71">
        <v>4.0999999999999996</v>
      </c>
      <c r="F232" s="59">
        <f t="shared" si="79"/>
        <v>3.8247414403473596E-4</v>
      </c>
      <c r="G232" s="60">
        <f t="shared" si="69"/>
        <v>3.2142577337694604E-5</v>
      </c>
      <c r="H232" s="60">
        <f t="shared" si="70"/>
        <v>0.95933945752601968</v>
      </c>
      <c r="I232" s="61">
        <f t="shared" si="71"/>
        <v>0.95932338623735081</v>
      </c>
      <c r="J232" s="62">
        <f t="shared" si="72"/>
        <v>16.999998099999999</v>
      </c>
      <c r="K232" s="60">
        <f t="shared" si="81"/>
        <v>1.7227162352451207E-6</v>
      </c>
      <c r="L232" s="60">
        <f t="shared" si="73"/>
        <v>0.99578735031659671</v>
      </c>
      <c r="M232" s="63">
        <f t="shared" si="82"/>
        <v>-3.0354502260965255E-5</v>
      </c>
      <c r="N232" s="64">
        <f t="shared" si="74"/>
        <v>64.392088023296779</v>
      </c>
      <c r="O232" s="64">
        <f t="shared" si="83"/>
        <v>61.772835929402625</v>
      </c>
      <c r="P232" s="65">
        <f t="shared" si="84"/>
        <v>264.00756089551675</v>
      </c>
      <c r="Q232" s="229">
        <f t="shared" si="64"/>
        <v>1.410986973710262</v>
      </c>
      <c r="R232" s="230">
        <f t="shared" si="65"/>
        <v>64.392088023296779</v>
      </c>
      <c r="S232" s="230">
        <f t="shared" si="66"/>
        <v>61.772835929402625</v>
      </c>
      <c r="T232" s="231">
        <f t="shared" si="67"/>
        <v>90.856397410876326</v>
      </c>
      <c r="U232" s="230">
        <f t="shared" si="68"/>
        <v>15.752117958587323</v>
      </c>
      <c r="V232" s="52">
        <f t="shared" si="75"/>
        <v>0.98482111699929387</v>
      </c>
      <c r="W232" s="52">
        <f t="shared" si="80"/>
        <v>1.202582731695229E-4</v>
      </c>
      <c r="X232" s="66">
        <f t="shared" si="76"/>
        <v>1.3017146644656419E-2</v>
      </c>
      <c r="Y232" s="67">
        <f t="shared" si="77"/>
        <v>2.0405180380947967</v>
      </c>
      <c r="Z232" s="67">
        <f t="shared" si="78"/>
        <v>1.3383249487890895E-4</v>
      </c>
    </row>
    <row r="233" spans="2:26" ht="11.25" customHeight="1">
      <c r="B233" s="69" t="s">
        <v>212</v>
      </c>
      <c r="C233" s="57">
        <v>248387.09700000001</v>
      </c>
      <c r="D233" s="244">
        <v>31220.6</v>
      </c>
      <c r="E233" s="71">
        <v>6.2</v>
      </c>
      <c r="F233" s="59">
        <f t="shared" si="79"/>
        <v>2.2912163354231581E-2</v>
      </c>
      <c r="G233" s="60">
        <f t="shared" si="69"/>
        <v>1.9255052768230956E-3</v>
      </c>
      <c r="H233" s="60">
        <f t="shared" si="70"/>
        <v>0.96126496280284279</v>
      </c>
      <c r="I233" s="61">
        <f t="shared" si="71"/>
        <v>0.96030221016443118</v>
      </c>
      <c r="J233" s="62">
        <f t="shared" si="72"/>
        <v>1540.0000014000002</v>
      </c>
      <c r="K233" s="60">
        <f t="shared" si="81"/>
        <v>1.5605784124701104E-4</v>
      </c>
      <c r="L233" s="60">
        <f t="shared" si="73"/>
        <v>0.99594340815784377</v>
      </c>
      <c r="M233" s="63">
        <f t="shared" si="82"/>
        <v>-1.7676813528636481E-3</v>
      </c>
      <c r="N233" s="64">
        <f t="shared" si="74"/>
        <v>498.3844871181285</v>
      </c>
      <c r="O233" s="64">
        <f t="shared" si="83"/>
        <v>478.59972449120528</v>
      </c>
      <c r="P233" s="65">
        <f t="shared" si="84"/>
        <v>3089.9838201323969</v>
      </c>
      <c r="Q233" s="229">
        <f t="shared" si="64"/>
        <v>1.824549292051046</v>
      </c>
      <c r="R233" s="230">
        <f t="shared" si="65"/>
        <v>498.3844871181285</v>
      </c>
      <c r="S233" s="230">
        <f t="shared" si="66"/>
        <v>478.59972449120528</v>
      </c>
      <c r="T233" s="231">
        <f t="shared" si="67"/>
        <v>909.32706314060499</v>
      </c>
      <c r="U233" s="230">
        <f t="shared" si="68"/>
        <v>15.709998680957789</v>
      </c>
      <c r="V233" s="52">
        <f t="shared" si="75"/>
        <v>0.98555839731542694</v>
      </c>
      <c r="W233" s="52">
        <f t="shared" si="80"/>
        <v>1.0784845019711513E-4</v>
      </c>
      <c r="X233" s="66">
        <f t="shared" si="76"/>
        <v>1.3019186666357754E-2</v>
      </c>
      <c r="Y233" s="67">
        <f t="shared" si="77"/>
        <v>2.0747624064326446</v>
      </c>
      <c r="Z233" s="67">
        <f t="shared" si="78"/>
        <v>8.2886051923966881E-3</v>
      </c>
    </row>
    <row r="234" spans="2:26" ht="11.25" customHeight="1">
      <c r="B234" s="69" t="s">
        <v>281</v>
      </c>
      <c r="C234" s="57">
        <v>56250</v>
      </c>
      <c r="D234" s="244">
        <v>31730.29</v>
      </c>
      <c r="E234" s="71">
        <v>7.2</v>
      </c>
      <c r="F234" s="59">
        <f t="shared" si="79"/>
        <v>5.1887123133273153E-3</v>
      </c>
      <c r="G234" s="60">
        <f t="shared" si="69"/>
        <v>4.360519251179103E-4</v>
      </c>
      <c r="H234" s="60">
        <f t="shared" si="70"/>
        <v>0.96170101472796066</v>
      </c>
      <c r="I234" s="61">
        <f t="shared" si="71"/>
        <v>0.96148298876540172</v>
      </c>
      <c r="J234" s="62">
        <f t="shared" si="72"/>
        <v>405</v>
      </c>
      <c r="K234" s="60">
        <f t="shared" si="81"/>
        <v>4.1041185485442729E-5</v>
      </c>
      <c r="L234" s="60">
        <f t="shared" si="73"/>
        <v>0.99598444934332919</v>
      </c>
      <c r="M234" s="63">
        <f t="shared" si="82"/>
        <v>-3.948315867966512E-4</v>
      </c>
      <c r="N234" s="64">
        <f t="shared" si="74"/>
        <v>237.17082451262846</v>
      </c>
      <c r="O234" s="64">
        <f t="shared" si="83"/>
        <v>228.03571320035661</v>
      </c>
      <c r="P234" s="65">
        <f t="shared" si="84"/>
        <v>1707.6299364909248</v>
      </c>
      <c r="Q234" s="229">
        <f t="shared" si="64"/>
        <v>1.9740810260220096</v>
      </c>
      <c r="R234" s="230">
        <f t="shared" si="65"/>
        <v>237.17082451262846</v>
      </c>
      <c r="S234" s="230">
        <f t="shared" si="66"/>
        <v>228.03571320035661</v>
      </c>
      <c r="T234" s="231">
        <f t="shared" si="67"/>
        <v>468.1944245963756</v>
      </c>
      <c r="U234" s="230">
        <f t="shared" si="68"/>
        <v>15.659339040170034</v>
      </c>
      <c r="V234" s="52">
        <f t="shared" si="75"/>
        <v>0.98572510110865041</v>
      </c>
      <c r="W234" s="52">
        <f t="shared" si="80"/>
        <v>1.0525422620040656E-4</v>
      </c>
      <c r="X234" s="66">
        <f t="shared" si="76"/>
        <v>1.3019723165570929E-2</v>
      </c>
      <c r="Y234" s="67">
        <f t="shared" si="77"/>
        <v>2.091239960806996</v>
      </c>
      <c r="Z234" s="67">
        <f t="shared" si="78"/>
        <v>1.9069791574398995E-3</v>
      </c>
    </row>
    <row r="235" spans="2:26" ht="11.25" customHeight="1">
      <c r="B235" s="69" t="s">
        <v>249</v>
      </c>
      <c r="C235" s="57">
        <v>66000</v>
      </c>
      <c r="D235" s="244">
        <v>32255.56</v>
      </c>
      <c r="E235" s="71">
        <v>5.5</v>
      </c>
      <c r="F235" s="59">
        <f t="shared" si="79"/>
        <v>6.0880891143040503E-3</v>
      </c>
      <c r="G235" s="60">
        <f t="shared" si="69"/>
        <v>5.1163425880501471E-4</v>
      </c>
      <c r="H235" s="60">
        <f t="shared" si="70"/>
        <v>0.96221264898676562</v>
      </c>
      <c r="I235" s="61">
        <f t="shared" si="71"/>
        <v>0.96195683185736314</v>
      </c>
      <c r="J235" s="62">
        <f t="shared" si="72"/>
        <v>363</v>
      </c>
      <c r="K235" s="60">
        <f t="shared" si="81"/>
        <v>3.6785062546211633E-5</v>
      </c>
      <c r="L235" s="60">
        <f t="shared" si="73"/>
        <v>0.99602123440587542</v>
      </c>
      <c r="M235" s="63">
        <f t="shared" si="82"/>
        <v>-4.7420353354354905E-4</v>
      </c>
      <c r="N235" s="64">
        <f t="shared" si="74"/>
        <v>256.9046515733026</v>
      </c>
      <c r="O235" s="64">
        <f t="shared" si="83"/>
        <v>247.13118471687392</v>
      </c>
      <c r="P235" s="65">
        <f t="shared" si="84"/>
        <v>1412.9755836531642</v>
      </c>
      <c r="Q235" s="229">
        <f t="shared" si="64"/>
        <v>1.7047480922384253</v>
      </c>
      <c r="R235" s="230">
        <f t="shared" si="65"/>
        <v>256.9046515733026</v>
      </c>
      <c r="S235" s="230">
        <f t="shared" si="66"/>
        <v>247.13118471687392</v>
      </c>
      <c r="T235" s="231">
        <f t="shared" si="67"/>
        <v>437.95771465676495</v>
      </c>
      <c r="U235" s="230">
        <f t="shared" si="68"/>
        <v>15.639055431998797</v>
      </c>
      <c r="V235" s="52">
        <f t="shared" si="75"/>
        <v>0.98592057734156602</v>
      </c>
      <c r="W235" s="52">
        <f t="shared" si="80"/>
        <v>1.0202327313078346E-4</v>
      </c>
      <c r="X235" s="66">
        <f t="shared" si="76"/>
        <v>1.3020204027828665E-2</v>
      </c>
      <c r="Y235" s="67">
        <f t="shared" si="77"/>
        <v>2.0636162349572373</v>
      </c>
      <c r="Z235" s="67">
        <f t="shared" si="78"/>
        <v>2.1788006129166873E-3</v>
      </c>
    </row>
    <row r="236" spans="2:26" ht="11.25" customHeight="1">
      <c r="B236" s="69" t="s">
        <v>213</v>
      </c>
      <c r="C236" s="57">
        <v>81454.544999999998</v>
      </c>
      <c r="D236" s="244">
        <v>32517.63</v>
      </c>
      <c r="E236" s="71">
        <v>5.5</v>
      </c>
      <c r="F236" s="59">
        <f t="shared" si="79"/>
        <v>7.5136746776528701E-3</v>
      </c>
      <c r="G236" s="60">
        <f t="shared" si="69"/>
        <v>6.3143842056628363E-4</v>
      </c>
      <c r="H236" s="60">
        <f t="shared" si="70"/>
        <v>0.96284408740733185</v>
      </c>
      <c r="I236" s="61">
        <f t="shared" si="71"/>
        <v>0.96252836819704868</v>
      </c>
      <c r="J236" s="62">
        <f t="shared" si="72"/>
        <v>447.99999750000001</v>
      </c>
      <c r="K236" s="60">
        <f t="shared" si="81"/>
        <v>4.539864443179106E-5</v>
      </c>
      <c r="L236" s="60">
        <f t="shared" si="73"/>
        <v>0.99606663305030718</v>
      </c>
      <c r="M236" s="63">
        <f t="shared" si="82"/>
        <v>-5.8524292518458143E-4</v>
      </c>
      <c r="N236" s="64">
        <f t="shared" si="74"/>
        <v>285.40242640874658</v>
      </c>
      <c r="O236" s="64">
        <f t="shared" si="83"/>
        <v>274.70793177068913</v>
      </c>
      <c r="P236" s="65">
        <f t="shared" si="84"/>
        <v>1569.7133452481062</v>
      </c>
      <c r="Q236" s="229">
        <f t="shared" si="64"/>
        <v>1.7047480922384253</v>
      </c>
      <c r="R236" s="230">
        <f t="shared" si="65"/>
        <v>285.40242640874658</v>
      </c>
      <c r="S236" s="230">
        <f t="shared" si="66"/>
        <v>274.70793177068913</v>
      </c>
      <c r="T236" s="231">
        <f t="shared" si="67"/>
        <v>486.53924194052831</v>
      </c>
      <c r="U236" s="230">
        <f t="shared" si="68"/>
        <v>15.614624862788514</v>
      </c>
      <c r="V236" s="52">
        <f t="shared" si="75"/>
        <v>0.98616164350678581</v>
      </c>
      <c r="W236" s="52">
        <f t="shared" si="80"/>
        <v>9.8108817857267672E-5</v>
      </c>
      <c r="X236" s="66">
        <f t="shared" si="76"/>
        <v>1.3020797488683383E-2</v>
      </c>
      <c r="Y236" s="67">
        <f t="shared" si="77"/>
        <v>2.0636973443411026</v>
      </c>
      <c r="Z236" s="67">
        <f t="shared" si="78"/>
        <v>2.6891994520192291E-3</v>
      </c>
    </row>
    <row r="237" spans="2:26" ht="11.25" customHeight="1">
      <c r="B237" s="69" t="s">
        <v>234</v>
      </c>
      <c r="C237" s="57">
        <v>338709.67700000003</v>
      </c>
      <c r="D237" s="244">
        <v>32826.65</v>
      </c>
      <c r="E237" s="71">
        <v>6.2</v>
      </c>
      <c r="F237" s="59">
        <f t="shared" si="79"/>
        <v>3.1243859052320321E-2</v>
      </c>
      <c r="G237" s="60">
        <f t="shared" si="69"/>
        <v>2.6256890082118328E-3</v>
      </c>
      <c r="H237" s="60">
        <f t="shared" si="70"/>
        <v>0.96546977641554366</v>
      </c>
      <c r="I237" s="61">
        <f t="shared" si="71"/>
        <v>0.96415693191143781</v>
      </c>
      <c r="J237" s="62">
        <f t="shared" si="72"/>
        <v>2099.9999974000002</v>
      </c>
      <c r="K237" s="60">
        <f t="shared" si="81"/>
        <v>2.1280614669808064E-4</v>
      </c>
      <c r="L237" s="60">
        <f t="shared" si="73"/>
        <v>0.99627943919700523</v>
      </c>
      <c r="M237" s="63">
        <f t="shared" si="82"/>
        <v>-2.4104620697346091E-3</v>
      </c>
      <c r="N237" s="64">
        <f t="shared" si="74"/>
        <v>581.98769488709979</v>
      </c>
      <c r="O237" s="64">
        <f t="shared" si="83"/>
        <v>561.12747031255617</v>
      </c>
      <c r="P237" s="65">
        <f t="shared" si="84"/>
        <v>3608.323708300019</v>
      </c>
      <c r="Q237" s="229">
        <f t="shared" si="64"/>
        <v>1.824549292051046</v>
      </c>
      <c r="R237" s="230">
        <f t="shared" si="65"/>
        <v>581.98769488709979</v>
      </c>
      <c r="S237" s="230">
        <f t="shared" si="66"/>
        <v>561.12747031255617</v>
      </c>
      <c r="T237" s="231">
        <f t="shared" si="67"/>
        <v>1061.8652366886781</v>
      </c>
      <c r="U237" s="230">
        <f t="shared" si="68"/>
        <v>15.545220305745451</v>
      </c>
      <c r="V237" s="52">
        <f t="shared" si="75"/>
        <v>0.98716190089036704</v>
      </c>
      <c r="W237" s="52">
        <f t="shared" si="80"/>
        <v>8.3129504773014887E-5</v>
      </c>
      <c r="X237" s="66">
        <f t="shared" si="76"/>
        <v>1.3023579336451957E-2</v>
      </c>
      <c r="Y237" s="67">
        <f t="shared" si="77"/>
        <v>2.0753791958511427</v>
      </c>
      <c r="Z237" s="67">
        <f t="shared" si="78"/>
        <v>1.1309364562598531E-2</v>
      </c>
    </row>
    <row r="238" spans="2:26" ht="11.25" customHeight="1">
      <c r="B238" s="69" t="s">
        <v>318</v>
      </c>
      <c r="C238" s="57">
        <v>196612.90299999999</v>
      </c>
      <c r="D238" s="244">
        <v>34551.279999999999</v>
      </c>
      <c r="E238" s="71">
        <v>6.2</v>
      </c>
      <c r="F238" s="59">
        <f t="shared" si="79"/>
        <v>1.8136316280091182E-2</v>
      </c>
      <c r="G238" s="60">
        <f t="shared" si="69"/>
        <v>1.5241499529985948E-3</v>
      </c>
      <c r="H238" s="60">
        <f t="shared" si="70"/>
        <v>0.9669939263685422</v>
      </c>
      <c r="I238" s="61">
        <f t="shared" si="71"/>
        <v>0.96623185139204293</v>
      </c>
      <c r="J238" s="62">
        <f t="shared" si="72"/>
        <v>1218.9999986</v>
      </c>
      <c r="K238" s="60">
        <f t="shared" si="81"/>
        <v>1.2352890135628895E-4</v>
      </c>
      <c r="L238" s="60">
        <f t="shared" si="73"/>
        <v>0.99640296809836149</v>
      </c>
      <c r="M238" s="63">
        <f t="shared" si="82"/>
        <v>-1.3992158396521903E-3</v>
      </c>
      <c r="N238" s="64">
        <f t="shared" si="74"/>
        <v>443.41053550857356</v>
      </c>
      <c r="O238" s="64">
        <f t="shared" si="83"/>
        <v>428.43738265118623</v>
      </c>
      <c r="P238" s="65">
        <f t="shared" si="84"/>
        <v>2749.1453201531563</v>
      </c>
      <c r="Q238" s="229">
        <f t="shared" si="64"/>
        <v>1.824549292051046</v>
      </c>
      <c r="R238" s="230">
        <f t="shared" si="65"/>
        <v>443.41053550857356</v>
      </c>
      <c r="S238" s="230">
        <f t="shared" si="66"/>
        <v>428.43738265118623</v>
      </c>
      <c r="T238" s="231">
        <f t="shared" si="67"/>
        <v>809.02437865014303</v>
      </c>
      <c r="U238" s="230">
        <f t="shared" si="68"/>
        <v>15.457240114068618</v>
      </c>
      <c r="V238" s="52">
        <f t="shared" si="75"/>
        <v>0.98774093407300767</v>
      </c>
      <c r="W238" s="52">
        <f t="shared" si="80"/>
        <v>7.5030833456387217E-5</v>
      </c>
      <c r="X238" s="66">
        <f t="shared" si="76"/>
        <v>1.3025194132847289E-2</v>
      </c>
      <c r="Y238" s="67">
        <f t="shared" si="77"/>
        <v>2.0757111342550334</v>
      </c>
      <c r="Z238" s="67">
        <f t="shared" si="78"/>
        <v>6.5669169944121333E-3</v>
      </c>
    </row>
    <row r="239" spans="2:26" ht="11.25" customHeight="1">
      <c r="B239" s="69" t="s">
        <v>361</v>
      </c>
      <c r="C239" s="57">
        <v>77321.429000000004</v>
      </c>
      <c r="D239" s="244">
        <v>35290.639999999999</v>
      </c>
      <c r="E239" s="71">
        <v>5.6</v>
      </c>
      <c r="F239" s="59">
        <f t="shared" si="79"/>
        <v>7.1324204575353564E-3</v>
      </c>
      <c r="G239" s="60">
        <f t="shared" si="69"/>
        <v>5.9939836388120567E-4</v>
      </c>
      <c r="H239" s="60">
        <f t="shared" si="70"/>
        <v>0.96759332473242343</v>
      </c>
      <c r="I239" s="61">
        <f t="shared" si="71"/>
        <v>0.96729362555048282</v>
      </c>
      <c r="J239" s="62">
        <f t="shared" si="72"/>
        <v>433.00000239999997</v>
      </c>
      <c r="K239" s="60">
        <f t="shared" si="81"/>
        <v>4.3878601021470482E-5</v>
      </c>
      <c r="L239" s="60">
        <f t="shared" si="73"/>
        <v>0.99644684669938299</v>
      </c>
      <c r="M239" s="63">
        <f t="shared" si="82"/>
        <v>-5.5481196815920786E-4</v>
      </c>
      <c r="N239" s="64">
        <f t="shared" si="74"/>
        <v>278.06731019665006</v>
      </c>
      <c r="O239" s="64">
        <f t="shared" si="83"/>
        <v>268.9727366271884</v>
      </c>
      <c r="P239" s="65">
        <f t="shared" si="84"/>
        <v>1557.1769371012401</v>
      </c>
      <c r="Q239" s="229">
        <f t="shared" si="64"/>
        <v>1.7227665977411035</v>
      </c>
      <c r="R239" s="230">
        <f t="shared" si="65"/>
        <v>278.06731019665006</v>
      </c>
      <c r="S239" s="230">
        <f t="shared" si="66"/>
        <v>268.9727366271884</v>
      </c>
      <c r="T239" s="231">
        <f t="shared" si="67"/>
        <v>479.04507393050289</v>
      </c>
      <c r="U239" s="230">
        <f t="shared" si="68"/>
        <v>15.41241181729338</v>
      </c>
      <c r="V239" s="52">
        <f t="shared" si="75"/>
        <v>0.98796832943183155</v>
      </c>
      <c r="W239" s="52">
        <f t="shared" si="80"/>
        <v>7.1885255056168006E-5</v>
      </c>
      <c r="X239" s="66">
        <f t="shared" si="76"/>
        <v>1.3025767723367271E-2</v>
      </c>
      <c r="Y239" s="67">
        <f t="shared" si="77"/>
        <v>2.0660166659551065</v>
      </c>
      <c r="Z239" s="67">
        <f t="shared" si="78"/>
        <v>2.5584868798340077E-3</v>
      </c>
    </row>
    <row r="240" spans="2:26" ht="11.25" customHeight="1">
      <c r="B240" s="69" t="s">
        <v>290</v>
      </c>
      <c r="C240" s="57">
        <v>43858.267999999996</v>
      </c>
      <c r="D240" s="244">
        <v>35393.69</v>
      </c>
      <c r="E240" s="71">
        <v>12.7</v>
      </c>
      <c r="F240" s="59">
        <f t="shared" si="79"/>
        <v>4.0456521815610555E-3</v>
      </c>
      <c r="G240" s="60">
        <f t="shared" si="69"/>
        <v>3.3999079455532868E-4</v>
      </c>
      <c r="H240" s="60">
        <f t="shared" si="70"/>
        <v>0.96793331552697881</v>
      </c>
      <c r="I240" s="61">
        <f t="shared" si="71"/>
        <v>0.96776332012970112</v>
      </c>
      <c r="J240" s="62">
        <f t="shared" si="72"/>
        <v>557.0000035999999</v>
      </c>
      <c r="K240" s="60">
        <f t="shared" si="81"/>
        <v>5.6444297439851514E-5</v>
      </c>
      <c r="L240" s="60">
        <f t="shared" si="73"/>
        <v>0.99650329099682289</v>
      </c>
      <c r="M240" s="63">
        <f t="shared" si="82"/>
        <v>-2.841676297195006E-4</v>
      </c>
      <c r="N240" s="64">
        <f t="shared" si="74"/>
        <v>209.42365673438135</v>
      </c>
      <c r="O240" s="64">
        <f t="shared" si="83"/>
        <v>202.67253335496773</v>
      </c>
      <c r="P240" s="65">
        <f t="shared" si="84"/>
        <v>2659.680440526643</v>
      </c>
      <c r="Q240" s="229">
        <f t="shared" si="64"/>
        <v>2.5416019934645457</v>
      </c>
      <c r="R240" s="230">
        <f t="shared" si="65"/>
        <v>209.42365673438135</v>
      </c>
      <c r="S240" s="230">
        <f t="shared" si="66"/>
        <v>202.67253335496773</v>
      </c>
      <c r="T240" s="231">
        <f t="shared" si="67"/>
        <v>532.27158343473843</v>
      </c>
      <c r="U240" s="230">
        <f t="shared" si="68"/>
        <v>15.392622726175809</v>
      </c>
      <c r="V240" s="52">
        <f t="shared" si="75"/>
        <v>0.98809723261594118</v>
      </c>
      <c r="W240" s="52">
        <f t="shared" si="80"/>
        <v>7.0661817502791624E-5</v>
      </c>
      <c r="X240" s="66">
        <f t="shared" si="76"/>
        <v>1.3026505575376332E-2</v>
      </c>
      <c r="Y240" s="67">
        <f t="shared" si="77"/>
        <v>2.1828999087552594</v>
      </c>
      <c r="Z240" s="67">
        <f t="shared" si="78"/>
        <v>1.6200738195362155E-3</v>
      </c>
    </row>
    <row r="241" spans="2:26" ht="11.25" customHeight="1">
      <c r="B241" s="69" t="s">
        <v>348</v>
      </c>
      <c r="C241" s="57">
        <v>51025.641000000003</v>
      </c>
      <c r="D241" s="244">
        <v>37365.07</v>
      </c>
      <c r="E241" s="71">
        <v>3.9</v>
      </c>
      <c r="F241" s="59">
        <f t="shared" si="79"/>
        <v>4.706797720037674E-3</v>
      </c>
      <c r="G241" s="60">
        <f t="shared" si="69"/>
        <v>3.9555251534978441E-4</v>
      </c>
      <c r="H241" s="60">
        <f t="shared" si="70"/>
        <v>0.96832886804232865</v>
      </c>
      <c r="I241" s="61">
        <f t="shared" si="71"/>
        <v>0.96813109178465373</v>
      </c>
      <c r="J241" s="62">
        <f t="shared" si="72"/>
        <v>198.99999990000001</v>
      </c>
      <c r="K241" s="60">
        <f t="shared" si="81"/>
        <v>2.0165915820985146E-5</v>
      </c>
      <c r="L241" s="60">
        <f t="shared" si="73"/>
        <v>0.99652345691264388</v>
      </c>
      <c r="M241" s="63">
        <f t="shared" si="82"/>
        <v>-3.7465012154702659E-4</v>
      </c>
      <c r="N241" s="64">
        <f t="shared" si="74"/>
        <v>225.88855880721363</v>
      </c>
      <c r="O241" s="64">
        <f t="shared" si="83"/>
        <v>218.68973705968969</v>
      </c>
      <c r="P241" s="65">
        <f t="shared" si="84"/>
        <v>880.96537934813307</v>
      </c>
      <c r="Q241" s="229">
        <f t="shared" si="64"/>
        <v>1.3609765531356006</v>
      </c>
      <c r="R241" s="230">
        <f t="shared" si="65"/>
        <v>225.88855880721363</v>
      </c>
      <c r="S241" s="230">
        <f t="shared" si="66"/>
        <v>218.68973705968969</v>
      </c>
      <c r="T241" s="231">
        <f t="shared" si="67"/>
        <v>307.42903215821002</v>
      </c>
      <c r="U241" s="230">
        <f t="shared" si="68"/>
        <v>15.377145572200883</v>
      </c>
      <c r="V241" s="52">
        <f t="shared" si="75"/>
        <v>0.98824712847699281</v>
      </c>
      <c r="W241" s="52">
        <f t="shared" si="80"/>
        <v>6.8497612374766488E-5</v>
      </c>
      <c r="X241" s="66">
        <f t="shared" si="76"/>
        <v>1.3026769188569834E-2</v>
      </c>
      <c r="Y241" s="67">
        <f t="shared" si="77"/>
        <v>2.0381506425511371</v>
      </c>
      <c r="Z241" s="67">
        <f t="shared" si="78"/>
        <v>1.6431481073159392E-3</v>
      </c>
    </row>
    <row r="242" spans="2:26" ht="11.25" customHeight="1">
      <c r="B242" s="69" t="s">
        <v>374</v>
      </c>
      <c r="C242" s="57">
        <v>52053.571000000004</v>
      </c>
      <c r="D242" s="244">
        <v>38726.75</v>
      </c>
      <c r="E242" s="71">
        <v>11.2</v>
      </c>
      <c r="F242" s="59">
        <f t="shared" si="79"/>
        <v>4.8016178631174701E-3</v>
      </c>
      <c r="G242" s="60">
        <f t="shared" si="69"/>
        <v>4.0352106388998803E-4</v>
      </c>
      <c r="H242" s="60">
        <f t="shared" si="70"/>
        <v>0.96873238910621862</v>
      </c>
      <c r="I242" s="61">
        <f t="shared" si="71"/>
        <v>0.96853062857427363</v>
      </c>
      <c r="J242" s="62">
        <f t="shared" si="72"/>
        <v>582.99999520000006</v>
      </c>
      <c r="K242" s="60">
        <f t="shared" si="81"/>
        <v>5.9079039360531905E-5</v>
      </c>
      <c r="L242" s="60">
        <f t="shared" si="73"/>
        <v>0.99658253595200441</v>
      </c>
      <c r="M242" s="63">
        <f t="shared" si="82"/>
        <v>-3.449102662156367E-4</v>
      </c>
      <c r="N242" s="64">
        <f t="shared" si="74"/>
        <v>228.15251697055635</v>
      </c>
      <c r="O242" s="64">
        <f t="shared" si="83"/>
        <v>220.97270067229556</v>
      </c>
      <c r="P242" s="65">
        <f t="shared" si="84"/>
        <v>2555.3081900702309</v>
      </c>
      <c r="Q242" s="229">
        <f t="shared" si="64"/>
        <v>2.4159137783010487</v>
      </c>
      <c r="R242" s="230">
        <f t="shared" si="65"/>
        <v>228.15251697055635</v>
      </c>
      <c r="S242" s="230">
        <f t="shared" si="66"/>
        <v>220.97270067229556</v>
      </c>
      <c r="T242" s="231">
        <f t="shared" si="67"/>
        <v>551.19680930323091</v>
      </c>
      <c r="U242" s="230">
        <f t="shared" si="68"/>
        <v>15.36034926299698</v>
      </c>
      <c r="V242" s="52">
        <f t="shared" si="75"/>
        <v>0.98839996337600011</v>
      </c>
      <c r="W242" s="52">
        <f t="shared" si="80"/>
        <v>6.6954493961577624E-5</v>
      </c>
      <c r="X242" s="66">
        <f t="shared" si="76"/>
        <v>1.3027541482492565E-2</v>
      </c>
      <c r="Y242" s="67">
        <f t="shared" si="77"/>
        <v>2.1584431612365349</v>
      </c>
      <c r="Z242" s="67">
        <f t="shared" si="78"/>
        <v>1.8799549552665914E-3</v>
      </c>
    </row>
    <row r="243" spans="2:26" ht="11.25" customHeight="1">
      <c r="B243" s="69" t="s">
        <v>376</v>
      </c>
      <c r="C243" s="57">
        <v>3949642.8569999998</v>
      </c>
      <c r="D243" s="244">
        <v>39505.94</v>
      </c>
      <c r="E243" s="71">
        <v>8.4</v>
      </c>
      <c r="F243" s="59">
        <f t="shared" si="79"/>
        <v>0.36432996489530983</v>
      </c>
      <c r="G243" s="60">
        <f t="shared" si="69"/>
        <v>3.0617766601298724E-2</v>
      </c>
      <c r="H243" s="60">
        <f t="shared" si="70"/>
        <v>0.99935015570751728</v>
      </c>
      <c r="I243" s="61">
        <f t="shared" si="71"/>
        <v>0.9840412724068679</v>
      </c>
      <c r="J243" s="62">
        <f t="shared" si="72"/>
        <v>33176.999998799998</v>
      </c>
      <c r="K243" s="60">
        <f t="shared" si="81"/>
        <v>3.3620331130895897E-3</v>
      </c>
      <c r="L243" s="60">
        <f t="shared" si="73"/>
        <v>0.99994456906509399</v>
      </c>
      <c r="M243" s="63">
        <f t="shared" si="82"/>
        <v>-2.7256221114811408E-2</v>
      </c>
      <c r="N243" s="64">
        <f t="shared" si="74"/>
        <v>1987.370840331517</v>
      </c>
      <c r="O243" s="64">
        <f t="shared" si="83"/>
        <v>1955.6549304641323</v>
      </c>
      <c r="P243" s="65">
        <f t="shared" si="84"/>
        <v>16693.915058784743</v>
      </c>
      <c r="Q243" s="229">
        <f t="shared" si="64"/>
        <v>2.1282317058492679</v>
      </c>
      <c r="R243" s="230">
        <f t="shared" si="65"/>
        <v>1987.370840331517</v>
      </c>
      <c r="S243" s="230">
        <f t="shared" si="66"/>
        <v>1955.6549304641323</v>
      </c>
      <c r="T243" s="231">
        <f t="shared" si="67"/>
        <v>4229.585633673837</v>
      </c>
      <c r="U243" s="230">
        <f t="shared" si="68"/>
        <v>14.722278113383796</v>
      </c>
      <c r="V243" s="52">
        <f t="shared" si="75"/>
        <v>0.99976369197382242</v>
      </c>
      <c r="W243" s="52">
        <f t="shared" si="80"/>
        <v>3.2716522146863715E-8</v>
      </c>
      <c r="X243" s="66">
        <f t="shared" si="76"/>
        <v>1.3071490703220629E-2</v>
      </c>
      <c r="Y243" s="67">
        <f t="shared" si="77"/>
        <v>2.1156804141375947</v>
      </c>
      <c r="Z243" s="67">
        <f t="shared" si="78"/>
        <v>0.13704829576011732</v>
      </c>
    </row>
    <row r="244" spans="2:26" ht="11.25" customHeight="1">
      <c r="B244" s="69" t="s">
        <v>323</v>
      </c>
      <c r="C244" s="57">
        <v>58367.347000000002</v>
      </c>
      <c r="D244" s="244">
        <v>44097.19</v>
      </c>
      <c r="E244" s="71">
        <v>4.9000000000000004</v>
      </c>
      <c r="F244" s="59">
        <f t="shared" si="79"/>
        <v>5.3840243924470786E-3</v>
      </c>
      <c r="G244" s="60">
        <f t="shared" si="69"/>
        <v>4.5246567152666819E-4</v>
      </c>
      <c r="H244" s="60">
        <f t="shared" si="70"/>
        <v>0.99980262137904397</v>
      </c>
      <c r="I244" s="61">
        <f t="shared" si="71"/>
        <v>0.99957638854328068</v>
      </c>
      <c r="J244" s="62">
        <f t="shared" si="72"/>
        <v>286.00000030000001</v>
      </c>
      <c r="K244" s="60">
        <f t="shared" si="81"/>
        <v>2.8982170521355497E-5</v>
      </c>
      <c r="L244" s="60">
        <f t="shared" si="73"/>
        <v>0.99997355123561538</v>
      </c>
      <c r="M244" s="63">
        <f t="shared" si="82"/>
        <v>-4.2347725430824656E-4</v>
      </c>
      <c r="N244" s="64">
        <f t="shared" si="74"/>
        <v>241.59335048796356</v>
      </c>
      <c r="O244" s="64">
        <f t="shared" si="83"/>
        <v>241.49100877682966</v>
      </c>
      <c r="P244" s="65">
        <f t="shared" si="84"/>
        <v>1183.8074173910215</v>
      </c>
      <c r="Q244" s="229">
        <f t="shared" si="64"/>
        <v>1.589235205116581</v>
      </c>
      <c r="R244" s="230">
        <f t="shared" si="65"/>
        <v>241.59335048796356</v>
      </c>
      <c r="S244" s="230">
        <f t="shared" si="66"/>
        <v>241.49100877682966</v>
      </c>
      <c r="T244" s="231">
        <f t="shared" si="67"/>
        <v>383.9486579175408</v>
      </c>
      <c r="U244" s="230">
        <f t="shared" si="68"/>
        <v>14.10976797597316</v>
      </c>
      <c r="V244" s="52">
        <f t="shared" si="75"/>
        <v>0.99992824667391811</v>
      </c>
      <c r="W244" s="52">
        <f t="shared" si="80"/>
        <v>2.0525033105815664E-9</v>
      </c>
      <c r="X244" s="66">
        <f t="shared" si="76"/>
        <v>1.3071869564393787E-2</v>
      </c>
      <c r="Y244" s="67">
        <f t="shared" si="77"/>
        <v>2.058551484907472</v>
      </c>
      <c r="Z244" s="67">
        <f t="shared" si="78"/>
        <v>1.9173840112335036E-3</v>
      </c>
    </row>
    <row r="245" spans="2:26" ht="11.25" customHeight="1">
      <c r="B245" s="69" t="s">
        <v>207</v>
      </c>
      <c r="C245" s="57">
        <v>652.17399999999998</v>
      </c>
      <c r="D245" s="244">
        <v>45646.14</v>
      </c>
      <c r="E245" s="71">
        <v>4.5999999999999996</v>
      </c>
      <c r="F245" s="59">
        <f t="shared" si="79"/>
        <v>6.0158991364123174E-5</v>
      </c>
      <c r="G245" s="60">
        <f t="shared" si="69"/>
        <v>5.0556751682106311E-6</v>
      </c>
      <c r="H245" s="60">
        <f t="shared" si="70"/>
        <v>0.99980767705421214</v>
      </c>
      <c r="I245" s="61">
        <f t="shared" si="71"/>
        <v>0.999805149216628</v>
      </c>
      <c r="J245" s="62">
        <f t="shared" si="72"/>
        <v>3.0000003999999993</v>
      </c>
      <c r="K245" s="60">
        <f t="shared" si="81"/>
        <v>3.0400882190815394E-7</v>
      </c>
      <c r="L245" s="60">
        <f t="shared" si="73"/>
        <v>0.99997385524443727</v>
      </c>
      <c r="M245" s="63">
        <f t="shared" si="82"/>
        <v>-4.7515926347996285E-6</v>
      </c>
      <c r="N245" s="64">
        <f t="shared" si="74"/>
        <v>25.537697625275463</v>
      </c>
      <c r="O245" s="64">
        <f t="shared" si="83"/>
        <v>25.532721584887661</v>
      </c>
      <c r="P245" s="65">
        <f t="shared" si="84"/>
        <v>117.47340907626712</v>
      </c>
      <c r="Q245" s="229">
        <f t="shared" si="64"/>
        <v>1.5260563034950492</v>
      </c>
      <c r="R245" s="230">
        <f t="shared" si="65"/>
        <v>25.537697625275463</v>
      </c>
      <c r="S245" s="230">
        <f t="shared" si="66"/>
        <v>25.532721584887661</v>
      </c>
      <c r="T245" s="231">
        <f t="shared" si="67"/>
        <v>38.971964437802171</v>
      </c>
      <c r="U245" s="230">
        <f t="shared" si="68"/>
        <v>14.100941567515415</v>
      </c>
      <c r="V245" s="52">
        <f t="shared" si="75"/>
        <v>0.99993008479942136</v>
      </c>
      <c r="W245" s="52">
        <f t="shared" si="80"/>
        <v>1.9158518568909356E-9</v>
      </c>
      <c r="X245" s="66">
        <f t="shared" si="76"/>
        <v>1.3071873538462562E-2</v>
      </c>
      <c r="Y245" s="67">
        <f t="shared" si="77"/>
        <v>2.0533932151487813</v>
      </c>
      <c r="Z245" s="67">
        <f t="shared" si="78"/>
        <v>2.1316868578618399E-5</v>
      </c>
    </row>
    <row r="246" spans="2:26" ht="11.25" customHeight="1">
      <c r="B246" s="69" t="s">
        <v>227</v>
      </c>
      <c r="C246" s="57">
        <v>7288.1360000000004</v>
      </c>
      <c r="D246" s="244">
        <v>48615.96</v>
      </c>
      <c r="E246" s="71">
        <v>11.8</v>
      </c>
      <c r="F246" s="59">
        <f t="shared" si="79"/>
        <v>6.7228517341162827E-4</v>
      </c>
      <c r="G246" s="60">
        <f t="shared" si="69"/>
        <v>5.6497879703487049E-5</v>
      </c>
      <c r="H246" s="60">
        <f t="shared" si="70"/>
        <v>0.99986417493391566</v>
      </c>
      <c r="I246" s="61">
        <f t="shared" si="71"/>
        <v>0.9998359259940639</v>
      </c>
      <c r="J246" s="62">
        <f t="shared" si="72"/>
        <v>86.000004800000013</v>
      </c>
      <c r="K246" s="60">
        <f t="shared" si="81"/>
        <v>8.7149188857920139E-6</v>
      </c>
      <c r="L246" s="60">
        <f t="shared" si="73"/>
        <v>0.99998257016332304</v>
      </c>
      <c r="M246" s="63">
        <f t="shared" si="82"/>
        <v>-4.7783159773384654E-5</v>
      </c>
      <c r="N246" s="64">
        <f t="shared" si="74"/>
        <v>85.370580412692519</v>
      </c>
      <c r="O246" s="64">
        <f t="shared" si="83"/>
        <v>85.356573319575119</v>
      </c>
      <c r="P246" s="65">
        <f t="shared" si="84"/>
        <v>1007.3728488697718</v>
      </c>
      <c r="Q246" s="229">
        <f t="shared" si="64"/>
        <v>2.4680995314716192</v>
      </c>
      <c r="R246" s="230">
        <f t="shared" si="65"/>
        <v>85.370580412692519</v>
      </c>
      <c r="S246" s="230">
        <f t="shared" si="66"/>
        <v>85.356573319575119</v>
      </c>
      <c r="T246" s="231">
        <f t="shared" si="67"/>
        <v>210.70308951802659</v>
      </c>
      <c r="U246" s="230">
        <f t="shared" si="68"/>
        <v>14.09975451035619</v>
      </c>
      <c r="V246" s="52">
        <f t="shared" si="75"/>
        <v>0.99995062529140166</v>
      </c>
      <c r="W246" s="52">
        <f t="shared" si="80"/>
        <v>1.0204748420730151E-9</v>
      </c>
      <c r="X246" s="66">
        <f t="shared" si="76"/>
        <v>1.3071987461758632E-2</v>
      </c>
      <c r="Y246" s="67">
        <f t="shared" si="77"/>
        <v>2.1778952223259305</v>
      </c>
      <c r="Z246" s="67">
        <f t="shared" si="78"/>
        <v>2.6798230231886227E-4</v>
      </c>
    </row>
    <row r="247" spans="2:26" ht="11.25" customHeight="1">
      <c r="B247" s="69" t="s">
        <v>298</v>
      </c>
      <c r="C247" s="57">
        <v>5434.7830000000004</v>
      </c>
      <c r="D247" s="244">
        <v>62148.800000000003</v>
      </c>
      <c r="E247" s="71">
        <v>4.5999999999999996</v>
      </c>
      <c r="F247" s="59">
        <f t="shared" si="79"/>
        <v>5.0132489728643508E-4</v>
      </c>
      <c r="G247" s="60">
        <f t="shared" si="69"/>
        <v>4.2130623817743858E-5</v>
      </c>
      <c r="H247" s="60">
        <f t="shared" si="70"/>
        <v>0.99990630555773341</v>
      </c>
      <c r="I247" s="61">
        <f t="shared" si="71"/>
        <v>0.99988524024582448</v>
      </c>
      <c r="J247" s="62">
        <f t="shared" si="72"/>
        <v>25.0000018</v>
      </c>
      <c r="K247" s="60">
        <f t="shared" si="81"/>
        <v>2.5334066938523508E-6</v>
      </c>
      <c r="L247" s="60">
        <f t="shared" si="73"/>
        <v>0.99998510357001691</v>
      </c>
      <c r="M247" s="63">
        <f t="shared" si="82"/>
        <v>-3.9596826894028325E-5</v>
      </c>
      <c r="N247" s="64">
        <f t="shared" si="74"/>
        <v>73.720980731403728</v>
      </c>
      <c r="O247" s="64">
        <f t="shared" si="83"/>
        <v>73.712520529777407</v>
      </c>
      <c r="P247" s="65">
        <f t="shared" si="84"/>
        <v>339.1165113644571</v>
      </c>
      <c r="Q247" s="229">
        <f t="shared" si="64"/>
        <v>1.5260563034950492</v>
      </c>
      <c r="R247" s="230">
        <f t="shared" si="65"/>
        <v>73.720980731403728</v>
      </c>
      <c r="S247" s="230">
        <f t="shared" si="66"/>
        <v>73.712520529777407</v>
      </c>
      <c r="T247" s="231">
        <f t="shared" si="67"/>
        <v>112.50236734499572</v>
      </c>
      <c r="U247" s="230">
        <f t="shared" si="68"/>
        <v>14.097852673045141</v>
      </c>
      <c r="V247" s="52">
        <f t="shared" si="75"/>
        <v>0.99996594141461481</v>
      </c>
      <c r="W247" s="52">
        <f t="shared" si="80"/>
        <v>3.6718819965411877E-10</v>
      </c>
      <c r="X247" s="66">
        <f t="shared" si="76"/>
        <v>1.3072020578996398E-2</v>
      </c>
      <c r="Y247" s="67">
        <f t="shared" si="77"/>
        <v>2.0534025823089195</v>
      </c>
      <c r="Z247" s="67">
        <f t="shared" si="78"/>
        <v>1.7764218131675259E-4</v>
      </c>
    </row>
    <row r="248" spans="2:26" ht="11.25" customHeight="1">
      <c r="B248" s="69" t="s">
        <v>334</v>
      </c>
      <c r="C248" s="57">
        <v>11520</v>
      </c>
      <c r="D248" s="244">
        <v>66311.28</v>
      </c>
      <c r="E248" s="71">
        <v>12.5</v>
      </c>
      <c r="F248" s="59">
        <f t="shared" si="79"/>
        <v>1.0626482817694342E-3</v>
      </c>
      <c r="G248" s="60">
        <f t="shared" si="69"/>
        <v>8.930343426414802E-5</v>
      </c>
      <c r="H248" s="60">
        <f t="shared" si="70"/>
        <v>0.99999560899199758</v>
      </c>
      <c r="I248" s="61">
        <f t="shared" si="71"/>
        <v>0.99995095727486549</v>
      </c>
      <c r="J248" s="62">
        <f t="shared" si="72"/>
        <v>144</v>
      </c>
      <c r="K248" s="60">
        <f t="shared" si="81"/>
        <v>1.4592421505935192E-5</v>
      </c>
      <c r="L248" s="60">
        <f t="shared" si="73"/>
        <v>0.99999969599152283</v>
      </c>
      <c r="M248" s="63">
        <f t="shared" si="82"/>
        <v>-7.4711049684705877E-5</v>
      </c>
      <c r="N248" s="64">
        <f t="shared" si="74"/>
        <v>107.33126291998991</v>
      </c>
      <c r="O248" s="64">
        <f t="shared" si="83"/>
        <v>107.32599910236419</v>
      </c>
      <c r="P248" s="65">
        <f t="shared" si="84"/>
        <v>1341.6407864998739</v>
      </c>
      <c r="Q248" s="229">
        <f t="shared" si="64"/>
        <v>2.5257286443082556</v>
      </c>
      <c r="R248" s="230">
        <f t="shared" si="65"/>
        <v>107.33126291998991</v>
      </c>
      <c r="S248" s="230">
        <f t="shared" si="66"/>
        <v>107.32599910236419</v>
      </c>
      <c r="T248" s="231">
        <f t="shared" si="67"/>
        <v>271.08964518679909</v>
      </c>
      <c r="U248" s="230">
        <f t="shared" si="68"/>
        <v>14.095318650289395</v>
      </c>
      <c r="V248" s="52">
        <f t="shared" si="75"/>
        <v>0.99999840393013772</v>
      </c>
      <c r="W248" s="52">
        <f t="shared" si="80"/>
        <v>1.6694226228802058E-12</v>
      </c>
      <c r="X248" s="66">
        <f t="shared" si="76"/>
        <v>1.3072211334272194E-2</v>
      </c>
      <c r="Y248" s="67">
        <f t="shared" si="77"/>
        <v>2.1900364576722819</v>
      </c>
      <c r="Z248" s="67">
        <f t="shared" si="78"/>
        <v>4.2832246157656849E-4</v>
      </c>
    </row>
    <row r="249" spans="2:26" ht="11.25" customHeight="1">
      <c r="B249" s="69" t="s">
        <v>342</v>
      </c>
      <c r="C249" s="57">
        <v>181.81800000000001</v>
      </c>
      <c r="D249" s="244">
        <v>74489.48</v>
      </c>
      <c r="E249" s="71">
        <v>5.5</v>
      </c>
      <c r="F249" s="59">
        <f t="shared" si="79"/>
        <v>1.6771578584614151E-5</v>
      </c>
      <c r="G249" s="60">
        <f t="shared" si="69"/>
        <v>1.4094593585971239E-6</v>
      </c>
      <c r="H249" s="60">
        <f t="shared" si="70"/>
        <v>0.99999701845135613</v>
      </c>
      <c r="I249" s="61">
        <f t="shared" si="71"/>
        <v>0.99999631372167685</v>
      </c>
      <c r="J249" s="62">
        <f t="shared" si="72"/>
        <v>0.99999899999999997</v>
      </c>
      <c r="K249" s="60">
        <f t="shared" si="81"/>
        <v>1.0133615912162282E-7</v>
      </c>
      <c r="L249" s="60">
        <f t="shared" si="73"/>
        <v>0.99999979732768196</v>
      </c>
      <c r="M249" s="63">
        <f t="shared" si="82"/>
        <v>-1.3081232158596023E-6</v>
      </c>
      <c r="N249" s="64">
        <f t="shared" si="74"/>
        <v>13.483990507264531</v>
      </c>
      <c r="O249" s="64">
        <f t="shared" si="83"/>
        <v>13.483940801522614</v>
      </c>
      <c r="P249" s="65">
        <f t="shared" si="84"/>
        <v>74.161947789954922</v>
      </c>
      <c r="Q249" s="229">
        <f t="shared" si="64"/>
        <v>1.7047480922384253</v>
      </c>
      <c r="R249" s="230">
        <f t="shared" si="65"/>
        <v>13.483990507264531</v>
      </c>
      <c r="S249" s="230">
        <f t="shared" si="66"/>
        <v>13.483940801522614</v>
      </c>
      <c r="T249" s="231">
        <f t="shared" si="67"/>
        <v>22.986807093020246</v>
      </c>
      <c r="U249" s="230">
        <f t="shared" si="68"/>
        <v>14.093569989233222</v>
      </c>
      <c r="V249" s="52">
        <f t="shared" si="75"/>
        <v>0.9999989162498476</v>
      </c>
      <c r="W249" s="52">
        <f t="shared" ref="W249:W250" si="85">(L249-V249)^2</f>
        <v>7.7629815019733839E-13</v>
      </c>
      <c r="X249" s="66">
        <f t="shared" si="76"/>
        <v>1.3072212658960284E-2</v>
      </c>
      <c r="Y249" s="67">
        <f t="shared" si="77"/>
        <v>2.0689816014260312</v>
      </c>
      <c r="Z249" s="67">
        <f t="shared" si="78"/>
        <v>6.0334513470538016E-6</v>
      </c>
    </row>
    <row r="250" spans="2:26" ht="11.25" customHeight="1">
      <c r="B250" s="76" t="s">
        <v>309</v>
      </c>
      <c r="C250" s="77">
        <v>384.61500000000001</v>
      </c>
      <c r="D250" s="245">
        <v>205214.4</v>
      </c>
      <c r="E250" s="78">
        <v>5.2</v>
      </c>
      <c r="F250" s="246">
        <f t="shared" si="79"/>
        <v>3.5478339313606856E-5</v>
      </c>
      <c r="G250" s="79">
        <f>C250/$C$251</f>
        <v>2.9815486431862233E-6</v>
      </c>
      <c r="H250" s="79">
        <f>H249+G250</f>
        <v>0.99999999999999933</v>
      </c>
      <c r="I250" s="80">
        <f>(H249+H250)/2</f>
        <v>0.99999850922567779</v>
      </c>
      <c r="J250" s="81">
        <f>E250*C250/$E$53</f>
        <v>1.9999979999999999</v>
      </c>
      <c r="K250" s="79">
        <f t="shared" ref="K250" si="86">J250/$J$251</f>
        <v>2.0267231824324565E-7</v>
      </c>
      <c r="L250" s="79">
        <f>L249+K250</f>
        <v>1.0000000000000002</v>
      </c>
      <c r="M250" s="80">
        <f t="shared" ref="M250" si="87">(H249*L250)-(L249*H250)</f>
        <v>-2.7788763249381176E-6</v>
      </c>
      <c r="N250" s="82">
        <f>SQRT(C250)</f>
        <v>19.611603708009195</v>
      </c>
      <c r="O250" s="82">
        <f t="shared" ref="O250" si="88">N250*I250</f>
        <v>19.61157447153397</v>
      </c>
      <c r="P250" s="83">
        <f t="shared" si="84"/>
        <v>101.98033928164782</v>
      </c>
      <c r="Q250" s="84">
        <f t="shared" si="64"/>
        <v>1.6486586255873816</v>
      </c>
      <c r="R250" s="85">
        <f t="shared" si="65"/>
        <v>19.611603708009195</v>
      </c>
      <c r="S250" s="85">
        <f t="shared" si="66"/>
        <v>19.61157447153397</v>
      </c>
      <c r="T250" s="86">
        <f t="shared" si="67"/>
        <v>32.332839614810837</v>
      </c>
      <c r="U250" s="85">
        <f t="shared" si="68"/>
        <v>14.093485349828393</v>
      </c>
      <c r="V250" s="87">
        <f>(EXP(H250/($W$253-H250))-1)/(EXP(1/($W$253-1))-1)</f>
        <v>1</v>
      </c>
      <c r="W250" s="87">
        <f t="shared" si="85"/>
        <v>4.9303806576313238E-32</v>
      </c>
      <c r="X250" s="88">
        <f>L250/$E$251</f>
        <v>1.3072215308336466E-2</v>
      </c>
      <c r="Y250" s="89">
        <f>(E250/$E$251)*(2*I250-1-$AF$185)+2-X249-X250</f>
        <v>2.0637932036374211</v>
      </c>
      <c r="Z250" s="89">
        <f>G250*Y250^2</f>
        <v>1.269913836109412E-5</v>
      </c>
    </row>
    <row r="251" spans="2:26" ht="11.25" customHeight="1">
      <c r="C251" s="90">
        <f>SUM(C58:C250)</f>
        <v>128998398.49300003</v>
      </c>
      <c r="D251" s="199">
        <f>SUMPRODUCT(D58:D250,G58:G250)</f>
        <v>5497.4319639951027</v>
      </c>
      <c r="E251" s="91">
        <f>SUMPRODUCT(E58:E250,G58:G250)</f>
        <v>76.498128007597629</v>
      </c>
      <c r="F251" s="63">
        <f>SUM(F58:F250)</f>
        <v>4.9999999999999991</v>
      </c>
      <c r="G251" s="92">
        <f>SUM(G58:G250)</f>
        <v>0.99999999999999933</v>
      </c>
      <c r="H251" s="92"/>
      <c r="I251" s="63">
        <f>G251</f>
        <v>0.99999999999999933</v>
      </c>
      <c r="J251" s="62">
        <f>SUM(J58:J250)</f>
        <v>9868136.0006926004</v>
      </c>
      <c r="K251" s="93">
        <f>SUM(K58:K250)</f>
        <v>1.0000000000000002</v>
      </c>
      <c r="L251" s="93"/>
      <c r="N251" s="64"/>
      <c r="O251" s="64"/>
      <c r="P251" s="64"/>
      <c r="Q251" s="64"/>
      <c r="R251" s="64"/>
      <c r="S251" s="64"/>
      <c r="T251" s="64"/>
      <c r="U251" s="230" t="s">
        <v>0</v>
      </c>
      <c r="V251" s="53"/>
      <c r="W251" s="53"/>
      <c r="X251" s="94" t="s">
        <v>0</v>
      </c>
      <c r="Y251" s="94"/>
      <c r="Z251" s="61">
        <f>SUM(Z58:Z250)</f>
        <v>4.1710400293431631</v>
      </c>
    </row>
    <row r="252" spans="2:26" ht="11.25" customHeight="1">
      <c r="C252" s="90"/>
      <c r="D252" s="233"/>
      <c r="E252" s="64"/>
      <c r="F252" s="64"/>
      <c r="H252" s="93"/>
      <c r="I252" s="96" t="s">
        <v>0</v>
      </c>
      <c r="J252" s="97"/>
      <c r="K252" s="93"/>
      <c r="L252" s="98" t="s">
        <v>0</v>
      </c>
      <c r="O252" s="36"/>
      <c r="V252" s="234" t="s">
        <v>39</v>
      </c>
      <c r="W252" s="235">
        <f>SUM(W57:W250)</f>
        <v>0.17735579215689748</v>
      </c>
      <c r="X252" s="99" t="s">
        <v>40</v>
      </c>
      <c r="Y252" s="100" t="s">
        <v>40</v>
      </c>
      <c r="Z252" s="61">
        <f>(1/COUNT(L58:L250))*(Z251-(1+$AF$185)^2)</f>
        <v>1.9237486805345993E-2</v>
      </c>
    </row>
    <row r="253" spans="2:26" ht="11.25" customHeight="1">
      <c r="B253" s="102" t="s">
        <v>154</v>
      </c>
      <c r="C253" s="103">
        <v>0.2</v>
      </c>
      <c r="D253" s="186">
        <f>_xlfn.PERCENTILE.INC($D$58:$D$250,C253)</f>
        <v>1275.3499999999999</v>
      </c>
      <c r="G253" s="37"/>
      <c r="H253" s="95" t="s">
        <v>155</v>
      </c>
      <c r="I253" s="64">
        <f>SLOPE(E58:E250,I58:I250)</f>
        <v>-151.65291504361082</v>
      </c>
      <c r="L253" s="95" t="s">
        <v>156</v>
      </c>
      <c r="M253" s="63">
        <f>SUM(M58:M250)</f>
        <v>-0.32925994046388518</v>
      </c>
      <c r="N253" s="104"/>
      <c r="O253" s="104"/>
      <c r="P253" s="104"/>
      <c r="Q253" s="104"/>
      <c r="R253" s="104"/>
      <c r="S253" s="104"/>
      <c r="T253" s="104"/>
      <c r="U253" s="104"/>
      <c r="V253" s="236" t="s">
        <v>41</v>
      </c>
      <c r="W253" s="105">
        <v>-0.9135607436601052</v>
      </c>
      <c r="X253" s="106" t="s">
        <v>42</v>
      </c>
      <c r="Y253" s="107" t="s">
        <v>42</v>
      </c>
      <c r="Z253" s="61">
        <f>SQRT(ABS(Z252))</f>
        <v>0.1386992675011155</v>
      </c>
    </row>
    <row r="254" spans="2:26" ht="11.25" customHeight="1">
      <c r="C254" s="103">
        <v>0.4</v>
      </c>
      <c r="D254" s="186">
        <f>_xlfn.PERCENTILE.INC($D$58:$D$250,C254)</f>
        <v>3445.4840000000004</v>
      </c>
      <c r="G254" s="37"/>
      <c r="H254" s="108"/>
      <c r="I254" s="104"/>
      <c r="N254" s="109"/>
      <c r="O254" s="109"/>
      <c r="P254" s="109"/>
      <c r="Q254" s="109"/>
      <c r="R254" s="109"/>
      <c r="S254" s="109"/>
      <c r="T254" s="109"/>
      <c r="U254" s="109"/>
      <c r="V254" s="110"/>
      <c r="W254" s="111"/>
      <c r="X254" s="111"/>
      <c r="Y254" s="111"/>
      <c r="Z254" s="111"/>
    </row>
    <row r="255" spans="2:26" ht="11.25" customHeight="1">
      <c r="C255" s="103">
        <v>0.6</v>
      </c>
      <c r="D255" s="186">
        <f>_xlfn.PERCENTILE.INC($D$58:$D$250,C255)</f>
        <v>6982.713999999999</v>
      </c>
      <c r="G255" s="37"/>
      <c r="H255" s="108"/>
      <c r="I255" s="104"/>
      <c r="N255" s="109"/>
      <c r="O255" s="109"/>
      <c r="P255" s="109"/>
      <c r="Q255" s="109"/>
      <c r="R255" s="109"/>
      <c r="S255" s="109"/>
      <c r="T255" s="109"/>
      <c r="U255" s="109"/>
      <c r="V255" s="110"/>
      <c r="W255" s="111"/>
      <c r="X255" s="111"/>
      <c r="Y255" s="111"/>
      <c r="Z255" s="111"/>
    </row>
    <row r="256" spans="2:26" ht="11.25" customHeight="1">
      <c r="C256" s="103">
        <v>0.8</v>
      </c>
      <c r="D256" s="186">
        <f>_xlfn.PERCENTILE.INC($D$58:$D$250,C256)</f>
        <v>18894.978000000006</v>
      </c>
      <c r="F256" s="36" t="s">
        <v>0</v>
      </c>
      <c r="G256" s="37"/>
      <c r="H256" s="108"/>
      <c r="I256" s="104"/>
      <c r="N256" s="109"/>
      <c r="O256" s="109"/>
      <c r="P256" s="109"/>
      <c r="Q256" s="109"/>
      <c r="R256" s="109"/>
      <c r="S256" s="109"/>
      <c r="T256" s="109"/>
      <c r="U256" s="109"/>
      <c r="V256" s="110"/>
      <c r="W256" s="111"/>
      <c r="X256" s="111"/>
      <c r="Y256" s="111"/>
      <c r="Z256" s="111"/>
    </row>
    <row r="257" spans="2:26" ht="11.25" customHeight="1">
      <c r="F257" s="36" t="s">
        <v>0</v>
      </c>
      <c r="G257" s="37"/>
      <c r="H257" s="108"/>
      <c r="I257" s="104"/>
      <c r="N257" s="109"/>
      <c r="O257" s="109"/>
      <c r="P257" s="109"/>
      <c r="Q257" s="109"/>
      <c r="R257" s="109"/>
      <c r="S257" s="109"/>
      <c r="T257" s="109"/>
      <c r="U257" s="109"/>
      <c r="V257" s="110"/>
      <c r="W257" s="111"/>
      <c r="X257" s="111"/>
      <c r="Y257" s="111"/>
      <c r="Z257" s="111"/>
    </row>
    <row r="258" spans="2:26" ht="11.25" customHeight="1">
      <c r="B258" s="112" t="s">
        <v>157</v>
      </c>
      <c r="C258" s="113" t="str">
        <f>C57</f>
        <v>pnv00</v>
      </c>
      <c r="D258" s="113" t="str">
        <f>D57</f>
        <v>gdp00</v>
      </c>
      <c r="E258" s="113" t="str">
        <f>E57</f>
        <v>U5mr00</v>
      </c>
      <c r="G258" s="113" t="s">
        <v>433</v>
      </c>
      <c r="H258" s="108"/>
      <c r="N258" s="109"/>
      <c r="O258" s="109"/>
      <c r="P258" s="109"/>
      <c r="Q258" s="109"/>
      <c r="R258" s="109"/>
      <c r="S258" s="109"/>
      <c r="T258" s="109"/>
      <c r="U258" s="109"/>
      <c r="V258" s="110"/>
      <c r="W258" s="111"/>
      <c r="X258" s="111"/>
      <c r="Y258" s="111"/>
      <c r="Z258" s="111"/>
    </row>
    <row r="259" spans="2:26" ht="11.25" customHeight="1">
      <c r="B259" s="114" t="s">
        <v>46</v>
      </c>
      <c r="C259" s="115">
        <f>SUM(C57:C96)</f>
        <v>28958257.793999996</v>
      </c>
      <c r="D259" s="182">
        <f>SUMPRODUCT(D$57:D$96,$F$57:$F$96)</f>
        <v>821.90821551458851</v>
      </c>
      <c r="E259" s="116">
        <f>SUMPRODUCT(E$57:E$96,$F$57:$F$96)</f>
        <v>143.11831291764418</v>
      </c>
      <c r="G259" s="116">
        <v>1</v>
      </c>
      <c r="H259" s="108"/>
      <c r="N259" s="109"/>
      <c r="O259" s="109"/>
      <c r="P259" s="109"/>
      <c r="Q259" s="109"/>
      <c r="R259" s="109"/>
      <c r="S259" s="109"/>
      <c r="T259" s="109"/>
      <c r="U259" s="109"/>
      <c r="V259" s="110"/>
      <c r="W259" s="111"/>
      <c r="X259" s="111"/>
      <c r="Y259" s="111"/>
      <c r="Z259" s="111"/>
    </row>
    <row r="260" spans="2:26" ht="11.25" customHeight="1">
      <c r="B260" s="114" t="s">
        <v>47</v>
      </c>
      <c r="C260" s="115">
        <f>SUM(C97:C134)</f>
        <v>64743119.282000005</v>
      </c>
      <c r="D260" s="182">
        <f>SUMPRODUCT(D$97:D$134,$F$97:$F$134)</f>
        <v>2160.7582515710833</v>
      </c>
      <c r="E260" s="116">
        <f>SUMPRODUCT(E$97:E$134,$F$97:$F$134)</f>
        <v>75.056439261804556</v>
      </c>
      <c r="G260" s="116">
        <v>1</v>
      </c>
      <c r="H260" s="108"/>
      <c r="N260" s="109"/>
      <c r="O260" s="109"/>
      <c r="P260" s="109"/>
      <c r="Q260" s="109"/>
      <c r="R260" s="109"/>
      <c r="S260" s="109"/>
      <c r="T260" s="109"/>
      <c r="U260" s="109"/>
      <c r="V260" s="110"/>
      <c r="W260" s="111"/>
      <c r="X260" s="111"/>
      <c r="Y260" s="111"/>
      <c r="Z260" s="111"/>
    </row>
    <row r="261" spans="2:26" ht="11.25" customHeight="1">
      <c r="B261" s="114" t="s">
        <v>48</v>
      </c>
      <c r="C261" s="115">
        <f>SUM(C135:C173)</f>
        <v>9368446.6800000034</v>
      </c>
      <c r="D261" s="182">
        <f>SUMPRODUCT(D$135:D$173,$F$135:$F$173)</f>
        <v>4932.1955679128278</v>
      </c>
      <c r="E261" s="116">
        <f>SUMPRODUCT(E$135:E$173,$F$135:$F$173)</f>
        <v>35.157909459308549</v>
      </c>
      <c r="G261" s="116">
        <v>1</v>
      </c>
      <c r="H261" s="108"/>
      <c r="N261" s="109"/>
      <c r="O261" s="109"/>
      <c r="P261" s="109"/>
      <c r="Q261" s="109"/>
      <c r="R261" s="109"/>
      <c r="S261" s="109"/>
      <c r="T261" s="109"/>
      <c r="U261" s="109"/>
      <c r="V261" s="110"/>
      <c r="W261" s="111"/>
      <c r="X261" s="111"/>
      <c r="Y261" s="111"/>
      <c r="Z261" s="111"/>
    </row>
    <row r="262" spans="2:26" ht="11.25" customHeight="1">
      <c r="B262" s="114" t="s">
        <v>49</v>
      </c>
      <c r="C262" s="115">
        <f>SUM(C174:C211)</f>
        <v>15087734.736</v>
      </c>
      <c r="D262" s="182">
        <f>SUMPRODUCT(D$174:D$211,$F$174:$F$211)</f>
        <v>9621.1433001572768</v>
      </c>
      <c r="E262" s="116">
        <f>SUMPRODUCT(E$174:E$211,$F$174:$F$211)</f>
        <v>30.049109952319874</v>
      </c>
      <c r="G262" s="116">
        <v>1</v>
      </c>
      <c r="H262" s="108"/>
      <c r="N262" s="109"/>
      <c r="O262" s="109"/>
      <c r="P262" s="109"/>
      <c r="Q262" s="109"/>
      <c r="R262" s="109"/>
      <c r="S262" s="109"/>
      <c r="T262" s="109"/>
      <c r="U262" s="109"/>
      <c r="V262" s="110"/>
      <c r="W262" s="111"/>
      <c r="X262" s="111"/>
      <c r="Y262" s="111"/>
      <c r="Z262" s="111"/>
    </row>
    <row r="263" spans="2:26" ht="11.25" customHeight="1">
      <c r="B263" s="117" t="s">
        <v>50</v>
      </c>
      <c r="C263" s="118">
        <f>SUM(C212:C250)</f>
        <v>10840840.000999998</v>
      </c>
      <c r="D263" s="183">
        <f>SUMPRODUCT(D$212:D$250,$F$212:$F$250)</f>
        <v>32663.187610451074</v>
      </c>
      <c r="E263" s="119">
        <f>SUMPRODUCT(E$212:E$250,$F$212:$F$250)</f>
        <v>7.5218341015159504</v>
      </c>
      <c r="G263" s="119">
        <v>1</v>
      </c>
      <c r="H263" s="108"/>
      <c r="N263" s="109"/>
      <c r="O263" s="109"/>
      <c r="P263" s="109"/>
      <c r="Q263" s="109"/>
      <c r="R263" s="109"/>
      <c r="S263" s="109"/>
      <c r="T263" s="109"/>
      <c r="U263" s="109"/>
      <c r="V263" s="110"/>
      <c r="W263" s="111"/>
      <c r="X263" s="111"/>
      <c r="Y263" s="111"/>
      <c r="Z263" s="111"/>
    </row>
    <row r="264" spans="2:26" ht="11.25" customHeight="1">
      <c r="G264" s="37"/>
      <c r="H264" s="108"/>
      <c r="I264" s="104"/>
      <c r="N264" s="109"/>
      <c r="O264" s="109"/>
      <c r="P264" s="109"/>
      <c r="Q264" s="109"/>
      <c r="R264" s="109"/>
      <c r="S264" s="109"/>
      <c r="T264" s="109"/>
      <c r="U264" s="109"/>
      <c r="V264" s="110"/>
      <c r="W264" s="111"/>
      <c r="X264" s="111"/>
      <c r="Y264" s="111"/>
      <c r="Z264" s="111"/>
    </row>
    <row r="265" spans="2:26" ht="11.25" customHeight="1">
      <c r="C265" s="120" t="s">
        <v>153</v>
      </c>
      <c r="D265" s="237">
        <f>E53</f>
        <v>1000</v>
      </c>
      <c r="G265" s="37"/>
      <c r="H265" s="108"/>
      <c r="I265" s="64"/>
      <c r="L265" s="95"/>
      <c r="M265" s="63"/>
      <c r="N265" s="104"/>
      <c r="O265" s="104"/>
      <c r="P265" s="104"/>
      <c r="Q265" s="104"/>
      <c r="R265" s="104"/>
      <c r="S265" s="104"/>
      <c r="T265" s="104"/>
      <c r="U265" s="104"/>
      <c r="V265" s="110"/>
      <c r="W265" s="111"/>
    </row>
    <row r="266" spans="2:26" ht="11.25" customHeight="1">
      <c r="C266" s="120" t="s">
        <v>158</v>
      </c>
      <c r="D266" s="237">
        <f>(C259*E259)/D265</f>
        <v>4144457.0005115001</v>
      </c>
      <c r="G266" s="37"/>
      <c r="H266" s="95"/>
      <c r="I266" s="64"/>
      <c r="L266" s="95"/>
      <c r="M266" s="63"/>
      <c r="N266" s="104"/>
      <c r="O266" s="104"/>
      <c r="P266" s="104"/>
      <c r="Q266" s="104"/>
      <c r="R266" s="104"/>
      <c r="S266" s="104"/>
      <c r="T266" s="104"/>
      <c r="U266" s="104"/>
      <c r="V266" s="110"/>
      <c r="W266" s="111"/>
    </row>
    <row r="267" spans="2:26" ht="11.25" customHeight="1">
      <c r="C267" s="120" t="s">
        <v>159</v>
      </c>
      <c r="D267" s="237">
        <f>(C263*E263)/D265</f>
        <v>81543.000008599993</v>
      </c>
      <c r="G267" s="37"/>
      <c r="O267" s="36"/>
    </row>
    <row r="268" spans="2:26" ht="11.25" customHeight="1">
      <c r="G268" s="37"/>
      <c r="O268" s="36"/>
    </row>
    <row r="275" spans="2:2" ht="11.25" customHeight="1">
      <c r="B275" s="122" t="s">
        <v>456</v>
      </c>
    </row>
    <row r="276" spans="2:2" ht="11.25" customHeight="1">
      <c r="B276" s="122" t="s">
        <v>435</v>
      </c>
    </row>
    <row r="277" spans="2:2" ht="11.25" customHeight="1">
      <c r="B277" s="122" t="s">
        <v>43</v>
      </c>
    </row>
  </sheetData>
  <sheetProtection formatCells="0" insertRows="0" deleteRows="0" selectLockedCells="1" sort="0"/>
  <mergeCells count="57">
    <mergeCell ref="Q34:R34"/>
    <mergeCell ref="I36:K43"/>
    <mergeCell ref="L36:N37"/>
    <mergeCell ref="L38:N39"/>
    <mergeCell ref="L40:N41"/>
    <mergeCell ref="L42:N43"/>
    <mergeCell ref="R42:R43"/>
    <mergeCell ref="Q42:Q43"/>
    <mergeCell ref="O55:O56"/>
    <mergeCell ref="I34:K35"/>
    <mergeCell ref="L34:N35"/>
    <mergeCell ref="O34:O35"/>
    <mergeCell ref="P34:P35"/>
    <mergeCell ref="O36:O37"/>
    <mergeCell ref="O38:O39"/>
    <mergeCell ref="O40:O41"/>
    <mergeCell ref="O42:O43"/>
    <mergeCell ref="O44:O45"/>
    <mergeCell ref="P36:P37"/>
    <mergeCell ref="P38:P39"/>
    <mergeCell ref="P40:P41"/>
    <mergeCell ref="P42:P43"/>
    <mergeCell ref="P44:P45"/>
    <mergeCell ref="V55:V56"/>
    <mergeCell ref="P55:P56"/>
    <mergeCell ref="I44:N45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Q55:Q56"/>
    <mergeCell ref="R55:R56"/>
    <mergeCell ref="S55:S56"/>
    <mergeCell ref="T55:T56"/>
    <mergeCell ref="U55:U56"/>
    <mergeCell ref="AA114:AA115"/>
    <mergeCell ref="W55:W56"/>
    <mergeCell ref="X55:X56"/>
    <mergeCell ref="Y55:Y56"/>
    <mergeCell ref="Z55:Z56"/>
    <mergeCell ref="Q44:Q45"/>
    <mergeCell ref="R44:R45"/>
    <mergeCell ref="Q36:Q37"/>
    <mergeCell ref="R36:R37"/>
    <mergeCell ref="Q38:Q39"/>
    <mergeCell ref="R38:R39"/>
    <mergeCell ref="Q40:Q41"/>
    <mergeCell ref="R40:R41"/>
  </mergeCells>
  <hyperlinks>
    <hyperlink ref="B275" r:id="rId1" display="Oscar J Mujica MD MPH" xr:uid="{00000000-0004-0000-0300-000000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E2A7-6046-4BD5-A262-2E79B2033813}">
  <sheetPr>
    <pageSetUpPr autoPageBreaks="0"/>
  </sheetPr>
  <dimension ref="A1:BO495"/>
  <sheetViews>
    <sheetView showRowColHeaders="0" zoomScale="96" zoomScaleNormal="96" zoomScalePageLayoutView="80" workbookViewId="0">
      <selection activeCell="A51" sqref="A51"/>
    </sheetView>
  </sheetViews>
  <sheetFormatPr defaultColWidth="8.265625" defaultRowHeight="11.25" customHeight="1"/>
  <cols>
    <col min="1" max="1" width="1.59765625" style="36" customWidth="1"/>
    <col min="2" max="2" width="18.1328125" style="36" customWidth="1"/>
    <col min="3" max="3" width="10.3984375" style="36" customWidth="1"/>
    <col min="4" max="4" width="11.59765625" style="222" customWidth="1"/>
    <col min="5" max="9" width="8.265625" style="36" customWidth="1"/>
    <col min="10" max="10" width="10.3984375" style="36" customWidth="1"/>
    <col min="11" max="13" width="9.3984375" style="36" customWidth="1"/>
    <col min="14" max="14" width="8.59765625" style="36" customWidth="1"/>
    <col min="15" max="15" width="8.59765625" style="37" customWidth="1"/>
    <col min="16" max="17" width="10.59765625" style="36" customWidth="1"/>
    <col min="18" max="19" width="10.1328125" style="36" customWidth="1"/>
    <col min="20" max="20" width="8.265625" style="36" customWidth="1"/>
    <col min="21" max="21" width="8.59765625" style="36" customWidth="1"/>
    <col min="22" max="22" width="8.265625" style="36" customWidth="1"/>
    <col min="23" max="23" width="9.3984375" style="36" customWidth="1"/>
    <col min="24" max="28" width="8.265625" style="36" customWidth="1"/>
    <col min="29" max="29" width="13.73046875" style="36" customWidth="1"/>
    <col min="30" max="37" width="9.3984375" style="36" customWidth="1"/>
    <col min="38" max="38" width="8.265625" style="36" customWidth="1"/>
    <col min="39" max="39" width="13.73046875" style="36" customWidth="1"/>
    <col min="40" max="47" width="9.3984375" style="36" customWidth="1"/>
    <col min="48" max="48" width="8.265625" style="36"/>
    <col min="49" max="49" width="13.73046875" style="36" customWidth="1"/>
    <col min="50" max="50" width="11.59765625" style="36" customWidth="1"/>
    <col min="51" max="51" width="13.73046875" style="36" customWidth="1"/>
    <col min="52" max="57" width="9.3984375" style="36" customWidth="1"/>
    <col min="58" max="58" width="8.265625" style="36"/>
    <col min="59" max="59" width="13.73046875" style="36" customWidth="1"/>
    <col min="60" max="60" width="11.59765625" style="36" customWidth="1"/>
    <col min="61" max="61" width="13.73046875" style="36" customWidth="1"/>
    <col min="62" max="67" width="9.3984375" style="36" customWidth="1"/>
    <col min="68" max="16384" width="8.265625" style="36"/>
  </cols>
  <sheetData>
    <row r="1" spans="1:36" s="203" customFormat="1" ht="11.25" customHeight="1">
      <c r="A1" s="202" t="s">
        <v>425</v>
      </c>
      <c r="D1" s="204"/>
      <c r="O1" s="205"/>
    </row>
    <row r="2" spans="1:36" s="203" customFormat="1" ht="11.25" customHeight="1">
      <c r="D2" s="204"/>
      <c r="O2" s="205"/>
    </row>
    <row r="3" spans="1:36" s="1" customFormat="1" ht="18">
      <c r="B3" s="206" t="s">
        <v>437</v>
      </c>
      <c r="D3" s="207"/>
      <c r="K3" s="2"/>
      <c r="M3" s="5"/>
      <c r="N3" s="6"/>
      <c r="O3" s="7"/>
      <c r="P3" s="8"/>
      <c r="Q3" s="8"/>
      <c r="R3" s="8"/>
      <c r="S3" s="8"/>
      <c r="T3" s="8"/>
      <c r="U3" s="8"/>
      <c r="V3" s="8"/>
      <c r="AC3" s="2"/>
      <c r="AD3" s="2"/>
      <c r="AE3" s="2"/>
      <c r="AF3" s="2"/>
      <c r="AG3" s="2"/>
    </row>
    <row r="4" spans="1:36" s="1" customFormat="1" ht="15.75">
      <c r="B4" s="4" t="s">
        <v>438</v>
      </c>
      <c r="D4" s="207"/>
      <c r="K4" s="2"/>
      <c r="M4" s="5"/>
      <c r="N4" s="6"/>
      <c r="O4" s="7"/>
      <c r="P4" s="8"/>
      <c r="Q4" s="8"/>
      <c r="R4" s="8"/>
      <c r="S4" s="8"/>
      <c r="T4" s="8"/>
      <c r="U4" s="8"/>
      <c r="V4" s="8"/>
      <c r="AC4" s="2"/>
      <c r="AD4" s="2"/>
      <c r="AE4" s="2"/>
      <c r="AF4" s="2"/>
      <c r="AG4" s="2"/>
    </row>
    <row r="5" spans="1:36" s="1" customFormat="1" ht="15.75">
      <c r="B5" s="207"/>
      <c r="C5" s="207"/>
      <c r="K5" s="5"/>
      <c r="L5" s="6"/>
      <c r="M5" s="7"/>
      <c r="N5" s="8"/>
      <c r="O5" s="8"/>
      <c r="P5" s="8"/>
      <c r="Q5" s="8"/>
      <c r="R5" s="8"/>
      <c r="S5" s="8"/>
      <c r="T5" s="8"/>
      <c r="AA5" s="2"/>
      <c r="AB5" s="2"/>
      <c r="AC5" s="2"/>
      <c r="AD5" s="2"/>
      <c r="AE5" s="2"/>
    </row>
    <row r="6" spans="1:36" s="1" customFormat="1" ht="12.6" customHeight="1">
      <c r="I6" s="2"/>
      <c r="J6" s="5"/>
      <c r="K6" s="6"/>
      <c r="L6" s="7"/>
      <c r="M6" s="8"/>
      <c r="N6" s="8"/>
      <c r="O6" s="8"/>
      <c r="P6" s="8"/>
      <c r="Q6" s="8"/>
      <c r="R6" s="8"/>
      <c r="S6" s="8"/>
      <c r="Z6" s="2"/>
      <c r="AA6" s="2"/>
      <c r="AB6" s="2"/>
      <c r="AC6" s="2"/>
      <c r="AD6" s="2"/>
    </row>
    <row r="7" spans="1:36" s="1" customFormat="1" ht="11.25" customHeight="1"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6" s="10" customFormat="1" ht="11.25" customHeight="1">
      <c r="C8" s="9" t="s">
        <v>44</v>
      </c>
      <c r="D8" s="249"/>
      <c r="H8" s="208"/>
      <c r="K8" s="248" t="s">
        <v>426</v>
      </c>
      <c r="N8" s="11"/>
      <c r="O8" s="11"/>
      <c r="P8" s="247" t="s">
        <v>439</v>
      </c>
      <c r="S8" s="12"/>
      <c r="T8" s="12"/>
      <c r="U8" s="12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13" customFormat="1" ht="11.25" customHeight="1">
      <c r="H9" s="209"/>
      <c r="M9" s="14"/>
      <c r="N9" s="14"/>
      <c r="O9" s="14"/>
      <c r="P9" s="14"/>
      <c r="Q9" s="15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6" s="13" customFormat="1" ht="11.25" customHeight="1">
      <c r="H10" s="209"/>
      <c r="M10" s="14"/>
      <c r="N10" s="14"/>
      <c r="O10" s="14"/>
      <c r="P10" s="14"/>
      <c r="Q10" s="1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6" s="13" customFormat="1" ht="11.25" customHeight="1">
      <c r="H11" s="209"/>
      <c r="M11" s="14"/>
      <c r="N11" s="14"/>
      <c r="O11" s="14"/>
      <c r="P11" s="14"/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6" s="13" customFormat="1" ht="11.25" customHeight="1">
      <c r="H12" s="209"/>
      <c r="M12" s="14"/>
      <c r="N12" s="14"/>
      <c r="O12" s="14"/>
      <c r="P12" s="14"/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6" s="13" customFormat="1" ht="11.25" customHeight="1">
      <c r="H13" s="209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6" s="13" customFormat="1" ht="11.25" customHeight="1">
      <c r="H14" s="209"/>
      <c r="M14" s="14"/>
      <c r="N14" s="14"/>
      <c r="O14" s="14"/>
      <c r="P14" s="14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6" s="13" customFormat="1" ht="11.25" customHeight="1">
      <c r="F15" s="16"/>
      <c r="H15" s="209"/>
      <c r="M15" s="14"/>
      <c r="N15" s="14"/>
      <c r="O15" s="14"/>
      <c r="P15" s="14"/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6" s="13" customFormat="1" ht="11.25" customHeight="1">
      <c r="H16" s="209"/>
      <c r="M16" s="14"/>
      <c r="N16" s="14"/>
      <c r="O16" s="14"/>
      <c r="P16" s="14"/>
      <c r="Q16" s="1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8:35" s="13" customFormat="1" ht="11.25" customHeight="1">
      <c r="H17" s="209"/>
      <c r="M17" s="14"/>
      <c r="N17" s="14"/>
      <c r="O17" s="14"/>
      <c r="P17" s="14"/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8:35" s="13" customFormat="1" ht="11.25" customHeight="1">
      <c r="H18" s="209"/>
      <c r="M18" s="14"/>
      <c r="N18" s="14"/>
      <c r="O18" s="14"/>
      <c r="P18" s="14"/>
      <c r="Q18" s="1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8:35" s="13" customFormat="1" ht="11.25" customHeight="1">
      <c r="H19" s="209"/>
      <c r="M19" s="14"/>
      <c r="N19" s="14"/>
      <c r="O19" s="14"/>
      <c r="P19" s="14"/>
      <c r="Q19" s="15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8:35" s="13" customFormat="1" ht="11.25" customHeight="1">
      <c r="H20" s="209"/>
      <c r="M20" s="14"/>
      <c r="N20" s="14"/>
      <c r="O20" s="14"/>
      <c r="P20" s="14"/>
      <c r="Q20" s="1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8:35" s="13" customFormat="1" ht="11.25" customHeight="1">
      <c r="H21" s="209"/>
      <c r="M21" s="14"/>
      <c r="N21" s="14"/>
      <c r="O21" s="14"/>
      <c r="P21" s="14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8:35" s="13" customFormat="1" ht="11.25" customHeight="1">
      <c r="H22" s="209"/>
      <c r="M22" s="14"/>
      <c r="N22" s="14"/>
      <c r="O22" s="14"/>
      <c r="P22" s="14"/>
      <c r="Q22" s="15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8:35" s="13" customFormat="1" ht="11.25" customHeight="1">
      <c r="H23" s="209"/>
      <c r="M23" s="14"/>
      <c r="N23" s="14"/>
      <c r="O23" s="14"/>
      <c r="P23" s="14"/>
      <c r="Q23" s="1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8:35" s="13" customFormat="1" ht="11.25" customHeight="1">
      <c r="H24" s="209"/>
      <c r="M24" s="14"/>
      <c r="N24" s="14"/>
      <c r="O24" s="14"/>
      <c r="P24" s="14"/>
      <c r="Q24" s="15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8:35" s="13" customFormat="1" ht="11.25" customHeight="1">
      <c r="H25" s="209"/>
      <c r="M25" s="14"/>
      <c r="N25" s="14"/>
      <c r="O25" s="14"/>
      <c r="P25" s="14"/>
      <c r="Q25" s="15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8:35" s="13" customFormat="1" ht="11.25" customHeight="1">
      <c r="H26" s="209"/>
      <c r="M26" s="14"/>
      <c r="N26" s="14"/>
      <c r="O26" s="14"/>
      <c r="P26" s="14"/>
      <c r="Q26" s="1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8:35" s="13" customFormat="1" ht="11.25" customHeight="1">
      <c r="H27" s="209"/>
      <c r="M27" s="14"/>
      <c r="N27" s="14"/>
      <c r="O27" s="14"/>
      <c r="P27" s="14"/>
      <c r="Q27" s="15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8:35" s="13" customFormat="1" ht="11.25" customHeight="1">
      <c r="H28" s="209"/>
      <c r="M28" s="14"/>
      <c r="N28" s="14"/>
      <c r="O28" s="14"/>
      <c r="P28" s="14"/>
      <c r="Q28" s="1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8:35" s="13" customFormat="1" ht="11.25" customHeight="1">
      <c r="H29" s="209"/>
      <c r="M29" s="14"/>
      <c r="N29" s="14"/>
      <c r="O29" s="14"/>
      <c r="P29" s="14"/>
      <c r="Q29" s="1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8:35" s="13" customFormat="1" ht="11.25" customHeight="1">
      <c r="H30" s="209"/>
      <c r="M30" s="14"/>
      <c r="N30" s="14"/>
      <c r="O30" s="14"/>
      <c r="P30" s="14"/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8:35" s="13" customFormat="1" ht="11.25" customHeight="1">
      <c r="H31" s="209"/>
      <c r="M31" s="14"/>
      <c r="N31" s="14"/>
      <c r="O31" s="14"/>
      <c r="P31" s="14"/>
      <c r="Q31" s="15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8:35" s="13" customFormat="1" ht="13.5" customHeight="1">
      <c r="H32" s="209"/>
      <c r="M32" s="14"/>
      <c r="N32" s="14"/>
      <c r="O32" s="14"/>
      <c r="P32" s="14"/>
      <c r="Q32" s="15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5" s="13" customFormat="1" ht="12.75" customHeight="1">
      <c r="H33" s="209"/>
      <c r="J33" s="14"/>
      <c r="K33" s="14"/>
      <c r="M33" s="14"/>
      <c r="N33" s="14"/>
      <c r="O33" s="14"/>
      <c r="P33" s="14"/>
      <c r="Q33" s="15"/>
      <c r="R33" s="14"/>
      <c r="S33" s="14"/>
      <c r="T33" s="14"/>
      <c r="U33" s="14"/>
      <c r="V33" s="14"/>
      <c r="W33" s="20"/>
      <c r="X33" s="14"/>
      <c r="Y33" s="14"/>
      <c r="Z33" s="14"/>
      <c r="AA33" s="14"/>
      <c r="AB33" s="14"/>
      <c r="AC33" s="14"/>
      <c r="AG33" s="21"/>
      <c r="AH33" s="22"/>
      <c r="AI33" s="22"/>
    </row>
    <row r="34" spans="2:35" s="13" customFormat="1" ht="12.75" customHeight="1">
      <c r="H34" s="209"/>
      <c r="J34" s="14"/>
      <c r="K34" s="316" t="s">
        <v>51</v>
      </c>
      <c r="L34" s="317"/>
      <c r="M34" s="317"/>
      <c r="N34" s="320" t="s">
        <v>52</v>
      </c>
      <c r="O34" s="321"/>
      <c r="P34" s="322"/>
      <c r="Q34" s="326" t="s">
        <v>53</v>
      </c>
      <c r="R34" s="326" t="s">
        <v>54</v>
      </c>
      <c r="S34" s="330" t="s">
        <v>57</v>
      </c>
      <c r="T34" s="331"/>
      <c r="U34" s="128"/>
      <c r="V34" s="14"/>
      <c r="X34" s="17"/>
      <c r="Y34" s="18"/>
      <c r="Z34" s="18"/>
      <c r="AA34" s="18"/>
      <c r="AB34" s="18"/>
      <c r="AC34" s="18"/>
      <c r="AG34" s="21"/>
      <c r="AH34" s="22"/>
      <c r="AI34" s="22"/>
    </row>
    <row r="35" spans="2:35" s="13" customFormat="1" ht="12.6" customHeight="1">
      <c r="H35" s="209"/>
      <c r="J35" s="14"/>
      <c r="K35" s="318"/>
      <c r="L35" s="319"/>
      <c r="M35" s="319"/>
      <c r="N35" s="323"/>
      <c r="O35" s="324"/>
      <c r="P35" s="325"/>
      <c r="Q35" s="327"/>
      <c r="R35" s="327"/>
      <c r="S35" s="210" t="s">
        <v>55</v>
      </c>
      <c r="T35" s="210" t="s">
        <v>56</v>
      </c>
      <c r="U35" s="128"/>
      <c r="V35" s="14"/>
      <c r="X35" s="14"/>
      <c r="AG35" s="21"/>
      <c r="AH35" s="22"/>
      <c r="AI35" s="22"/>
    </row>
    <row r="36" spans="2:35" s="13" customFormat="1" ht="12.6" customHeight="1">
      <c r="H36" s="209"/>
      <c r="J36" s="14"/>
      <c r="K36" s="332" t="s">
        <v>397</v>
      </c>
      <c r="L36" s="333"/>
      <c r="M36" s="333"/>
      <c r="N36" s="332" t="s">
        <v>427</v>
      </c>
      <c r="O36" s="336"/>
      <c r="P36" s="337"/>
      <c r="Q36" s="211">
        <f>B53</f>
        <v>2000</v>
      </c>
      <c r="R36" s="198">
        <f>E259-E263</f>
        <v>135.59647881612821</v>
      </c>
      <c r="S36" s="198">
        <f>(((D$266/C$259)-(D$267/C$263))-_xlfn.NORM.INV(0.975,0,1)*SQRT(((D$266+D$267)/(C$259+C$263))*(1-((D$266+D$267)/(C$259+C$263)))*((1/C$259)+(1/C$263))))*D$265</f>
        <v>135.38148825927362</v>
      </c>
      <c r="T36" s="198">
        <f>(((D$266/C$259)-(D$267/C$263))+_xlfn.NORM.INV(0.975,0,1)*SQRT(((D$266+D$267)/(C$259+C$263))*(1-((D$266+D$267)/(C$259+C$263)))*((1/C$259)+(1/C$263))))*D$265</f>
        <v>135.81146937298286</v>
      </c>
      <c r="U36" s="212" t="s">
        <v>45</v>
      </c>
      <c r="V36" s="19"/>
      <c r="X36" s="14"/>
      <c r="AG36" s="21"/>
      <c r="AH36" s="22"/>
      <c r="AI36" s="22"/>
    </row>
    <row r="37" spans="2:35" s="13" customFormat="1" ht="12.6" customHeight="1">
      <c r="H37" s="209"/>
      <c r="J37" s="14"/>
      <c r="K37" s="334"/>
      <c r="L37" s="334"/>
      <c r="M37" s="334"/>
      <c r="N37" s="338"/>
      <c r="O37" s="339"/>
      <c r="P37" s="340"/>
      <c r="Q37" s="213">
        <f>B270</f>
        <v>2015</v>
      </c>
      <c r="R37" s="214">
        <f>E476-E480</f>
        <v>64.391999857119202</v>
      </c>
      <c r="S37" s="214">
        <f>(((D$483/C$476)-(D$484/C$480))-_xlfn.NORM.INV(0.975,0,1)*SQRT(((D$483+D$484)/(C$476+C$480))*(1-((D$483+D$484)/(C$476+C$480)))*((1/C$476)+(1/C$480))))*D$482</f>
        <v>64.238583779328721</v>
      </c>
      <c r="T37" s="214">
        <f>(((D$483/C$476)-(D$484/C$480))+_xlfn.NORM.INV(0.975,0,1)*SQRT(((D$483+D$484)/(C$476+C$480))*(1-((D$483+D$484)/(C$476+C$480)))*((1/C$476)+(1/C$480))))*D$482</f>
        <v>64.545415934909713</v>
      </c>
      <c r="U37" s="212" t="s">
        <v>45</v>
      </c>
      <c r="V37" s="23"/>
      <c r="X37" s="14"/>
      <c r="Y37" s="24"/>
      <c r="AG37" s="21"/>
      <c r="AH37" s="22"/>
      <c r="AI37" s="22"/>
    </row>
    <row r="38" spans="2:35" s="13" customFormat="1" ht="12.6" customHeight="1">
      <c r="H38" s="209"/>
      <c r="J38" s="14"/>
      <c r="K38" s="334"/>
      <c r="L38" s="334"/>
      <c r="M38" s="334"/>
      <c r="N38" s="332" t="s">
        <v>58</v>
      </c>
      <c r="O38" s="336"/>
      <c r="P38" s="337"/>
      <c r="Q38" s="211">
        <f>B53</f>
        <v>2000</v>
      </c>
      <c r="R38" s="198">
        <f>E259/E263</f>
        <v>19.02704991709404</v>
      </c>
      <c r="S38" s="198">
        <f>EXP((LN(R$38)-_xlfn.NORM.INV(0.975,0,1)*SQRT(((C$259-D$266)/(D$266*C$259))+((C$263-D$267)/(D$267*C$263)))))</f>
        <v>18.896298048851804</v>
      </c>
      <c r="T38" s="198">
        <f>EXP((LN(R$38)+_xlfn.NORM.INV(0.975,0,1)*SQRT(((C$259-D$266)/(D$266*C$259))+((C$263-D$267)/(D$267*C$263)))))</f>
        <v>19.15870651551171</v>
      </c>
      <c r="U38" s="212" t="s">
        <v>45</v>
      </c>
      <c r="W38" s="14"/>
      <c r="AF38" s="21"/>
      <c r="AG38" s="22"/>
      <c r="AH38" s="22"/>
    </row>
    <row r="39" spans="2:35" s="13" customFormat="1" ht="12.6" customHeight="1">
      <c r="H39" s="209"/>
      <c r="J39" s="14"/>
      <c r="K39" s="334"/>
      <c r="L39" s="334"/>
      <c r="M39" s="334"/>
      <c r="N39" s="338"/>
      <c r="O39" s="339"/>
      <c r="P39" s="340"/>
      <c r="Q39" s="213">
        <f>B270</f>
        <v>2015</v>
      </c>
      <c r="R39" s="214">
        <f>E476/E480</f>
        <v>14.169110057170263</v>
      </c>
      <c r="S39" s="214">
        <f>EXP((LN(R$39)-_xlfn.NORM.INV(0.975,0,1)*SQRT(((C$476-D$483)/(D$483*C$476))+((C$480-D$484)/(D$484*C$480)))))</f>
        <v>14.048709298823196</v>
      </c>
      <c r="T39" s="214">
        <f>EXP((LN(R$39)+_xlfn.NORM.INV(0.975,0,1)*SQRT(((C$476-D$483)/(D$483*C$476))+((C$480-D$484)/(D$484*C$480)))))</f>
        <v>14.290542678466604</v>
      </c>
      <c r="U39" s="212" t="s">
        <v>45</v>
      </c>
      <c r="W39" s="14"/>
      <c r="AF39" s="21"/>
      <c r="AG39" s="22"/>
      <c r="AH39" s="22"/>
    </row>
    <row r="40" spans="2:35" s="13" customFormat="1" ht="12.6" customHeight="1">
      <c r="H40" s="209"/>
      <c r="J40" s="14"/>
      <c r="K40" s="334"/>
      <c r="L40" s="334"/>
      <c r="M40" s="334"/>
      <c r="N40" s="332" t="s">
        <v>428</v>
      </c>
      <c r="O40" s="336"/>
      <c r="P40" s="337"/>
      <c r="Q40" s="211">
        <f>B53</f>
        <v>2000</v>
      </c>
      <c r="R40" s="198">
        <f>IF(BE57&gt;2.5,-EXP(AX75)+EXP(AX75+AX76),AD76)</f>
        <v>-203.16657481479055</v>
      </c>
      <c r="S40" s="198">
        <f>IF(BE57&gt;2.5,-EXP(BB75)+EXP(BB75+BB76),AH76)</f>
        <v>-179.60408603187568</v>
      </c>
      <c r="T40" s="198">
        <f>IF(BE57&gt;2.5,-EXP(BC75)+EXP(BC75+BC76),AI76)</f>
        <v>-228.83971335349497</v>
      </c>
      <c r="U40" s="212" t="s">
        <v>45</v>
      </c>
      <c r="W40" s="14"/>
      <c r="AF40" s="21"/>
      <c r="AG40" s="22"/>
      <c r="AH40" s="22"/>
    </row>
    <row r="41" spans="2:35" s="13" customFormat="1" ht="12.6" customHeight="1">
      <c r="H41" s="209"/>
      <c r="J41" s="14"/>
      <c r="K41" s="334"/>
      <c r="L41" s="334"/>
      <c r="M41" s="334"/>
      <c r="N41" s="338"/>
      <c r="O41" s="339"/>
      <c r="P41" s="340"/>
      <c r="Q41" s="213">
        <f>B270</f>
        <v>2015</v>
      </c>
      <c r="R41" s="214">
        <f>IF(BO57&gt;2.5,-EXP(BH75)+EXP(BH75+BH76),AN76)</f>
        <v>-114.27137127338867</v>
      </c>
      <c r="S41" s="214">
        <f>IF(BO57&gt;2.5,-EXP(BL75)+EXP(BL75+BL76),AR76)</f>
        <v>-101.52534984498688</v>
      </c>
      <c r="T41" s="214">
        <f>IF(BO57&gt;2.5,-EXP(BM75)+EXP(BM75+BM76),AS76)</f>
        <v>-128.18761813713255</v>
      </c>
      <c r="U41" s="212" t="s">
        <v>45</v>
      </c>
      <c r="W41" s="14"/>
      <c r="X41" s="24"/>
      <c r="AF41" s="21"/>
      <c r="AG41" s="22"/>
      <c r="AH41" s="22"/>
    </row>
    <row r="42" spans="2:35" s="13" customFormat="1" ht="12.6" customHeight="1">
      <c r="H42" s="209"/>
      <c r="J42" s="14"/>
      <c r="K42" s="334"/>
      <c r="L42" s="334"/>
      <c r="M42" s="334"/>
      <c r="N42" s="332" t="s">
        <v>429</v>
      </c>
      <c r="O42" s="336"/>
      <c r="P42" s="337"/>
      <c r="Q42" s="211">
        <f>B53</f>
        <v>2000</v>
      </c>
      <c r="R42" s="198">
        <f>AF185*100</f>
        <v>-32.30915306251611</v>
      </c>
      <c r="S42" s="198">
        <f>100*(AF185-(_xlfn.NORM.INV(0.975,0,1)*(Z253/SQRT(COUNT(E58:E250)))))</f>
        <v>-34.265940285777319</v>
      </c>
      <c r="T42" s="198">
        <f>100*(AF185+(_xlfn.NORM.INV(0.975,0,1)*(Z253/SQRT(COUNT(E58:E250)))))</f>
        <v>-30.352365839254901</v>
      </c>
      <c r="U42" s="212" t="s">
        <v>45</v>
      </c>
      <c r="W42" s="14"/>
      <c r="AF42" s="21"/>
      <c r="AG42" s="22"/>
      <c r="AH42" s="22"/>
    </row>
    <row r="43" spans="2:35" s="13" customFormat="1" ht="12.6" customHeight="1">
      <c r="H43" s="209"/>
      <c r="J43" s="14"/>
      <c r="K43" s="335"/>
      <c r="L43" s="335"/>
      <c r="M43" s="335"/>
      <c r="N43" s="341"/>
      <c r="O43" s="342"/>
      <c r="P43" s="343"/>
      <c r="Q43" s="215">
        <f>B270</f>
        <v>2015</v>
      </c>
      <c r="R43" s="216">
        <f>AP185*100</f>
        <v>-33.453264833776977</v>
      </c>
      <c r="S43" s="216">
        <f>100*(AP185-(_xlfn.NORM.INV(0.975,0,1)*(Z470/SQRT(COUNT(E275:E467)))))</f>
        <v>-35.381170818599358</v>
      </c>
      <c r="T43" s="216">
        <f>100*(AP185+(_xlfn.NORM.INV(0.975,0,1)*(Z470/SQRT(COUNT(E275:E467)))))</f>
        <v>-31.5253588489546</v>
      </c>
      <c r="U43" s="212" t="s">
        <v>45</v>
      </c>
      <c r="W43" s="14"/>
      <c r="AF43" s="21"/>
      <c r="AG43" s="22"/>
      <c r="AH43" s="22"/>
    </row>
    <row r="44" spans="2:35" s="13" customFormat="1" ht="12.6" customHeight="1">
      <c r="H44" s="209"/>
      <c r="J44" s="14"/>
      <c r="K44" s="302" t="s">
        <v>440</v>
      </c>
      <c r="L44" s="303"/>
      <c r="M44" s="303"/>
      <c r="N44" s="303"/>
      <c r="O44" s="303"/>
      <c r="P44" s="304"/>
      <c r="Q44" s="217">
        <f>B53</f>
        <v>2000</v>
      </c>
      <c r="R44" s="218">
        <f>E251</f>
        <v>76.498128007597629</v>
      </c>
      <c r="S44" s="218">
        <f>(IF(J251=0,0,J251/(J251+(1+C251-J251)*FINV((1-95%)/2,2*(1+C251-J251),2*J251))))*E53</f>
        <v>76.452266646085604</v>
      </c>
      <c r="T44" s="218">
        <f>(IF(J251=C251,1,(J251+1)*FINV((1-95%)/2,2*(J251+1),2*(C251-J251))/(C251-J251+(J251+1)*FINV((1-95%)/2,2*(J251+1),2*(C251-J251)))))*E53</f>
        <v>76.544008375259281</v>
      </c>
      <c r="U44" s="14"/>
      <c r="W44" s="14"/>
      <c r="X44" s="24"/>
      <c r="AG44" s="21"/>
      <c r="AH44" s="22"/>
      <c r="AI44" s="22"/>
    </row>
    <row r="45" spans="2:35" s="13" customFormat="1" ht="12.6" customHeight="1">
      <c r="H45" s="209"/>
      <c r="J45" s="14"/>
      <c r="K45" s="305"/>
      <c r="L45" s="306"/>
      <c r="M45" s="306"/>
      <c r="N45" s="306"/>
      <c r="O45" s="306"/>
      <c r="P45" s="307"/>
      <c r="Q45" s="219">
        <f>B270</f>
        <v>2015</v>
      </c>
      <c r="R45" s="220">
        <f>E468</f>
        <v>41.84758452214993</v>
      </c>
      <c r="S45" s="220">
        <f>(IF(J468=0,0,J468/(J468+(1+C468-J468)*FINV((1-95%)/2,2*(1+C468-J468),2*J468))))*E270</f>
        <v>41.814342443759251</v>
      </c>
      <c r="T45" s="220">
        <f>(IF(J468=C468,1,(J468+1)*FINV((1-95%)/2,2*(J468+1),2*(C468-J468))/(C468-J468+(J468+1)*FINV((1-95%)/2,2*(J468+1),2*(C468-J468)))))*E270</f>
        <v>41.880845636583189</v>
      </c>
      <c r="U45" s="14"/>
      <c r="W45" s="14"/>
      <c r="X45" s="24"/>
      <c r="AG45" s="21"/>
      <c r="AH45" s="22"/>
      <c r="AI45" s="22"/>
    </row>
    <row r="46" spans="2:35" s="13" customFormat="1" ht="12.6" customHeight="1">
      <c r="F46" s="25"/>
      <c r="H46" s="209"/>
      <c r="J46" s="14"/>
      <c r="K46" s="127" t="s">
        <v>59</v>
      </c>
      <c r="L46" s="26"/>
      <c r="M46" s="27"/>
      <c r="N46" s="28"/>
      <c r="O46" s="29"/>
      <c r="P46" s="29"/>
      <c r="Q46" s="29"/>
      <c r="R46" s="29"/>
      <c r="S46" s="29"/>
      <c r="T46" s="29"/>
      <c r="U46" s="14"/>
      <c r="W46" s="14"/>
      <c r="X46" s="24"/>
      <c r="AG46" s="21"/>
      <c r="AH46" s="22"/>
      <c r="AI46" s="22"/>
    </row>
    <row r="47" spans="2:35" s="13" customFormat="1" ht="12.6" customHeight="1">
      <c r="F47" s="25"/>
      <c r="H47" s="209"/>
      <c r="J47" s="14"/>
      <c r="K47" s="127"/>
      <c r="L47" s="26"/>
      <c r="M47" s="27"/>
      <c r="N47" s="28"/>
      <c r="O47" s="29"/>
      <c r="P47" s="29"/>
      <c r="Q47" s="29"/>
      <c r="R47" s="29"/>
      <c r="S47" s="29"/>
      <c r="T47" s="29"/>
      <c r="U47" s="14"/>
      <c r="W47" s="14"/>
      <c r="X47" s="24"/>
      <c r="AG47" s="21"/>
      <c r="AH47" s="22"/>
      <c r="AI47" s="22"/>
    </row>
    <row r="48" spans="2:35" s="13" customFormat="1" ht="12.6" customHeight="1">
      <c r="B48" s="25"/>
      <c r="D48" s="209"/>
      <c r="E48" s="14"/>
      <c r="F48" s="14"/>
      <c r="G48" s="14"/>
      <c r="H48" s="14"/>
      <c r="I48" s="14"/>
      <c r="J48" s="27"/>
      <c r="K48" s="29"/>
      <c r="L48" s="29"/>
      <c r="M48" s="29"/>
      <c r="N48" s="29"/>
      <c r="O48" s="29"/>
      <c r="P48" s="29"/>
      <c r="Q48" s="14"/>
      <c r="Y48" s="21"/>
      <c r="Z48" s="22"/>
      <c r="AA48" s="22"/>
    </row>
    <row r="49" spans="1:67" s="13" customFormat="1" ht="12.6" customHeight="1">
      <c r="B49" s="25" t="s">
        <v>451</v>
      </c>
      <c r="D49" s="209"/>
      <c r="E49" s="14"/>
      <c r="F49" s="14"/>
      <c r="G49" s="14"/>
      <c r="H49" s="14"/>
      <c r="I49" s="14"/>
      <c r="J49" s="27"/>
      <c r="K49" s="28"/>
      <c r="L49" s="29"/>
      <c r="M49" s="29"/>
      <c r="N49" s="29"/>
      <c r="O49" s="29"/>
      <c r="P49" s="29"/>
      <c r="Q49" s="29"/>
      <c r="R49" s="14"/>
      <c r="Z49" s="21"/>
      <c r="AA49" s="22"/>
      <c r="AB49" s="22"/>
    </row>
    <row r="50" spans="1:67" s="30" customFormat="1" ht="9" customHeight="1">
      <c r="D50" s="221"/>
      <c r="N50" s="31"/>
      <c r="O50" s="32"/>
      <c r="P50" s="32"/>
      <c r="Q50" s="32"/>
      <c r="R50" s="32"/>
      <c r="S50" s="32"/>
      <c r="T50" s="33"/>
      <c r="AB50" s="34"/>
      <c r="AC50" s="34"/>
      <c r="AD50" s="34"/>
      <c r="AK50" s="35"/>
    </row>
    <row r="51" spans="1:67" ht="11.25" customHeight="1">
      <c r="O51" s="36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67" ht="11.25" customHeight="1">
      <c r="O52" s="36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67" ht="11.25" customHeight="1">
      <c r="B53" s="38">
        <v>2000</v>
      </c>
      <c r="D53" s="223" t="s">
        <v>153</v>
      </c>
      <c r="E53" s="39">
        <v>1000</v>
      </c>
      <c r="F53" s="39"/>
      <c r="G53" s="37"/>
      <c r="J53" s="40"/>
      <c r="K53" s="41"/>
      <c r="L53" s="42"/>
      <c r="O53" s="36"/>
      <c r="AD53" s="43"/>
    </row>
    <row r="54" spans="1:67" ht="11.25" customHeight="1">
      <c r="G54" s="37"/>
      <c r="O54" s="36"/>
      <c r="AA54" s="42"/>
    </row>
    <row r="55" spans="1:67" ht="11.25" customHeight="1">
      <c r="B55" s="308" t="s">
        <v>139</v>
      </c>
      <c r="C55" s="293" t="s">
        <v>140</v>
      </c>
      <c r="D55" s="310" t="s">
        <v>141</v>
      </c>
      <c r="E55" s="293" t="s">
        <v>142</v>
      </c>
      <c r="F55" s="313" t="s">
        <v>146</v>
      </c>
      <c r="G55" s="313" t="s">
        <v>144</v>
      </c>
      <c r="H55" s="313" t="s">
        <v>145</v>
      </c>
      <c r="I55" s="293" t="s">
        <v>143</v>
      </c>
      <c r="J55" s="313" t="s">
        <v>147</v>
      </c>
      <c r="K55" s="313" t="s">
        <v>148</v>
      </c>
      <c r="L55" s="313" t="s">
        <v>149</v>
      </c>
      <c r="M55" s="293" t="s">
        <v>150</v>
      </c>
      <c r="N55" s="301" t="s">
        <v>1</v>
      </c>
      <c r="O55" s="301" t="s">
        <v>2</v>
      </c>
      <c r="P55" s="301" t="s">
        <v>3</v>
      </c>
      <c r="Q55" s="297" t="s">
        <v>450</v>
      </c>
      <c r="R55" s="299" t="s">
        <v>4</v>
      </c>
      <c r="S55" s="299" t="s">
        <v>5</v>
      </c>
      <c r="T55" s="299" t="s">
        <v>6</v>
      </c>
      <c r="U55" s="297" t="s">
        <v>430</v>
      </c>
      <c r="V55" s="293" t="s">
        <v>151</v>
      </c>
      <c r="W55" s="293" t="s">
        <v>152</v>
      </c>
      <c r="X55" s="295" t="s">
        <v>7</v>
      </c>
      <c r="Y55" s="295" t="s">
        <v>8</v>
      </c>
      <c r="Z55" s="295" t="s">
        <v>9</v>
      </c>
      <c r="AA55" s="224"/>
      <c r="AB55" s="268"/>
      <c r="AC55" s="44">
        <f>B53</f>
        <v>2000</v>
      </c>
      <c r="AM55" s="44">
        <f>B270</f>
        <v>2015</v>
      </c>
      <c r="AW55" s="45">
        <f>B53</f>
        <v>2000</v>
      </c>
      <c r="AX55" s="46"/>
      <c r="AY55" s="46"/>
      <c r="AZ55" s="46"/>
      <c r="BA55" s="46"/>
      <c r="BB55" s="46"/>
      <c r="BC55" s="46"/>
      <c r="BD55" s="46"/>
      <c r="BE55" s="46"/>
      <c r="BF55" s="46"/>
      <c r="BG55" s="45">
        <f>B270</f>
        <v>2015</v>
      </c>
      <c r="BH55" s="46"/>
      <c r="BI55" s="46"/>
      <c r="BJ55" s="46"/>
      <c r="BK55" s="46"/>
      <c r="BL55" s="46"/>
      <c r="BM55" s="46"/>
      <c r="BN55" s="46"/>
      <c r="BO55" s="46"/>
    </row>
    <row r="56" spans="1:67" ht="11.25" customHeight="1">
      <c r="B56" s="309"/>
      <c r="C56" s="294"/>
      <c r="D56" s="311"/>
      <c r="E56" s="312"/>
      <c r="F56" s="294"/>
      <c r="G56" s="294"/>
      <c r="H56" s="294"/>
      <c r="I56" s="294"/>
      <c r="J56" s="294"/>
      <c r="K56" s="314"/>
      <c r="L56" s="294"/>
      <c r="M56" s="315"/>
      <c r="N56" s="294"/>
      <c r="O56" s="294"/>
      <c r="P56" s="294"/>
      <c r="Q56" s="298"/>
      <c r="R56" s="300"/>
      <c r="S56" s="300"/>
      <c r="T56" s="300"/>
      <c r="U56" s="300"/>
      <c r="V56" s="294"/>
      <c r="W56" s="294"/>
      <c r="X56" s="296"/>
      <c r="Y56" s="296"/>
      <c r="Z56" s="296"/>
      <c r="AA56" s="225"/>
      <c r="AB56" s="269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</row>
    <row r="57" spans="1:67" ht="11.25" customHeight="1">
      <c r="B57" s="180" t="s">
        <v>398</v>
      </c>
      <c r="C57" s="47" t="s">
        <v>399</v>
      </c>
      <c r="D57" s="226" t="s">
        <v>400</v>
      </c>
      <c r="E57" s="47" t="s">
        <v>401</v>
      </c>
      <c r="F57" s="48"/>
      <c r="G57" s="49"/>
      <c r="H57" s="49">
        <v>0</v>
      </c>
      <c r="I57" s="42">
        <v>0</v>
      </c>
      <c r="J57" s="50"/>
      <c r="K57" s="49"/>
      <c r="L57" s="49">
        <v>0</v>
      </c>
      <c r="O57" s="36"/>
      <c r="Q57" s="51"/>
      <c r="R57" s="51"/>
      <c r="S57" s="51"/>
      <c r="T57" s="51"/>
      <c r="U57" s="51"/>
      <c r="V57" s="52">
        <f>(EXP(H57/($W$253-H57))-1)/(EXP(1/($W$253-1))-1)</f>
        <v>0</v>
      </c>
      <c r="W57" s="52">
        <f t="shared" ref="W57:W120" si="0">(L57-V57)^2</f>
        <v>0</v>
      </c>
      <c r="X57" s="52"/>
      <c r="Y57" s="52"/>
      <c r="Z57" s="52"/>
      <c r="AA57" s="227"/>
      <c r="AB57" s="52"/>
      <c r="AC57" s="54" t="s">
        <v>431</v>
      </c>
      <c r="AM57" s="54" t="s">
        <v>431</v>
      </c>
      <c r="AW57" s="55" t="s">
        <v>432</v>
      </c>
      <c r="AX57" s="46"/>
      <c r="AY57" s="46"/>
      <c r="AZ57" s="46"/>
      <c r="BA57" s="46"/>
      <c r="BB57" s="46"/>
      <c r="BC57" s="46"/>
      <c r="BD57" s="270" t="s">
        <v>455</v>
      </c>
      <c r="BE57" s="271">
        <f>(AX62-AD62)/AD62*100</f>
        <v>9.6827714509139344</v>
      </c>
      <c r="BF57" s="46"/>
      <c r="BG57" s="55" t="s">
        <v>432</v>
      </c>
      <c r="BH57" s="46"/>
      <c r="BI57" s="46"/>
      <c r="BJ57" s="46"/>
      <c r="BK57" s="46"/>
      <c r="BL57" s="46"/>
      <c r="BM57" s="46"/>
      <c r="BN57" s="270" t="s">
        <v>455</v>
      </c>
      <c r="BO57" s="271">
        <f>(BH62-AN62)/AN62*100</f>
        <v>12.649356517652457</v>
      </c>
    </row>
    <row r="58" spans="1:67" ht="11.25" customHeight="1">
      <c r="A58" s="56"/>
      <c r="B58" s="228" t="s">
        <v>385</v>
      </c>
      <c r="C58" s="57">
        <v>2075319.149</v>
      </c>
      <c r="D58" s="244">
        <v>209.75</v>
      </c>
      <c r="E58" s="58">
        <v>159.80000000000001</v>
      </c>
      <c r="F58" s="59">
        <f>C58/$C$259</f>
        <v>7.1665884175877312E-2</v>
      </c>
      <c r="G58" s="60">
        <f>C58/$C$251</f>
        <v>1.6087945069431349E-2</v>
      </c>
      <c r="H58" s="60">
        <f>H57+G58</f>
        <v>1.6087945069431349E-2</v>
      </c>
      <c r="I58" s="61">
        <f>(H57+H58)/2</f>
        <v>8.0439725347156744E-3</v>
      </c>
      <c r="J58" s="62">
        <f>E58*C58/$E$53</f>
        <v>331636.00001020002</v>
      </c>
      <c r="K58" s="60">
        <f t="shared" ref="K58:K121" si="1">J58/$J$251</f>
        <v>3.3606752074244212E-2</v>
      </c>
      <c r="L58" s="60">
        <f>L57+K58</f>
        <v>3.3606752074244212E-2</v>
      </c>
      <c r="M58" s="63">
        <f t="shared" ref="M58:M121" si="2">(H57*L58)-(L57*H58)</f>
        <v>0</v>
      </c>
      <c r="N58" s="64">
        <f>SQRT(C58)</f>
        <v>1440.5968030646188</v>
      </c>
      <c r="O58" s="64">
        <f t="shared" ref="O58:O121" si="3">N58*I58</f>
        <v>11.588121117450999</v>
      </c>
      <c r="P58" s="65">
        <f t="shared" ref="P58:P121" si="4">E58*N58</f>
        <v>230207.36912972611</v>
      </c>
      <c r="Q58" s="229">
        <f>IF(E58=0,LN(E58+0.001),LN(E58))</f>
        <v>5.0739230333321741</v>
      </c>
      <c r="R58" s="230">
        <f>SQRT(C58)</f>
        <v>1440.5968030646188</v>
      </c>
      <c r="S58" s="230">
        <f>R58*I58</f>
        <v>11.588121117450999</v>
      </c>
      <c r="T58" s="267">
        <f>Q58*R58</f>
        <v>7309.4773008142638</v>
      </c>
      <c r="U58" s="230">
        <f>IF($BE$57&gt;2.5,EXP($AX$75)*EXP($AX$76*I58),$AD$75+$AD$76*I58)</f>
        <v>212.53175951581088</v>
      </c>
      <c r="V58" s="52">
        <f>(EXP(H58/($W$253-H58))-1)/(EXP(1/($W$253-1))-1)</f>
        <v>4.2152081633278195E-2</v>
      </c>
      <c r="W58" s="52">
        <f t="shared" si="0"/>
        <v>7.3022657272499929E-5</v>
      </c>
      <c r="X58" s="66">
        <f>L58/$E$251</f>
        <v>4.3931469892840333E-4</v>
      </c>
      <c r="Y58" s="67">
        <f>(E58/$E$251)*(2*I58-1-$AF$185)+2-X57-X58</f>
        <v>0.61914625511375709</v>
      </c>
      <c r="Z58" s="67">
        <f>G58*Y58^2</f>
        <v>6.1671864098429867E-3</v>
      </c>
      <c r="AA58" s="232"/>
      <c r="AB58" s="52"/>
      <c r="AC58" s="193" t="s">
        <v>10</v>
      </c>
      <c r="AD58" s="193"/>
      <c r="AE58" s="193"/>
      <c r="AF58" s="193"/>
      <c r="AG58" s="193"/>
      <c r="AH58" s="193"/>
      <c r="AI58" s="193"/>
      <c r="AJ58" s="193"/>
      <c r="AK58" s="193"/>
      <c r="AM58" s="193" t="s">
        <v>10</v>
      </c>
      <c r="AN58" s="193"/>
      <c r="AO58" s="193"/>
      <c r="AP58" s="193"/>
      <c r="AQ58" s="193"/>
      <c r="AR58" s="193"/>
      <c r="AS58" s="193"/>
      <c r="AT58" s="193"/>
      <c r="AU58" s="193"/>
      <c r="AW58" s="250" t="s">
        <v>10</v>
      </c>
      <c r="AX58" s="250"/>
      <c r="AY58" s="250"/>
      <c r="AZ58" s="250"/>
      <c r="BA58" s="250"/>
      <c r="BB58" s="250"/>
      <c r="BC58" s="250"/>
      <c r="BD58" s="250"/>
      <c r="BE58" s="250"/>
      <c r="BF58" s="51"/>
      <c r="BG58" s="250" t="s">
        <v>10</v>
      </c>
      <c r="BH58" s="250"/>
      <c r="BI58" s="250"/>
      <c r="BJ58" s="250"/>
      <c r="BK58" s="250"/>
      <c r="BL58" s="250"/>
      <c r="BM58" s="250"/>
      <c r="BN58" s="250"/>
      <c r="BO58" s="250"/>
    </row>
    <row r="59" spans="1:67" ht="11.25" customHeight="1" thickBot="1">
      <c r="A59" s="56"/>
      <c r="B59" s="69" t="s">
        <v>230</v>
      </c>
      <c r="C59" s="57">
        <v>268225.16600000003</v>
      </c>
      <c r="D59" s="244">
        <v>364.76</v>
      </c>
      <c r="E59" s="71">
        <v>151</v>
      </c>
      <c r="F59" s="59">
        <f t="shared" ref="F59:F96" si="5">C59/$C$259</f>
        <v>9.2624759371945E-3</v>
      </c>
      <c r="G59" s="60">
        <f>C59/$C$251</f>
        <v>2.0792906666554857E-3</v>
      </c>
      <c r="H59" s="60">
        <f>H58+G59</f>
        <v>1.8167235736086834E-2</v>
      </c>
      <c r="I59" s="61">
        <f>(H58+H59)/2</f>
        <v>1.7127590402759092E-2</v>
      </c>
      <c r="J59" s="62">
        <f>E59*C59/$E$53</f>
        <v>40502.000066000008</v>
      </c>
      <c r="K59" s="60">
        <f t="shared" si="1"/>
        <v>4.1043212277533823E-3</v>
      </c>
      <c r="L59" s="60">
        <f>L58+K59</f>
        <v>3.7711073301997591E-2</v>
      </c>
      <c r="M59" s="63">
        <f t="shared" si="2"/>
        <v>-3.8481114651835267E-6</v>
      </c>
      <c r="N59" s="64">
        <f>SQRT(C59)</f>
        <v>517.90459159964973</v>
      </c>
      <c r="O59" s="64">
        <f t="shared" si="3"/>
        <v>8.8704577126270276</v>
      </c>
      <c r="P59" s="65">
        <f t="shared" si="4"/>
        <v>78203.593331547105</v>
      </c>
      <c r="Q59" s="229">
        <f t="shared" ref="Q59:Q122" si="6">IF(E59=0,LN(E59+0.001),LN(E59))</f>
        <v>5.0172798368149243</v>
      </c>
      <c r="R59" s="230">
        <f t="shared" ref="R59:R122" si="7">SQRT(C59)</f>
        <v>517.90459159964973</v>
      </c>
      <c r="S59" s="230">
        <f t="shared" ref="S59:S122" si="8">R59*I59</f>
        <v>8.8704577126270276</v>
      </c>
      <c r="T59" s="231">
        <f t="shared" ref="T59:T122" si="9">Q59*R59</f>
        <v>2598.4722648267907</v>
      </c>
      <c r="U59" s="230">
        <f t="shared" ref="U59:U122" si="10">IF($BE$57&gt;2.5,EXP($AX$75)*EXP($AX$76*I59),$AD$75+$AD$76*I59)</f>
        <v>207.31600648202877</v>
      </c>
      <c r="V59" s="52">
        <f>(EXP(H59/($W$253-H59))-1)/(EXP(1/($W$253-1))-1)</f>
        <v>4.7441922225631337E-2</v>
      </c>
      <c r="W59" s="52">
        <f t="shared" si="0"/>
        <v>9.4689420774584041E-5</v>
      </c>
      <c r="X59" s="66">
        <f>L59/$E$251</f>
        <v>4.929672697121714E-4</v>
      </c>
      <c r="Y59" s="67">
        <f>(E59/$E$251)*(2*I59-1-$AF$185)+2-X58-X59</f>
        <v>0.73053149235627401</v>
      </c>
      <c r="Z59" s="67">
        <f>G59*Y59^2</f>
        <v>1.1096680691871793E-3</v>
      </c>
      <c r="AA59" s="232"/>
      <c r="AB59" s="52"/>
      <c r="AC59" s="193"/>
      <c r="AD59" s="193"/>
      <c r="AE59" s="193"/>
      <c r="AF59" s="193"/>
      <c r="AG59" s="193"/>
      <c r="AH59" s="193"/>
      <c r="AI59" s="193"/>
      <c r="AJ59" s="193"/>
      <c r="AK59" s="193"/>
      <c r="AM59" s="193"/>
      <c r="AN59" s="193"/>
      <c r="AO59" s="193"/>
      <c r="AP59" s="193"/>
      <c r="AQ59" s="193"/>
      <c r="AR59" s="193"/>
      <c r="AS59" s="193"/>
      <c r="AT59" s="193"/>
      <c r="AU59" s="193"/>
      <c r="AW59" s="250"/>
      <c r="AX59" s="250"/>
      <c r="AY59" s="250"/>
      <c r="AZ59" s="250"/>
      <c r="BA59" s="250"/>
      <c r="BB59" s="250"/>
      <c r="BC59" s="250"/>
      <c r="BD59" s="250"/>
      <c r="BE59" s="250"/>
      <c r="BF59" s="51"/>
      <c r="BG59" s="250"/>
      <c r="BH59" s="250"/>
      <c r="BI59" s="250"/>
      <c r="BJ59" s="250"/>
      <c r="BK59" s="250"/>
      <c r="BL59" s="250"/>
      <c r="BM59" s="250"/>
      <c r="BN59" s="250"/>
      <c r="BO59" s="250"/>
    </row>
    <row r="60" spans="1:67" ht="11.25" customHeight="1">
      <c r="A60" s="56"/>
      <c r="B60" s="69" t="s">
        <v>204</v>
      </c>
      <c r="C60" s="57">
        <v>940084.81099999999</v>
      </c>
      <c r="D60" s="244">
        <v>406.21</v>
      </c>
      <c r="E60" s="71">
        <v>129.69999999999999</v>
      </c>
      <c r="F60" s="59">
        <f t="shared" si="5"/>
        <v>3.2463445062457477E-2</v>
      </c>
      <c r="G60" s="60">
        <f>C60/$C$251</f>
        <v>7.2875696286338991E-3</v>
      </c>
      <c r="H60" s="60">
        <f>H59+G60</f>
        <v>2.5454805364720733E-2</v>
      </c>
      <c r="I60" s="61">
        <f>(H59+H60)/2</f>
        <v>2.1811020550403785E-2</v>
      </c>
      <c r="J60" s="62">
        <f>E60*C60/$E$53</f>
        <v>121928.99998669999</v>
      </c>
      <c r="K60" s="60">
        <f t="shared" si="1"/>
        <v>1.2355828900021477E-2</v>
      </c>
      <c r="L60" s="60">
        <f>L59+K60</f>
        <v>5.0066902202019065E-2</v>
      </c>
      <c r="M60" s="63">
        <f t="shared" si="2"/>
        <v>-5.0350816117379735E-5</v>
      </c>
      <c r="N60" s="64">
        <f>SQRT(C60)</f>
        <v>969.57970843041062</v>
      </c>
      <c r="O60" s="64">
        <f t="shared" si="3"/>
        <v>21.147522945830197</v>
      </c>
      <c r="P60" s="65">
        <f t="shared" si="4"/>
        <v>125754.48818342424</v>
      </c>
      <c r="Q60" s="229">
        <f t="shared" si="6"/>
        <v>4.8652240913223981</v>
      </c>
      <c r="R60" s="230">
        <f t="shared" si="7"/>
        <v>969.57970843041062</v>
      </c>
      <c r="S60" s="230">
        <f t="shared" si="8"/>
        <v>21.147522945830197</v>
      </c>
      <c r="T60" s="231">
        <f t="shared" si="9"/>
        <v>4717.2225559129802</v>
      </c>
      <c r="U60" s="230">
        <f t="shared" si="10"/>
        <v>204.67702321919452</v>
      </c>
      <c r="V60" s="52">
        <f>(EXP(H60/($W$253-H60))-1)/(EXP(1/($W$253-1))-1)</f>
        <v>6.5707294815424991E-2</v>
      </c>
      <c r="W60" s="52">
        <f t="shared" si="0"/>
        <v>2.4462188110148267E-4</v>
      </c>
      <c r="X60" s="66">
        <f>L60/$E$251</f>
        <v>6.5448532540621814E-4</v>
      </c>
      <c r="Y60" s="67">
        <f>(E60/$E$251)*(2*I60-1-$AF$185)+2-X59-X60</f>
        <v>0.92513673387563855</v>
      </c>
      <c r="Z60" s="67">
        <f>G60*Y60^2</f>
        <v>6.2372703463821162E-3</v>
      </c>
      <c r="AA60" s="232"/>
      <c r="AB60" s="52"/>
      <c r="AC60" s="194" t="s">
        <v>11</v>
      </c>
      <c r="AD60" s="194"/>
      <c r="AE60" s="193"/>
      <c r="AF60" s="193"/>
      <c r="AG60" s="193"/>
      <c r="AH60" s="193"/>
      <c r="AI60" s="193"/>
      <c r="AJ60" s="193"/>
      <c r="AK60" s="193"/>
      <c r="AM60" s="194" t="s">
        <v>11</v>
      </c>
      <c r="AN60" s="194"/>
      <c r="AO60" s="193"/>
      <c r="AP60" s="193"/>
      <c r="AQ60" s="193"/>
      <c r="AR60" s="193"/>
      <c r="AS60" s="193"/>
      <c r="AT60" s="193"/>
      <c r="AU60" s="193"/>
      <c r="AW60" s="251" t="s">
        <v>11</v>
      </c>
      <c r="AX60" s="251"/>
      <c r="AY60" s="250"/>
      <c r="AZ60" s="250"/>
      <c r="BA60" s="250"/>
      <c r="BB60" s="250"/>
      <c r="BC60" s="250"/>
      <c r="BD60" s="250"/>
      <c r="BE60" s="250"/>
      <c r="BF60" s="51"/>
      <c r="BG60" s="251" t="s">
        <v>11</v>
      </c>
      <c r="BH60" s="251"/>
      <c r="BI60" s="250"/>
      <c r="BJ60" s="250"/>
      <c r="BK60" s="250"/>
      <c r="BL60" s="250"/>
      <c r="BM60" s="250"/>
      <c r="BN60" s="250"/>
      <c r="BO60" s="250"/>
    </row>
    <row r="61" spans="1:67" ht="11.25" customHeight="1">
      <c r="A61" s="56"/>
      <c r="B61" s="69" t="s">
        <v>347</v>
      </c>
      <c r="C61" s="57">
        <v>205262.93299999999</v>
      </c>
      <c r="D61" s="244">
        <v>450.97</v>
      </c>
      <c r="E61" s="71">
        <v>233.9</v>
      </c>
      <c r="F61" s="59">
        <f t="shared" si="5"/>
        <v>7.0882348813998547E-3</v>
      </c>
      <c r="G61" s="60">
        <f>C61/$C$251</f>
        <v>1.5912052815999756E-3</v>
      </c>
      <c r="H61" s="60">
        <f>H60+G61</f>
        <v>2.7046010646320708E-2</v>
      </c>
      <c r="I61" s="61">
        <f>(H60+H61)/2</f>
        <v>2.6250408005520719E-2</v>
      </c>
      <c r="J61" s="62">
        <f>E61*C61/$E$53</f>
        <v>48011.0000287</v>
      </c>
      <c r="K61" s="60">
        <f t="shared" si="1"/>
        <v>4.8652552037517852E-3</v>
      </c>
      <c r="L61" s="60">
        <f>L60+K61</f>
        <v>5.493215740577085E-2</v>
      </c>
      <c r="M61" s="63">
        <f t="shared" si="2"/>
        <v>4.4177405043994283E-5</v>
      </c>
      <c r="N61" s="64">
        <f>SQRT(C61)</f>
        <v>453.05952478675471</v>
      </c>
      <c r="O61" s="64">
        <f t="shared" si="3"/>
        <v>11.892997376439638</v>
      </c>
      <c r="P61" s="65">
        <f t="shared" si="4"/>
        <v>105970.62284762193</v>
      </c>
      <c r="Q61" s="229">
        <f t="shared" si="6"/>
        <v>5.4548936735901332</v>
      </c>
      <c r="R61" s="230">
        <f t="shared" si="7"/>
        <v>453.05952478675471</v>
      </c>
      <c r="S61" s="230">
        <f t="shared" si="8"/>
        <v>11.892997376439638</v>
      </c>
      <c r="T61" s="231">
        <f t="shared" si="9"/>
        <v>2471.3915355190202</v>
      </c>
      <c r="U61" s="230">
        <f t="shared" si="10"/>
        <v>202.20657046844397</v>
      </c>
      <c r="V61" s="52">
        <f>(EXP(H61/($W$253-H61))-1)/(EXP(1/($W$253-1))-1)</f>
        <v>6.9639555490391594E-2</v>
      </c>
      <c r="W61" s="52">
        <f t="shared" si="0"/>
        <v>2.1630755841950595E-4</v>
      </c>
      <c r="X61" s="66">
        <f>L61/$E$251</f>
        <v>7.1808498895966591E-4</v>
      </c>
      <c r="Y61" s="67">
        <f>(E61/$E$251)*(2*I61-1-$AF$185)+2-X60-X61</f>
        <v>8.9444108137073375E-2</v>
      </c>
      <c r="Z61" s="67">
        <f>G61*Y61^2</f>
        <v>1.2730037636182699E-5</v>
      </c>
      <c r="AA61" s="232"/>
      <c r="AB61" s="52"/>
      <c r="AC61" s="195" t="s">
        <v>12</v>
      </c>
      <c r="AD61" s="195">
        <v>0.94830358577489759</v>
      </c>
      <c r="AE61" s="193"/>
      <c r="AF61" s="193"/>
      <c r="AG61" s="193"/>
      <c r="AH61" s="193"/>
      <c r="AI61" s="193"/>
      <c r="AJ61" s="193"/>
      <c r="AK61" s="193"/>
      <c r="AM61" s="195" t="s">
        <v>12</v>
      </c>
      <c r="AN61" s="195">
        <v>0.93414780102868689</v>
      </c>
      <c r="AO61" s="193"/>
      <c r="AP61" s="193"/>
      <c r="AQ61" s="193"/>
      <c r="AR61" s="193"/>
      <c r="AS61" s="193"/>
      <c r="AT61" s="193"/>
      <c r="AU61" s="193"/>
      <c r="AW61" s="252" t="s">
        <v>12</v>
      </c>
      <c r="AX61" s="252">
        <v>0.99315401019054017</v>
      </c>
      <c r="AY61" s="250"/>
      <c r="AZ61" s="250"/>
      <c r="BA61" s="250"/>
      <c r="BB61" s="250"/>
      <c r="BC61" s="250"/>
      <c r="BD61" s="250"/>
      <c r="BE61" s="250"/>
      <c r="BF61" s="51"/>
      <c r="BG61" s="252" t="s">
        <v>12</v>
      </c>
      <c r="BH61" s="252">
        <v>0.99147085755215669</v>
      </c>
      <c r="BI61" s="250"/>
      <c r="BJ61" s="250"/>
      <c r="BK61" s="250"/>
      <c r="BL61" s="250"/>
      <c r="BM61" s="250"/>
      <c r="BN61" s="250"/>
      <c r="BO61" s="250"/>
    </row>
    <row r="62" spans="1:67" ht="11.25" customHeight="1">
      <c r="A62" s="56"/>
      <c r="B62" s="69" t="s">
        <v>313</v>
      </c>
      <c r="C62" s="57">
        <v>774402.05</v>
      </c>
      <c r="D62" s="244">
        <v>483.71</v>
      </c>
      <c r="E62" s="71">
        <v>175.6</v>
      </c>
      <c r="F62" s="59">
        <f t="shared" si="5"/>
        <v>2.6742011052904302E-2</v>
      </c>
      <c r="G62" s="60">
        <f t="shared" ref="G62:G125" si="11">C62/$C$251</f>
        <v>6.003191194982333E-3</v>
      </c>
      <c r="H62" s="60">
        <f t="shared" ref="H62:H125" si="12">H61+G62</f>
        <v>3.3049201841303041E-2</v>
      </c>
      <c r="I62" s="61">
        <f t="shared" ref="I62:I125" si="13">(H61+H62)/2</f>
        <v>3.0047606243811874E-2</v>
      </c>
      <c r="J62" s="62">
        <f t="shared" ref="J62:J125" si="14">E62*C62/$E$53</f>
        <v>135984.99997999999</v>
      </c>
      <c r="K62" s="60">
        <f t="shared" si="1"/>
        <v>1.3780211376338532E-2</v>
      </c>
      <c r="L62" s="60">
        <f t="shared" ref="L62:L125" si="15">L61+K62</f>
        <v>6.8712368782109387E-2</v>
      </c>
      <c r="M62" s="63">
        <f t="shared" si="2"/>
        <v>4.2931499933294807E-5</v>
      </c>
      <c r="N62" s="64">
        <f t="shared" ref="N62:N125" si="16">SQRT(C62)</f>
        <v>880.0011647719565</v>
      </c>
      <c r="O62" s="64">
        <f t="shared" si="3"/>
        <v>26.441928493163562</v>
      </c>
      <c r="P62" s="65">
        <f t="shared" si="4"/>
        <v>154528.20453395555</v>
      </c>
      <c r="Q62" s="229">
        <f t="shared" si="6"/>
        <v>5.1682086812010164</v>
      </c>
      <c r="R62" s="230">
        <f t="shared" si="7"/>
        <v>880.0011647719565</v>
      </c>
      <c r="S62" s="230">
        <f t="shared" si="8"/>
        <v>26.441928493163562</v>
      </c>
      <c r="T62" s="231">
        <f t="shared" si="9"/>
        <v>4548.0296592414315</v>
      </c>
      <c r="U62" s="230">
        <f t="shared" si="10"/>
        <v>200.1171604341782</v>
      </c>
      <c r="V62" s="52">
        <f t="shared" ref="V62:V125" si="17">(EXP(H62/($W$253-H62))-1)/(EXP(1/($W$253-1))-1)</f>
        <v>8.4298602359317618E-2</v>
      </c>
      <c r="W62" s="52">
        <f t="shared" si="0"/>
        <v>2.4293067712329329E-4</v>
      </c>
      <c r="X62" s="66">
        <f t="shared" ref="X62:X125" si="18">L62/$E$251</f>
        <v>8.9822287906555077E-4</v>
      </c>
      <c r="Y62" s="67">
        <f t="shared" ref="Y62:Y125" si="19">(E62/$E$251)*(2*I62-1-$AF$185)+2-X61-X62</f>
        <v>0.58250057537599853</v>
      </c>
      <c r="Z62" s="67">
        <f t="shared" ref="Z62:Z125" si="20">G62*Y62^2</f>
        <v>2.036924316421791E-3</v>
      </c>
      <c r="AA62" s="232"/>
      <c r="AB62" s="52"/>
      <c r="AC62" s="195" t="s">
        <v>13</v>
      </c>
      <c r="AD62" s="195">
        <v>0.89927969079352865</v>
      </c>
      <c r="AE62" s="193"/>
      <c r="AF62" s="193"/>
      <c r="AG62" s="193"/>
      <c r="AH62" s="193"/>
      <c r="AI62" s="193"/>
      <c r="AJ62" s="193"/>
      <c r="AK62" s="193"/>
      <c r="AM62" s="195" t="s">
        <v>13</v>
      </c>
      <c r="AN62" s="195">
        <v>0.87263211416673114</v>
      </c>
      <c r="AO62" s="193"/>
      <c r="AP62" s="193"/>
      <c r="AQ62" s="193"/>
      <c r="AR62" s="193"/>
      <c r="AS62" s="193"/>
      <c r="AT62" s="193"/>
      <c r="AU62" s="193"/>
      <c r="AW62" s="252" t="s">
        <v>13</v>
      </c>
      <c r="AX62" s="252">
        <v>0.98635488795755155</v>
      </c>
      <c r="AY62" s="250"/>
      <c r="AZ62" s="250"/>
      <c r="BA62" s="250"/>
      <c r="BB62" s="250"/>
      <c r="BC62" s="250"/>
      <c r="BD62" s="250"/>
      <c r="BE62" s="250"/>
      <c r="BF62" s="51"/>
      <c r="BG62" s="252" t="s">
        <v>13</v>
      </c>
      <c r="BH62" s="252">
        <v>0.98301446137520898</v>
      </c>
      <c r="BI62" s="250"/>
      <c r="BJ62" s="250"/>
      <c r="BK62" s="250"/>
      <c r="BL62" s="250"/>
      <c r="BM62" s="250"/>
      <c r="BN62" s="250"/>
      <c r="BO62" s="250"/>
    </row>
    <row r="63" spans="1:67" ht="11.25" customHeight="1">
      <c r="A63" s="56"/>
      <c r="B63" s="69" t="s">
        <v>314</v>
      </c>
      <c r="C63" s="57">
        <v>1106866.6669999999</v>
      </c>
      <c r="D63" s="244">
        <v>485.55</v>
      </c>
      <c r="E63" s="71">
        <v>90</v>
      </c>
      <c r="F63" s="59">
        <f t="shared" si="5"/>
        <v>3.8222833530729083E-2</v>
      </c>
      <c r="G63" s="60">
        <f t="shared" si="11"/>
        <v>8.5804682843412423E-3</v>
      </c>
      <c r="H63" s="60">
        <f t="shared" si="12"/>
        <v>4.162967012564428E-2</v>
      </c>
      <c r="I63" s="61">
        <f t="shared" si="13"/>
        <v>3.7339435983473661E-2</v>
      </c>
      <c r="J63" s="62">
        <f t="shared" si="14"/>
        <v>99618.000029999981</v>
      </c>
      <c r="K63" s="60">
        <f t="shared" si="1"/>
        <v>1.0094915597333502E-2</v>
      </c>
      <c r="L63" s="60">
        <f t="shared" si="15"/>
        <v>7.8807284379442885E-2</v>
      </c>
      <c r="M63" s="63">
        <f t="shared" si="2"/>
        <v>-2.5595539792965579E-4</v>
      </c>
      <c r="N63" s="64">
        <f t="shared" si="16"/>
        <v>1052.0773103721988</v>
      </c>
      <c r="O63" s="64">
        <f t="shared" si="3"/>
        <v>39.283973380307863</v>
      </c>
      <c r="P63" s="65">
        <f t="shared" si="4"/>
        <v>94686.957933497892</v>
      </c>
      <c r="Q63" s="229">
        <f t="shared" si="6"/>
        <v>4.499809670330265</v>
      </c>
      <c r="R63" s="230">
        <f t="shared" si="7"/>
        <v>1052.0773103721988</v>
      </c>
      <c r="S63" s="230">
        <f t="shared" si="8"/>
        <v>39.283973380307863</v>
      </c>
      <c r="T63" s="231">
        <f t="shared" si="9"/>
        <v>4734.1476551478754</v>
      </c>
      <c r="U63" s="230">
        <f t="shared" si="10"/>
        <v>196.16517355955122</v>
      </c>
      <c r="V63" s="52">
        <f t="shared" si="17"/>
        <v>0.10477876152274608</v>
      </c>
      <c r="W63" s="52">
        <f t="shared" si="0"/>
        <v>6.7451762500512027E-4</v>
      </c>
      <c r="X63" s="66">
        <f t="shared" si="18"/>
        <v>1.0301857892733783E-3</v>
      </c>
      <c r="Y63" s="67">
        <f t="shared" si="19"/>
        <v>1.289548844718474</v>
      </c>
      <c r="Z63" s="67">
        <f t="shared" si="20"/>
        <v>1.4268771519602238E-2</v>
      </c>
      <c r="AA63" s="232"/>
      <c r="AB63" s="52"/>
      <c r="AC63" s="195" t="s">
        <v>14</v>
      </c>
      <c r="AD63" s="195">
        <v>0.89351675723747381</v>
      </c>
      <c r="AE63" s="193"/>
      <c r="AF63" s="193"/>
      <c r="AG63" s="193"/>
      <c r="AH63" s="193"/>
      <c r="AI63" s="193"/>
      <c r="AJ63" s="193"/>
      <c r="AK63" s="193"/>
      <c r="AM63" s="195" t="s">
        <v>14</v>
      </c>
      <c r="AN63" s="195">
        <v>0.86672966450268263</v>
      </c>
      <c r="AO63" s="193"/>
      <c r="AP63" s="193"/>
      <c r="AQ63" s="193"/>
      <c r="AR63" s="193"/>
      <c r="AS63" s="193"/>
      <c r="AT63" s="193"/>
      <c r="AU63" s="193"/>
      <c r="AW63" s="252" t="s">
        <v>14</v>
      </c>
      <c r="AX63" s="252">
        <v>0.98104784548612511</v>
      </c>
      <c r="AY63" s="250"/>
      <c r="AZ63" s="250"/>
      <c r="BA63" s="250"/>
      <c r="BB63" s="250"/>
      <c r="BC63" s="250"/>
      <c r="BD63" s="250"/>
      <c r="BE63" s="250"/>
      <c r="BF63" s="51"/>
      <c r="BG63" s="252" t="s">
        <v>14</v>
      </c>
      <c r="BH63" s="252">
        <v>0.97768992975937241</v>
      </c>
      <c r="BI63" s="250"/>
      <c r="BJ63" s="250"/>
      <c r="BK63" s="250"/>
      <c r="BL63" s="250"/>
      <c r="BM63" s="250"/>
      <c r="BN63" s="250"/>
      <c r="BO63" s="250"/>
    </row>
    <row r="64" spans="1:67" ht="11.25" customHeight="1">
      <c r="A64" s="56"/>
      <c r="B64" s="69" t="s">
        <v>295</v>
      </c>
      <c r="C64" s="57">
        <v>110255.57399999999</v>
      </c>
      <c r="D64" s="244">
        <v>486.17</v>
      </c>
      <c r="E64" s="71">
        <v>183.9</v>
      </c>
      <c r="F64" s="59">
        <f t="shared" si="5"/>
        <v>3.8073966598516982E-3</v>
      </c>
      <c r="G64" s="60">
        <f t="shared" si="11"/>
        <v>8.5470498306987048E-4</v>
      </c>
      <c r="H64" s="60">
        <f t="shared" si="12"/>
        <v>4.2484375108714154E-2</v>
      </c>
      <c r="I64" s="61">
        <f t="shared" si="13"/>
        <v>4.2057022617179217E-2</v>
      </c>
      <c r="J64" s="62">
        <f t="shared" si="14"/>
        <v>20276.000058600002</v>
      </c>
      <c r="K64" s="60">
        <f t="shared" si="1"/>
        <v>2.0546940229823466E-3</v>
      </c>
      <c r="L64" s="60">
        <f t="shared" si="15"/>
        <v>8.0861978402425233E-2</v>
      </c>
      <c r="M64" s="63">
        <f t="shared" si="2"/>
        <v>1.8179255724574007E-5</v>
      </c>
      <c r="N64" s="64">
        <f t="shared" si="16"/>
        <v>332.04754780001008</v>
      </c>
      <c r="O64" s="64">
        <f t="shared" si="3"/>
        <v>13.964931227803921</v>
      </c>
      <c r="P64" s="65">
        <f t="shared" si="4"/>
        <v>61063.544040421853</v>
      </c>
      <c r="Q64" s="229">
        <f t="shared" si="6"/>
        <v>5.2143921316102757</v>
      </c>
      <c r="R64" s="230">
        <f t="shared" si="7"/>
        <v>332.04754780001008</v>
      </c>
      <c r="S64" s="230">
        <f t="shared" si="8"/>
        <v>13.964931227803921</v>
      </c>
      <c r="T64" s="231">
        <f t="shared" si="9"/>
        <v>1731.4261205688595</v>
      </c>
      <c r="U64" s="230">
        <f t="shared" si="10"/>
        <v>193.6500385615935</v>
      </c>
      <c r="V64" s="52">
        <f t="shared" si="17"/>
        <v>0.10678906536424108</v>
      </c>
      <c r="W64" s="52">
        <f t="shared" si="0"/>
        <v>6.7221383832556149E-4</v>
      </c>
      <c r="X64" s="66">
        <f t="shared" si="18"/>
        <v>1.0570451919345554E-3</v>
      </c>
      <c r="Y64" s="67">
        <f t="shared" si="19"/>
        <v>0.57284659499938018</v>
      </c>
      <c r="Z64" s="67">
        <f t="shared" si="20"/>
        <v>2.8047419354304797E-4</v>
      </c>
      <c r="AA64" s="232"/>
      <c r="AB64" s="52"/>
      <c r="AC64" s="195" t="s">
        <v>15</v>
      </c>
      <c r="AD64" s="195">
        <v>24256.899447173459</v>
      </c>
      <c r="AE64" s="193"/>
      <c r="AF64" s="193"/>
      <c r="AG64" s="193"/>
      <c r="AH64" s="193"/>
      <c r="AI64" s="193"/>
      <c r="AJ64" s="193"/>
      <c r="AK64" s="193"/>
      <c r="AM64" s="195" t="s">
        <v>15</v>
      </c>
      <c r="AN64" s="195">
        <v>15994.131909279842</v>
      </c>
      <c r="AO64" s="193"/>
      <c r="AP64" s="193"/>
      <c r="AQ64" s="193"/>
      <c r="AR64" s="193"/>
      <c r="AS64" s="193"/>
      <c r="AT64" s="193"/>
      <c r="AU64" s="193"/>
      <c r="AW64" s="252" t="s">
        <v>15</v>
      </c>
      <c r="AX64" s="252">
        <v>395.28423510666397</v>
      </c>
      <c r="AY64" s="250"/>
      <c r="AZ64" s="250"/>
      <c r="BA64" s="250"/>
      <c r="BB64" s="250"/>
      <c r="BC64" s="250"/>
      <c r="BD64" s="250"/>
      <c r="BE64" s="250"/>
      <c r="BF64" s="51"/>
      <c r="BG64" s="252" t="s">
        <v>15</v>
      </c>
      <c r="BH64" s="252">
        <v>389.56056174454636</v>
      </c>
      <c r="BI64" s="250"/>
      <c r="BJ64" s="250"/>
      <c r="BK64" s="250"/>
      <c r="BL64" s="250"/>
      <c r="BM64" s="250"/>
      <c r="BN64" s="250"/>
      <c r="BO64" s="250"/>
    </row>
    <row r="65" spans="1:67" ht="11.25" customHeight="1" thickBot="1">
      <c r="A65" s="56"/>
      <c r="B65" s="69" t="s">
        <v>259</v>
      </c>
      <c r="C65" s="57">
        <v>2812484.3420000002</v>
      </c>
      <c r="D65" s="244">
        <v>507.82</v>
      </c>
      <c r="E65" s="71">
        <v>143.69999999999999</v>
      </c>
      <c r="F65" s="59">
        <f t="shared" si="5"/>
        <v>9.7122014798235984E-2</v>
      </c>
      <c r="G65" s="60">
        <f t="shared" si="11"/>
        <v>2.1802474874543631E-2</v>
      </c>
      <c r="H65" s="60">
        <f t="shared" si="12"/>
        <v>6.4286849983257788E-2</v>
      </c>
      <c r="I65" s="61">
        <f t="shared" si="13"/>
        <v>5.3385612545985971E-2</v>
      </c>
      <c r="J65" s="62">
        <f t="shared" si="14"/>
        <v>404153.99994539999</v>
      </c>
      <c r="K65" s="60">
        <f t="shared" si="1"/>
        <v>4.0955455003562395E-2</v>
      </c>
      <c r="L65" s="60">
        <f t="shared" si="15"/>
        <v>0.12181743340598764</v>
      </c>
      <c r="M65" s="63">
        <f t="shared" si="2"/>
        <v>-2.3024339305356342E-5</v>
      </c>
      <c r="N65" s="64">
        <f t="shared" si="16"/>
        <v>1677.0463148046927</v>
      </c>
      <c r="O65" s="64">
        <f t="shared" si="3"/>
        <v>89.530144783836931</v>
      </c>
      <c r="P65" s="65">
        <f t="shared" si="4"/>
        <v>240991.55543743432</v>
      </c>
      <c r="Q65" s="229">
        <f t="shared" si="6"/>
        <v>4.967727793084979</v>
      </c>
      <c r="R65" s="230">
        <f t="shared" si="7"/>
        <v>1677.0463148046927</v>
      </c>
      <c r="S65" s="230">
        <f t="shared" si="8"/>
        <v>89.530144783836931</v>
      </c>
      <c r="T65" s="231">
        <f t="shared" si="9"/>
        <v>8331.109588346013</v>
      </c>
      <c r="U65" s="230">
        <f t="shared" si="10"/>
        <v>187.74122206883985</v>
      </c>
      <c r="V65" s="52">
        <f t="shared" si="17"/>
        <v>0.15633022016790327</v>
      </c>
      <c r="W65" s="52">
        <f t="shared" si="0"/>
        <v>1.1911324500734589E-3</v>
      </c>
      <c r="X65" s="66">
        <f t="shared" si="18"/>
        <v>1.5924237177920091E-3</v>
      </c>
      <c r="Y65" s="67">
        <f t="shared" si="19"/>
        <v>0.92636063712435845</v>
      </c>
      <c r="Z65" s="67">
        <f t="shared" si="20"/>
        <v>1.8709663653107802E-2</v>
      </c>
      <c r="AA65" s="232"/>
      <c r="AB65" s="52"/>
      <c r="AC65" s="196" t="s">
        <v>16</v>
      </c>
      <c r="AD65" s="196">
        <v>193</v>
      </c>
      <c r="AE65" s="193"/>
      <c r="AF65" s="193"/>
      <c r="AG65" s="193"/>
      <c r="AH65" s="193"/>
      <c r="AI65" s="193"/>
      <c r="AJ65" s="193"/>
      <c r="AK65" s="193"/>
      <c r="AM65" s="196" t="s">
        <v>16</v>
      </c>
      <c r="AN65" s="196">
        <v>193</v>
      </c>
      <c r="AO65" s="193"/>
      <c r="AP65" s="193"/>
      <c r="AQ65" s="193"/>
      <c r="AR65" s="193"/>
      <c r="AS65" s="193"/>
      <c r="AT65" s="193"/>
      <c r="AU65" s="193"/>
      <c r="AW65" s="253" t="s">
        <v>16</v>
      </c>
      <c r="AX65" s="253">
        <v>193</v>
      </c>
      <c r="AY65" s="250"/>
      <c r="AZ65" s="250"/>
      <c r="BA65" s="250"/>
      <c r="BB65" s="250"/>
      <c r="BC65" s="250"/>
      <c r="BD65" s="250"/>
      <c r="BE65" s="250"/>
      <c r="BF65" s="51"/>
      <c r="BG65" s="253" t="s">
        <v>16</v>
      </c>
      <c r="BH65" s="253">
        <v>193</v>
      </c>
      <c r="BI65" s="250"/>
      <c r="BJ65" s="250"/>
      <c r="BK65" s="250"/>
      <c r="BL65" s="250"/>
      <c r="BM65" s="250"/>
      <c r="BN65" s="250"/>
      <c r="BO65" s="250"/>
    </row>
    <row r="66" spans="1:67" ht="11.25" customHeight="1">
      <c r="A66" s="56"/>
      <c r="B66" s="69" t="s">
        <v>321</v>
      </c>
      <c r="C66" s="57">
        <v>565368.65300000005</v>
      </c>
      <c r="D66" s="244">
        <v>540.65</v>
      </c>
      <c r="E66" s="71">
        <v>226.5</v>
      </c>
      <c r="F66" s="59">
        <f t="shared" si="5"/>
        <v>1.9523572758480712E-2</v>
      </c>
      <c r="G66" s="60">
        <f t="shared" si="11"/>
        <v>4.3827571474127965E-3</v>
      </c>
      <c r="H66" s="60">
        <f t="shared" si="12"/>
        <v>6.8669607130670579E-2</v>
      </c>
      <c r="I66" s="61">
        <f t="shared" si="13"/>
        <v>6.6478228556964183E-2</v>
      </c>
      <c r="J66" s="62">
        <f t="shared" si="14"/>
        <v>128055.9999045</v>
      </c>
      <c r="K66" s="60">
        <f t="shared" si="1"/>
        <v>1.2976716159517088E-2</v>
      </c>
      <c r="L66" s="60">
        <f t="shared" si="15"/>
        <v>0.13479414956550473</v>
      </c>
      <c r="M66" s="63">
        <f t="shared" si="2"/>
        <v>3.003359780826189E-4</v>
      </c>
      <c r="N66" s="64">
        <f t="shared" si="16"/>
        <v>751.91000325836876</v>
      </c>
      <c r="O66" s="64">
        <f t="shared" si="3"/>
        <v>49.985645050877523</v>
      </c>
      <c r="P66" s="65">
        <f t="shared" si="4"/>
        <v>170307.61573802051</v>
      </c>
      <c r="Q66" s="229">
        <f t="shared" si="6"/>
        <v>5.4227449449230889</v>
      </c>
      <c r="R66" s="230">
        <f t="shared" si="7"/>
        <v>751.91000325836876</v>
      </c>
      <c r="S66" s="230">
        <f t="shared" si="8"/>
        <v>49.985645050877523</v>
      </c>
      <c r="T66" s="231">
        <f t="shared" si="9"/>
        <v>4077.4161692064226</v>
      </c>
      <c r="U66" s="230">
        <f t="shared" si="10"/>
        <v>181.13655145861506</v>
      </c>
      <c r="V66" s="52">
        <f t="shared" si="17"/>
        <v>0.16590068881435518</v>
      </c>
      <c r="W66" s="52">
        <f t="shared" si="0"/>
        <v>9.6761678404027392E-4</v>
      </c>
      <c r="X66" s="66">
        <f t="shared" si="18"/>
        <v>1.7620581454243856E-3</v>
      </c>
      <c r="Y66" s="67">
        <f t="shared" si="19"/>
        <v>0.3860815215268304</v>
      </c>
      <c r="Z66" s="67">
        <f t="shared" si="20"/>
        <v>6.5328914021265056E-4</v>
      </c>
      <c r="AA66" s="232"/>
      <c r="AB66" s="52"/>
      <c r="AC66" s="193"/>
      <c r="AD66" s="193"/>
      <c r="AE66" s="193"/>
      <c r="AF66" s="193"/>
      <c r="AG66" s="193"/>
      <c r="AH66" s="193"/>
      <c r="AI66" s="193"/>
      <c r="AJ66" s="193"/>
      <c r="AK66" s="193"/>
      <c r="AM66" s="193"/>
      <c r="AN66" s="193"/>
      <c r="AO66" s="193"/>
      <c r="AP66" s="193"/>
      <c r="AQ66" s="193"/>
      <c r="AR66" s="193"/>
      <c r="AS66" s="193"/>
      <c r="AT66" s="193"/>
      <c r="AU66" s="193"/>
      <c r="AW66" s="250"/>
      <c r="AX66" s="250"/>
      <c r="AY66" s="250"/>
      <c r="AZ66" s="250"/>
      <c r="BA66" s="250"/>
      <c r="BB66" s="250"/>
      <c r="BC66" s="250"/>
      <c r="BD66" s="250"/>
      <c r="BE66" s="250"/>
      <c r="BF66" s="51"/>
      <c r="BG66" s="250"/>
      <c r="BH66" s="250"/>
      <c r="BI66" s="250"/>
      <c r="BJ66" s="250"/>
      <c r="BK66" s="250"/>
      <c r="BL66" s="250"/>
      <c r="BM66" s="250"/>
      <c r="BN66" s="250"/>
      <c r="BO66" s="250"/>
    </row>
    <row r="67" spans="1:67" ht="11.25" customHeight="1" thickBot="1">
      <c r="A67" s="56"/>
      <c r="B67" s="69" t="s">
        <v>352</v>
      </c>
      <c r="C67" s="57">
        <v>421714.45</v>
      </c>
      <c r="D67" s="244">
        <v>609</v>
      </c>
      <c r="E67" s="71">
        <v>174.4</v>
      </c>
      <c r="F67" s="59">
        <f t="shared" si="5"/>
        <v>1.4562839139009845E-2</v>
      </c>
      <c r="G67" s="60">
        <f t="shared" si="11"/>
        <v>3.2691448492896129E-3</v>
      </c>
      <c r="H67" s="60">
        <f t="shared" si="12"/>
        <v>7.1938751979960192E-2</v>
      </c>
      <c r="I67" s="61">
        <f t="shared" si="13"/>
        <v>7.0304179555315385E-2</v>
      </c>
      <c r="J67" s="62">
        <f t="shared" si="14"/>
        <v>73547.000079999998</v>
      </c>
      <c r="K67" s="60">
        <f t="shared" si="1"/>
        <v>7.4529779560028424E-3</v>
      </c>
      <c r="L67" s="60">
        <f t="shared" si="15"/>
        <v>0.14224712752150756</v>
      </c>
      <c r="M67" s="63">
        <f t="shared" si="2"/>
        <v>7.1131468425819286E-5</v>
      </c>
      <c r="N67" s="64">
        <f t="shared" si="16"/>
        <v>649.39544962988464</v>
      </c>
      <c r="O67" s="64">
        <f t="shared" si="3"/>
        <v>45.65521429318418</v>
      </c>
      <c r="P67" s="65">
        <f t="shared" si="4"/>
        <v>113254.56641545189</v>
      </c>
      <c r="Q67" s="229">
        <f t="shared" si="6"/>
        <v>5.1613515114748791</v>
      </c>
      <c r="R67" s="230">
        <f t="shared" si="7"/>
        <v>649.39544962988464</v>
      </c>
      <c r="S67" s="230">
        <f t="shared" si="8"/>
        <v>45.65521429318418</v>
      </c>
      <c r="T67" s="231">
        <f t="shared" si="9"/>
        <v>3351.7581854921136</v>
      </c>
      <c r="U67" s="230">
        <f t="shared" si="10"/>
        <v>179.25076031554627</v>
      </c>
      <c r="V67" s="52">
        <f t="shared" si="17"/>
        <v>0.17295832703601668</v>
      </c>
      <c r="W67" s="52">
        <f t="shared" si="0"/>
        <v>9.4317777561998546E-4</v>
      </c>
      <c r="X67" s="66">
        <f t="shared" si="18"/>
        <v>1.85948507795354E-3</v>
      </c>
      <c r="Y67" s="67">
        <f t="shared" si="19"/>
        <v>0.77372449561317191</v>
      </c>
      <c r="Z67" s="67">
        <f t="shared" si="20"/>
        <v>1.9570722403892404E-3</v>
      </c>
      <c r="AA67" s="232"/>
      <c r="AB67" s="52"/>
      <c r="AC67" s="193" t="s">
        <v>17</v>
      </c>
      <c r="AD67" s="193"/>
      <c r="AE67" s="193"/>
      <c r="AF67" s="193"/>
      <c r="AG67" s="193"/>
      <c r="AH67" s="193"/>
      <c r="AI67" s="193"/>
      <c r="AJ67" s="193"/>
      <c r="AK67" s="193"/>
      <c r="AM67" s="193" t="s">
        <v>17</v>
      </c>
      <c r="AN67" s="193"/>
      <c r="AO67" s="193"/>
      <c r="AP67" s="193"/>
      <c r="AQ67" s="193"/>
      <c r="AR67" s="193"/>
      <c r="AS67" s="193"/>
      <c r="AT67" s="193"/>
      <c r="AU67" s="193"/>
      <c r="AW67" s="250" t="s">
        <v>17</v>
      </c>
      <c r="AX67" s="250"/>
      <c r="AY67" s="250"/>
      <c r="AZ67" s="250"/>
      <c r="BA67" s="250"/>
      <c r="BB67" s="250"/>
      <c r="BC67" s="250"/>
      <c r="BD67" s="250"/>
      <c r="BE67" s="250"/>
      <c r="BF67" s="51"/>
      <c r="BG67" s="250" t="s">
        <v>17</v>
      </c>
      <c r="BH67" s="250"/>
      <c r="BI67" s="250"/>
      <c r="BJ67" s="250"/>
      <c r="BK67" s="250"/>
      <c r="BL67" s="250"/>
      <c r="BM67" s="250"/>
      <c r="BN67" s="250"/>
      <c r="BO67" s="250"/>
    </row>
    <row r="68" spans="1:67" ht="11.25" customHeight="1">
      <c r="A68" s="56"/>
      <c r="B68" s="69" t="s">
        <v>383</v>
      </c>
      <c r="C68" s="57">
        <v>399080.57900000003</v>
      </c>
      <c r="D68" s="244">
        <v>614.53</v>
      </c>
      <c r="E68" s="71">
        <v>96.8</v>
      </c>
      <c r="F68" s="59">
        <f t="shared" si="5"/>
        <v>1.3781235799437061E-2</v>
      </c>
      <c r="G68" s="60">
        <f t="shared" si="11"/>
        <v>3.0936863066688054E-3</v>
      </c>
      <c r="H68" s="60">
        <f t="shared" si="12"/>
        <v>7.5032438286628991E-2</v>
      </c>
      <c r="I68" s="61">
        <f t="shared" si="13"/>
        <v>7.3485595133294584E-2</v>
      </c>
      <c r="J68" s="62">
        <f t="shared" si="14"/>
        <v>38631.000047200003</v>
      </c>
      <c r="K68" s="60">
        <f t="shared" si="1"/>
        <v>3.9147210825315609E-3</v>
      </c>
      <c r="L68" s="60">
        <f t="shared" si="15"/>
        <v>0.14616184860403914</v>
      </c>
      <c r="M68" s="63">
        <f t="shared" si="2"/>
        <v>-1.5844784154929806E-4</v>
      </c>
      <c r="N68" s="64">
        <f t="shared" si="16"/>
        <v>631.7282477458167</v>
      </c>
      <c r="O68" s="64">
        <f t="shared" si="3"/>
        <v>46.422926248114706</v>
      </c>
      <c r="P68" s="65">
        <f t="shared" si="4"/>
        <v>61151.294381795058</v>
      </c>
      <c r="Q68" s="229">
        <f t="shared" si="6"/>
        <v>4.5726469942825316</v>
      </c>
      <c r="R68" s="230">
        <f t="shared" si="7"/>
        <v>631.7282477458167</v>
      </c>
      <c r="S68" s="230">
        <f t="shared" si="8"/>
        <v>46.422926248114706</v>
      </c>
      <c r="T68" s="231">
        <f t="shared" si="9"/>
        <v>2888.6702732582794</v>
      </c>
      <c r="U68" s="230">
        <f t="shared" si="10"/>
        <v>177.69761627929674</v>
      </c>
      <c r="V68" s="52">
        <f t="shared" si="17"/>
        <v>0.17957435479574657</v>
      </c>
      <c r="W68" s="52">
        <f t="shared" si="0"/>
        <v>1.1163955700108877E-3</v>
      </c>
      <c r="X68" s="66">
        <f t="shared" si="18"/>
        <v>1.9106591548164768E-3</v>
      </c>
      <c r="Y68" s="67">
        <f t="shared" si="19"/>
        <v>1.325652288005261</v>
      </c>
      <c r="Z68" s="67">
        <f t="shared" si="20"/>
        <v>5.4367019707911466E-3</v>
      </c>
      <c r="AA68" s="232"/>
      <c r="AB68" s="52"/>
      <c r="AC68" s="197"/>
      <c r="AD68" s="197" t="s">
        <v>18</v>
      </c>
      <c r="AE68" s="197" t="s">
        <v>19</v>
      </c>
      <c r="AF68" s="197" t="s">
        <v>20</v>
      </c>
      <c r="AG68" s="197" t="s">
        <v>21</v>
      </c>
      <c r="AH68" s="197" t="s">
        <v>22</v>
      </c>
      <c r="AI68" s="193"/>
      <c r="AJ68" s="193"/>
      <c r="AK68" s="193"/>
      <c r="AM68" s="197"/>
      <c r="AN68" s="197" t="s">
        <v>18</v>
      </c>
      <c r="AO68" s="197" t="s">
        <v>19</v>
      </c>
      <c r="AP68" s="197" t="s">
        <v>20</v>
      </c>
      <c r="AQ68" s="197" t="s">
        <v>21</v>
      </c>
      <c r="AR68" s="197" t="s">
        <v>22</v>
      </c>
      <c r="AS68" s="193"/>
      <c r="AT68" s="193"/>
      <c r="AU68" s="193"/>
      <c r="AW68" s="254"/>
      <c r="AX68" s="254" t="s">
        <v>18</v>
      </c>
      <c r="AY68" s="254" t="s">
        <v>19</v>
      </c>
      <c r="AZ68" s="254" t="s">
        <v>20</v>
      </c>
      <c r="BA68" s="254" t="s">
        <v>21</v>
      </c>
      <c r="BB68" s="254" t="s">
        <v>22</v>
      </c>
      <c r="BC68" s="250"/>
      <c r="BD68" s="250"/>
      <c r="BE68" s="250"/>
      <c r="BF68" s="51"/>
      <c r="BG68" s="254"/>
      <c r="BH68" s="254" t="s">
        <v>18</v>
      </c>
      <c r="BI68" s="254" t="s">
        <v>19</v>
      </c>
      <c r="BJ68" s="254" t="s">
        <v>20</v>
      </c>
      <c r="BK68" s="254" t="s">
        <v>21</v>
      </c>
      <c r="BL68" s="254" t="s">
        <v>22</v>
      </c>
      <c r="BM68" s="250"/>
      <c r="BN68" s="250"/>
      <c r="BO68" s="250"/>
    </row>
    <row r="69" spans="1:67" ht="11.25" customHeight="1">
      <c r="A69" s="56"/>
      <c r="B69" s="69" t="s">
        <v>300</v>
      </c>
      <c r="C69" s="57">
        <v>483514.59600000002</v>
      </c>
      <c r="D69" s="244">
        <v>620.02</v>
      </c>
      <c r="E69" s="71">
        <v>174.7</v>
      </c>
      <c r="F69" s="59">
        <f t="shared" si="5"/>
        <v>1.6696950467102404E-2</v>
      </c>
      <c r="G69" s="60">
        <f t="shared" si="11"/>
        <v>3.7482216961494869E-3</v>
      </c>
      <c r="H69" s="60">
        <f t="shared" si="12"/>
        <v>7.8780659982778473E-2</v>
      </c>
      <c r="I69" s="61">
        <f t="shared" si="13"/>
        <v>7.6906549134703739E-2</v>
      </c>
      <c r="J69" s="62">
        <f t="shared" si="14"/>
        <v>84469.999921199997</v>
      </c>
      <c r="K69" s="60">
        <f t="shared" si="1"/>
        <v>8.559873912892103E-3</v>
      </c>
      <c r="L69" s="60">
        <f t="shared" si="15"/>
        <v>0.15472172251693123</v>
      </c>
      <c r="M69" s="63">
        <f t="shared" si="2"/>
        <v>9.4421199023425259E-5</v>
      </c>
      <c r="N69" s="64">
        <f t="shared" si="16"/>
        <v>695.35213812858876</v>
      </c>
      <c r="O69" s="64">
        <f t="shared" si="3"/>
        <v>53.477133376907609</v>
      </c>
      <c r="P69" s="65">
        <f t="shared" si="4"/>
        <v>121478.01853106444</v>
      </c>
      <c r="Q69" s="229">
        <f t="shared" si="6"/>
        <v>5.1630702171400111</v>
      </c>
      <c r="R69" s="230">
        <f t="shared" si="7"/>
        <v>695.35213812858876</v>
      </c>
      <c r="S69" s="230">
        <f t="shared" si="8"/>
        <v>53.477133376907609</v>
      </c>
      <c r="T69" s="231">
        <f t="shared" si="9"/>
        <v>3590.1519147963436</v>
      </c>
      <c r="U69" s="230">
        <f t="shared" si="10"/>
        <v>176.0425435111411</v>
      </c>
      <c r="V69" s="52">
        <f t="shared" si="17"/>
        <v>0.18750948026314224</v>
      </c>
      <c r="W69" s="52">
        <f t="shared" si="0"/>
        <v>1.07503705802422E-3</v>
      </c>
      <c r="X69" s="66">
        <f t="shared" si="18"/>
        <v>2.0225556696180148E-3</v>
      </c>
      <c r="Y69" s="67">
        <f t="shared" si="19"/>
        <v>0.80146550914116743</v>
      </c>
      <c r="Z69" s="67">
        <f t="shared" si="20"/>
        <v>2.4076588207094158E-3</v>
      </c>
      <c r="AA69" s="232"/>
      <c r="AB69" s="52"/>
      <c r="AC69" s="195" t="s">
        <v>23</v>
      </c>
      <c r="AD69" s="195">
        <v>2</v>
      </c>
      <c r="AE69" s="195">
        <v>1003417516550.0048</v>
      </c>
      <c r="AF69" s="195">
        <v>501708758275.00238</v>
      </c>
      <c r="AG69" s="195">
        <v>852.67024245060645</v>
      </c>
      <c r="AH69" s="195">
        <v>1.2627121339812492E-95</v>
      </c>
      <c r="AI69" s="193"/>
      <c r="AJ69" s="193"/>
      <c r="AK69" s="193"/>
      <c r="AM69" s="195" t="s">
        <v>23</v>
      </c>
      <c r="AN69" s="195">
        <v>2</v>
      </c>
      <c r="AO69" s="195">
        <v>334754146946.26581</v>
      </c>
      <c r="AP69" s="195">
        <v>167377073473.1329</v>
      </c>
      <c r="AQ69" s="195">
        <v>654.29653917640178</v>
      </c>
      <c r="AR69" s="195">
        <v>6.1892562802709886E-86</v>
      </c>
      <c r="AS69" s="193"/>
      <c r="AT69" s="193"/>
      <c r="AU69" s="193"/>
      <c r="AW69" s="252" t="s">
        <v>23</v>
      </c>
      <c r="AX69" s="252">
        <v>2</v>
      </c>
      <c r="AY69" s="252">
        <v>2157289601.970757</v>
      </c>
      <c r="AZ69" s="252">
        <v>1078644800.9853785</v>
      </c>
      <c r="BA69" s="252">
        <v>6903.3432270038857</v>
      </c>
      <c r="BB69" s="252">
        <v>4.0662574424370347E-178</v>
      </c>
      <c r="BC69" s="250"/>
      <c r="BD69" s="250"/>
      <c r="BE69" s="250"/>
      <c r="BF69" s="51"/>
      <c r="BG69" s="252" t="s">
        <v>23</v>
      </c>
      <c r="BH69" s="252">
        <v>2</v>
      </c>
      <c r="BI69" s="252">
        <v>1677505364.6915247</v>
      </c>
      <c r="BJ69" s="252">
        <v>838752682.34576237</v>
      </c>
      <c r="BK69" s="252">
        <v>5526.9298863630847</v>
      </c>
      <c r="BL69" s="252">
        <v>4.4119148846448833E-169</v>
      </c>
      <c r="BM69" s="250"/>
      <c r="BN69" s="250"/>
      <c r="BO69" s="250"/>
    </row>
    <row r="70" spans="1:67" ht="11.25" customHeight="1">
      <c r="A70" s="56"/>
      <c r="B70" s="69" t="s">
        <v>339</v>
      </c>
      <c r="C70" s="57">
        <v>293872.625</v>
      </c>
      <c r="D70" s="244">
        <v>662.56</v>
      </c>
      <c r="E70" s="71">
        <v>194.7</v>
      </c>
      <c r="F70" s="59">
        <f t="shared" si="5"/>
        <v>1.0148145896431964E-2</v>
      </c>
      <c r="G70" s="60">
        <f t="shared" si="11"/>
        <v>2.2781106465902885E-3</v>
      </c>
      <c r="H70" s="60">
        <f t="shared" si="12"/>
        <v>8.1058770629368768E-2</v>
      </c>
      <c r="I70" s="61">
        <f t="shared" si="13"/>
        <v>7.9919715306073613E-2</v>
      </c>
      <c r="J70" s="62">
        <f t="shared" si="14"/>
        <v>57217.000087499997</v>
      </c>
      <c r="K70" s="60">
        <f t="shared" si="1"/>
        <v>5.79815682348563E-3</v>
      </c>
      <c r="L70" s="60">
        <f t="shared" si="15"/>
        <v>0.16051987934041687</v>
      </c>
      <c r="M70" s="63">
        <f t="shared" si="2"/>
        <v>1.0430941791323735E-4</v>
      </c>
      <c r="N70" s="64">
        <f t="shared" si="16"/>
        <v>542.10019830285989</v>
      </c>
      <c r="O70" s="64">
        <f t="shared" si="3"/>
        <v>43.324493515730616</v>
      </c>
      <c r="P70" s="65">
        <f t="shared" si="4"/>
        <v>105546.90860956682</v>
      </c>
      <c r="Q70" s="229">
        <f t="shared" si="6"/>
        <v>5.2714599123781536</v>
      </c>
      <c r="R70" s="230">
        <f t="shared" si="7"/>
        <v>542.10019830285989</v>
      </c>
      <c r="S70" s="230">
        <f t="shared" si="8"/>
        <v>43.324493515730616</v>
      </c>
      <c r="T70" s="231">
        <f t="shared" si="9"/>
        <v>2857.6594638457736</v>
      </c>
      <c r="U70" s="230">
        <f t="shared" si="10"/>
        <v>174.59753356188517</v>
      </c>
      <c r="V70" s="52">
        <f t="shared" si="17"/>
        <v>0.19228970168774359</v>
      </c>
      <c r="W70" s="52">
        <f t="shared" si="0"/>
        <v>1.0093216119807006E-3</v>
      </c>
      <c r="X70" s="66">
        <f t="shared" si="18"/>
        <v>2.098350424006119E-3</v>
      </c>
      <c r="Y70" s="67">
        <f t="shared" si="19"/>
        <v>0.67985549347137686</v>
      </c>
      <c r="Z70" s="67">
        <f t="shared" si="20"/>
        <v>1.0529506960237206E-3</v>
      </c>
      <c r="AA70" s="232"/>
      <c r="AB70" s="52"/>
      <c r="AC70" s="195" t="s">
        <v>24</v>
      </c>
      <c r="AD70" s="195">
        <v>191</v>
      </c>
      <c r="AE70" s="195">
        <v>112383859620.94426</v>
      </c>
      <c r="AF70" s="195">
        <v>588397170.79028404</v>
      </c>
      <c r="AG70" s="195"/>
      <c r="AH70" s="195"/>
      <c r="AI70" s="193"/>
      <c r="AJ70" s="193"/>
      <c r="AK70" s="193"/>
      <c r="AM70" s="195" t="s">
        <v>24</v>
      </c>
      <c r="AN70" s="195">
        <v>191</v>
      </c>
      <c r="AO70" s="195">
        <v>48860140806.50573</v>
      </c>
      <c r="AP70" s="195">
        <v>255812255.53144363</v>
      </c>
      <c r="AQ70" s="195"/>
      <c r="AR70" s="195"/>
      <c r="AS70" s="193"/>
      <c r="AT70" s="193"/>
      <c r="AU70" s="193"/>
      <c r="AW70" s="252" t="s">
        <v>24</v>
      </c>
      <c r="AX70" s="252">
        <v>191</v>
      </c>
      <c r="AY70" s="252">
        <v>29843678.666057337</v>
      </c>
      <c r="AZ70" s="252">
        <v>156249.62652386041</v>
      </c>
      <c r="BA70" s="252"/>
      <c r="BB70" s="252"/>
      <c r="BC70" s="250"/>
      <c r="BD70" s="250"/>
      <c r="BE70" s="250"/>
      <c r="BF70" s="51"/>
      <c r="BG70" s="252" t="s">
        <v>24</v>
      </c>
      <c r="BH70" s="252">
        <v>191</v>
      </c>
      <c r="BI70" s="252">
        <v>28985669.371944766</v>
      </c>
      <c r="BJ70" s="252">
        <v>151757.43126672652</v>
      </c>
      <c r="BK70" s="252"/>
      <c r="BL70" s="252"/>
      <c r="BM70" s="250"/>
      <c r="BN70" s="250"/>
      <c r="BO70" s="250"/>
    </row>
    <row r="71" spans="1:67" ht="11.25" customHeight="1" thickBot="1">
      <c r="A71" s="56"/>
      <c r="B71" s="69" t="s">
        <v>235</v>
      </c>
      <c r="C71" s="57">
        <v>144347.06899999999</v>
      </c>
      <c r="D71" s="244">
        <v>715.75</v>
      </c>
      <c r="E71" s="71">
        <v>172.3</v>
      </c>
      <c r="F71" s="59">
        <f t="shared" si="5"/>
        <v>4.9846599897977279E-3</v>
      </c>
      <c r="G71" s="60">
        <f t="shared" si="11"/>
        <v>1.1189834190680503E-3</v>
      </c>
      <c r="H71" s="60">
        <f t="shared" si="12"/>
        <v>8.2177754048436816E-2</v>
      </c>
      <c r="I71" s="61">
        <f t="shared" si="13"/>
        <v>8.1618262338902792E-2</v>
      </c>
      <c r="J71" s="62">
        <f t="shared" si="14"/>
        <v>24870.999988699998</v>
      </c>
      <c r="K71" s="60">
        <f t="shared" si="1"/>
        <v>2.520334132702915E-3</v>
      </c>
      <c r="L71" s="60">
        <f t="shared" si="15"/>
        <v>0.16304021347311978</v>
      </c>
      <c r="M71" s="63">
        <f t="shared" si="2"/>
        <v>2.4676102959404408E-5</v>
      </c>
      <c r="N71" s="64">
        <f t="shared" si="16"/>
        <v>379.93034756386595</v>
      </c>
      <c r="O71" s="64">
        <f t="shared" si="3"/>
        <v>31.009254777978128</v>
      </c>
      <c r="P71" s="65">
        <f t="shared" si="4"/>
        <v>65461.998885254106</v>
      </c>
      <c r="Q71" s="229">
        <f t="shared" si="6"/>
        <v>5.1492371435338837</v>
      </c>
      <c r="R71" s="230">
        <f t="shared" si="7"/>
        <v>379.93034756386595</v>
      </c>
      <c r="S71" s="230">
        <f t="shared" si="8"/>
        <v>31.009254777978128</v>
      </c>
      <c r="T71" s="231">
        <f t="shared" si="9"/>
        <v>1956.3514576315968</v>
      </c>
      <c r="U71" s="230">
        <f t="shared" si="10"/>
        <v>173.78820322109004</v>
      </c>
      <c r="V71" s="52">
        <f t="shared" si="17"/>
        <v>0.19462601234767429</v>
      </c>
      <c r="W71" s="52">
        <f t="shared" si="0"/>
        <v>9.9766269054380905E-4</v>
      </c>
      <c r="X71" s="66">
        <f t="shared" si="18"/>
        <v>2.1312967744377613E-3</v>
      </c>
      <c r="Y71" s="67">
        <f t="shared" si="19"/>
        <v>0.83880509918765533</v>
      </c>
      <c r="Z71" s="67">
        <f t="shared" si="20"/>
        <v>7.8731001351543285E-4</v>
      </c>
      <c r="AA71" s="232"/>
      <c r="AB71" s="52"/>
      <c r="AC71" s="196" t="s">
        <v>25</v>
      </c>
      <c r="AD71" s="196">
        <v>193</v>
      </c>
      <c r="AE71" s="196">
        <v>1115801376170.949</v>
      </c>
      <c r="AF71" s="196"/>
      <c r="AG71" s="196"/>
      <c r="AH71" s="196"/>
      <c r="AI71" s="193"/>
      <c r="AJ71" s="193"/>
      <c r="AK71" s="193"/>
      <c r="AM71" s="196" t="s">
        <v>25</v>
      </c>
      <c r="AN71" s="196">
        <v>193</v>
      </c>
      <c r="AO71" s="196">
        <v>383614287752.77155</v>
      </c>
      <c r="AP71" s="196"/>
      <c r="AQ71" s="196"/>
      <c r="AR71" s="196"/>
      <c r="AS71" s="193"/>
      <c r="AT71" s="193"/>
      <c r="AU71" s="193"/>
      <c r="AW71" s="253" t="s">
        <v>25</v>
      </c>
      <c r="AX71" s="253">
        <v>193</v>
      </c>
      <c r="AY71" s="253">
        <v>2187133280.6368141</v>
      </c>
      <c r="AZ71" s="253"/>
      <c r="BA71" s="253"/>
      <c r="BB71" s="253"/>
      <c r="BC71" s="250"/>
      <c r="BD71" s="250"/>
      <c r="BE71" s="250"/>
      <c r="BF71" s="51"/>
      <c r="BG71" s="253" t="s">
        <v>25</v>
      </c>
      <c r="BH71" s="253">
        <v>193</v>
      </c>
      <c r="BI71" s="253">
        <v>1706491034.0634694</v>
      </c>
      <c r="BJ71" s="253"/>
      <c r="BK71" s="253"/>
      <c r="BL71" s="253"/>
      <c r="BM71" s="250"/>
      <c r="BN71" s="250"/>
      <c r="BO71" s="250"/>
    </row>
    <row r="72" spans="1:67" ht="11.25" customHeight="1" thickBot="1">
      <c r="A72" s="56"/>
      <c r="B72" s="69" t="s">
        <v>257</v>
      </c>
      <c r="C72" s="57">
        <v>117041.62</v>
      </c>
      <c r="D72" s="244">
        <v>783.12</v>
      </c>
      <c r="E72" s="71">
        <v>88.9</v>
      </c>
      <c r="F72" s="59">
        <f t="shared" si="5"/>
        <v>4.0417355502736915E-3</v>
      </c>
      <c r="G72" s="60">
        <f t="shared" si="11"/>
        <v>9.0731064390966944E-4</v>
      </c>
      <c r="H72" s="60">
        <f t="shared" si="12"/>
        <v>8.3085064692346486E-2</v>
      </c>
      <c r="I72" s="61">
        <f t="shared" si="13"/>
        <v>8.2631409370391651E-2</v>
      </c>
      <c r="J72" s="62">
        <f t="shared" si="14"/>
        <v>10405.000018000001</v>
      </c>
      <c r="K72" s="60">
        <f t="shared" si="1"/>
        <v>1.0544037918883283E-3</v>
      </c>
      <c r="L72" s="60">
        <f t="shared" si="15"/>
        <v>0.16409461726500812</v>
      </c>
      <c r="M72" s="63">
        <f t="shared" si="2"/>
        <v>-6.1279585591928268E-5</v>
      </c>
      <c r="N72" s="64">
        <f t="shared" si="16"/>
        <v>342.11346071150138</v>
      </c>
      <c r="O72" s="64">
        <f t="shared" si="3"/>
        <v>28.269317423173472</v>
      </c>
      <c r="P72" s="65">
        <f t="shared" si="4"/>
        <v>30413.886657252475</v>
      </c>
      <c r="Q72" s="229">
        <f t="shared" si="6"/>
        <v>4.4875121425198587</v>
      </c>
      <c r="R72" s="230">
        <f t="shared" si="7"/>
        <v>342.11346071150138</v>
      </c>
      <c r="S72" s="230">
        <f t="shared" si="8"/>
        <v>28.269317423173472</v>
      </c>
      <c r="T72" s="231">
        <f t="shared" si="9"/>
        <v>1535.238309062353</v>
      </c>
      <c r="U72" s="230">
        <f t="shared" si="10"/>
        <v>173.30724231930253</v>
      </c>
      <c r="V72" s="52">
        <f t="shared" si="17"/>
        <v>0.19651475837728019</v>
      </c>
      <c r="W72" s="52">
        <f t="shared" si="0"/>
        <v>1.0510655497396335E-3</v>
      </c>
      <c r="X72" s="66">
        <f t="shared" si="18"/>
        <v>2.1450801678272518E-3</v>
      </c>
      <c r="Y72" s="67">
        <f t="shared" si="19"/>
        <v>1.4011300097754589</v>
      </c>
      <c r="Z72" s="67">
        <f t="shared" si="20"/>
        <v>1.7812007763395464E-3</v>
      </c>
      <c r="AA72" s="232"/>
      <c r="AB72" s="52"/>
      <c r="AC72" s="193"/>
      <c r="AD72" s="193"/>
      <c r="AE72" s="193"/>
      <c r="AF72" s="193"/>
      <c r="AG72" s="193"/>
      <c r="AH72" s="193"/>
      <c r="AI72" s="193"/>
      <c r="AJ72" s="193"/>
      <c r="AK72" s="193"/>
      <c r="AM72" s="193"/>
      <c r="AN72" s="193"/>
      <c r="AO72" s="193"/>
      <c r="AP72" s="193"/>
      <c r="AQ72" s="193"/>
      <c r="AR72" s="193"/>
      <c r="AS72" s="193"/>
      <c r="AT72" s="193"/>
      <c r="AU72" s="193"/>
      <c r="AW72" s="250"/>
      <c r="AX72" s="250"/>
      <c r="AY72" s="250"/>
      <c r="AZ72" s="250"/>
      <c r="BA72" s="250"/>
      <c r="BB72" s="250"/>
      <c r="BC72" s="250"/>
      <c r="BD72" s="250"/>
      <c r="BE72" s="250"/>
      <c r="BF72" s="51"/>
      <c r="BG72" s="250"/>
      <c r="BH72" s="250"/>
      <c r="BI72" s="250"/>
      <c r="BJ72" s="250"/>
      <c r="BK72" s="250"/>
      <c r="BL72" s="250"/>
      <c r="BM72" s="250"/>
      <c r="BN72" s="250"/>
      <c r="BO72" s="250"/>
    </row>
    <row r="73" spans="1:67" ht="11.25" customHeight="1">
      <c r="A73" s="56"/>
      <c r="B73" s="69" t="s">
        <v>372</v>
      </c>
      <c r="C73" s="57">
        <v>1120217.5190000001</v>
      </c>
      <c r="D73" s="244">
        <v>783.8</v>
      </c>
      <c r="E73" s="71">
        <v>170.1</v>
      </c>
      <c r="F73" s="59">
        <f t="shared" si="5"/>
        <v>3.868387134919779E-2</v>
      </c>
      <c r="G73" s="60">
        <f t="shared" si="11"/>
        <v>8.6839645459690536E-3</v>
      </c>
      <c r="H73" s="60">
        <f t="shared" si="12"/>
        <v>9.1769029238315536E-2</v>
      </c>
      <c r="I73" s="61">
        <f t="shared" si="13"/>
        <v>8.7427046965331018E-2</v>
      </c>
      <c r="J73" s="62">
        <f t="shared" si="14"/>
        <v>190548.99998190001</v>
      </c>
      <c r="K73" s="60">
        <f t="shared" si="1"/>
        <v>1.9309523092155015E-2</v>
      </c>
      <c r="L73" s="60">
        <f t="shared" si="15"/>
        <v>0.18340414035716313</v>
      </c>
      <c r="M73" s="63">
        <f t="shared" si="2"/>
        <v>1.793411367763658E-4</v>
      </c>
      <c r="N73" s="64">
        <f t="shared" si="16"/>
        <v>1058.4032875043426</v>
      </c>
      <c r="O73" s="64">
        <f t="shared" si="3"/>
        <v>92.533073924902908</v>
      </c>
      <c r="P73" s="65">
        <f t="shared" si="4"/>
        <v>180034.39920448867</v>
      </c>
      <c r="Q73" s="229">
        <f t="shared" si="6"/>
        <v>5.1363864994018158</v>
      </c>
      <c r="R73" s="230">
        <f t="shared" si="7"/>
        <v>1058.4032875043426</v>
      </c>
      <c r="S73" s="230">
        <f t="shared" si="8"/>
        <v>92.533073924902908</v>
      </c>
      <c r="T73" s="231">
        <f t="shared" si="9"/>
        <v>5436.3683568598044</v>
      </c>
      <c r="U73" s="230">
        <f t="shared" si="10"/>
        <v>171.04865795681474</v>
      </c>
      <c r="V73" s="52">
        <f t="shared" si="17"/>
        <v>0.21434153296986683</v>
      </c>
      <c r="W73" s="52">
        <f t="shared" si="0"/>
        <v>9.571222616725735E-4</v>
      </c>
      <c r="X73" s="66">
        <f t="shared" si="18"/>
        <v>2.3974984111891969E-3</v>
      </c>
      <c r="Y73" s="67">
        <f t="shared" si="19"/>
        <v>0.8790974334409799</v>
      </c>
      <c r="Z73" s="67">
        <f t="shared" si="20"/>
        <v>6.7110745920270767E-3</v>
      </c>
      <c r="AA73" s="232"/>
      <c r="AB73" s="52"/>
      <c r="AC73" s="197"/>
      <c r="AD73" s="197" t="s">
        <v>26</v>
      </c>
      <c r="AE73" s="197" t="s">
        <v>15</v>
      </c>
      <c r="AF73" s="197" t="s">
        <v>27</v>
      </c>
      <c r="AG73" s="197" t="s">
        <v>28</v>
      </c>
      <c r="AH73" s="197" t="s">
        <v>29</v>
      </c>
      <c r="AI73" s="197" t="s">
        <v>30</v>
      </c>
      <c r="AJ73" s="197" t="s">
        <v>31</v>
      </c>
      <c r="AK73" s="197" t="s">
        <v>32</v>
      </c>
      <c r="AM73" s="197"/>
      <c r="AN73" s="197" t="s">
        <v>26</v>
      </c>
      <c r="AO73" s="197" t="s">
        <v>15</v>
      </c>
      <c r="AP73" s="197" t="s">
        <v>27</v>
      </c>
      <c r="AQ73" s="197" t="s">
        <v>28</v>
      </c>
      <c r="AR73" s="197" t="s">
        <v>29</v>
      </c>
      <c r="AS73" s="197" t="s">
        <v>30</v>
      </c>
      <c r="AT73" s="197" t="s">
        <v>31</v>
      </c>
      <c r="AU73" s="197" t="s">
        <v>32</v>
      </c>
      <c r="AW73" s="254"/>
      <c r="AX73" s="254" t="s">
        <v>26</v>
      </c>
      <c r="AY73" s="254" t="s">
        <v>15</v>
      </c>
      <c r="AZ73" s="254" t="s">
        <v>27</v>
      </c>
      <c r="BA73" s="254" t="s">
        <v>28</v>
      </c>
      <c r="BB73" s="254" t="s">
        <v>29</v>
      </c>
      <c r="BC73" s="254" t="s">
        <v>30</v>
      </c>
      <c r="BD73" s="254" t="s">
        <v>31</v>
      </c>
      <c r="BE73" s="254" t="s">
        <v>32</v>
      </c>
      <c r="BF73" s="51"/>
      <c r="BG73" s="254"/>
      <c r="BH73" s="254" t="s">
        <v>26</v>
      </c>
      <c r="BI73" s="254" t="s">
        <v>15</v>
      </c>
      <c r="BJ73" s="254" t="s">
        <v>27</v>
      </c>
      <c r="BK73" s="254" t="s">
        <v>28</v>
      </c>
      <c r="BL73" s="254" t="s">
        <v>29</v>
      </c>
      <c r="BM73" s="254" t="s">
        <v>30</v>
      </c>
      <c r="BN73" s="254" t="s">
        <v>31</v>
      </c>
      <c r="BO73" s="254" t="s">
        <v>32</v>
      </c>
    </row>
    <row r="74" spans="1:67" ht="11.25" customHeight="1">
      <c r="A74" s="56"/>
      <c r="B74" s="69" t="s">
        <v>303</v>
      </c>
      <c r="C74" s="57">
        <v>505582.348</v>
      </c>
      <c r="D74" s="244">
        <v>785.65</v>
      </c>
      <c r="E74" s="71">
        <v>219.8</v>
      </c>
      <c r="F74" s="59">
        <f t="shared" si="5"/>
        <v>1.7459004322585805E-2</v>
      </c>
      <c r="G74" s="60">
        <f t="shared" si="11"/>
        <v>3.9192916649072578E-3</v>
      </c>
      <c r="H74" s="60">
        <f t="shared" si="12"/>
        <v>9.5688320903222795E-2</v>
      </c>
      <c r="I74" s="61">
        <f t="shared" si="13"/>
        <v>9.3728675070769166E-2</v>
      </c>
      <c r="J74" s="62">
        <f t="shared" si="14"/>
        <v>111127.0000904</v>
      </c>
      <c r="K74" s="60">
        <f t="shared" si="1"/>
        <v>1.1261194625063994E-2</v>
      </c>
      <c r="L74" s="60">
        <f t="shared" si="15"/>
        <v>0.19466533498222713</v>
      </c>
      <c r="M74" s="63">
        <f t="shared" si="2"/>
        <v>3.1461458019454991E-4</v>
      </c>
      <c r="N74" s="64">
        <f t="shared" si="16"/>
        <v>711.04314074463866</v>
      </c>
      <c r="O74" s="64">
        <f t="shared" si="3"/>
        <v>66.645131500153425</v>
      </c>
      <c r="P74" s="65">
        <f t="shared" si="4"/>
        <v>156287.2823356716</v>
      </c>
      <c r="Q74" s="229">
        <f t="shared" si="6"/>
        <v>5.3927180419695206</v>
      </c>
      <c r="R74" s="230">
        <f t="shared" si="7"/>
        <v>711.04314074463866</v>
      </c>
      <c r="S74" s="230">
        <f t="shared" si="8"/>
        <v>66.645131500153425</v>
      </c>
      <c r="T74" s="231">
        <f t="shared" si="9"/>
        <v>3834.4551737122861</v>
      </c>
      <c r="U74" s="230">
        <f t="shared" si="10"/>
        <v>168.12549234018644</v>
      </c>
      <c r="V74" s="52">
        <f t="shared" si="17"/>
        <v>0.22224137254467555</v>
      </c>
      <c r="W74" s="52">
        <f t="shared" si="0"/>
        <v>7.6043784764556613E-4</v>
      </c>
      <c r="X74" s="66">
        <f t="shared" si="18"/>
        <v>2.544707171957115E-3</v>
      </c>
      <c r="Y74" s="67">
        <f t="shared" si="19"/>
        <v>0.58873114552428563</v>
      </c>
      <c r="Z74" s="67">
        <f t="shared" si="20"/>
        <v>1.3584435858718265E-3</v>
      </c>
      <c r="AA74" s="232"/>
      <c r="AB74" s="52"/>
      <c r="AC74" s="195" t="s">
        <v>33</v>
      </c>
      <c r="AD74" s="195">
        <v>0</v>
      </c>
      <c r="AE74" s="195" t="e">
        <v>#N/A</v>
      </c>
      <c r="AF74" s="195" t="e">
        <v>#N/A</v>
      </c>
      <c r="AG74" s="195" t="e">
        <v>#N/A</v>
      </c>
      <c r="AH74" s="195" t="e">
        <v>#N/A</v>
      </c>
      <c r="AI74" s="195" t="e">
        <v>#N/A</v>
      </c>
      <c r="AJ74" s="195" t="e">
        <v>#N/A</v>
      </c>
      <c r="AK74" s="195" t="e">
        <v>#N/A</v>
      </c>
      <c r="AM74" s="195" t="s">
        <v>33</v>
      </c>
      <c r="AN74" s="195">
        <v>0</v>
      </c>
      <c r="AO74" s="195" t="e">
        <v>#N/A</v>
      </c>
      <c r="AP74" s="195" t="e">
        <v>#N/A</v>
      </c>
      <c r="AQ74" s="195" t="e">
        <v>#N/A</v>
      </c>
      <c r="AR74" s="195" t="e">
        <v>#N/A</v>
      </c>
      <c r="AS74" s="195" t="e">
        <v>#N/A</v>
      </c>
      <c r="AT74" s="195" t="e">
        <v>#N/A</v>
      </c>
      <c r="AU74" s="195" t="e">
        <v>#N/A</v>
      </c>
      <c r="AW74" s="252" t="s">
        <v>33</v>
      </c>
      <c r="AX74" s="252">
        <v>0</v>
      </c>
      <c r="AY74" s="252" t="e">
        <v>#N/A</v>
      </c>
      <c r="AZ74" s="252" t="e">
        <v>#N/A</v>
      </c>
      <c r="BA74" s="252" t="e">
        <v>#N/A</v>
      </c>
      <c r="BB74" s="252" t="e">
        <v>#N/A</v>
      </c>
      <c r="BC74" s="252" t="e">
        <v>#N/A</v>
      </c>
      <c r="BD74" s="252" t="e">
        <v>#N/A</v>
      </c>
      <c r="BE74" s="252" t="e">
        <v>#N/A</v>
      </c>
      <c r="BF74" s="51"/>
      <c r="BG74" s="252" t="s">
        <v>33</v>
      </c>
      <c r="BH74" s="252">
        <v>0</v>
      </c>
      <c r="BI74" s="252" t="e">
        <v>#N/A</v>
      </c>
      <c r="BJ74" s="252" t="e">
        <v>#N/A</v>
      </c>
      <c r="BK74" s="252" t="e">
        <v>#N/A</v>
      </c>
      <c r="BL74" s="252" t="e">
        <v>#N/A</v>
      </c>
      <c r="BM74" s="252" t="e">
        <v>#N/A</v>
      </c>
      <c r="BN74" s="252" t="e">
        <v>#N/A</v>
      </c>
      <c r="BO74" s="252" t="e">
        <v>#N/A</v>
      </c>
    </row>
    <row r="75" spans="1:67" ht="11.25" customHeight="1">
      <c r="A75" s="56"/>
      <c r="B75" s="69" t="s">
        <v>393</v>
      </c>
      <c r="C75" s="57">
        <v>1370197.2690000001</v>
      </c>
      <c r="D75" s="244">
        <v>813.24</v>
      </c>
      <c r="E75" s="71">
        <v>131.80000000000001</v>
      </c>
      <c r="F75" s="59">
        <f t="shared" si="5"/>
        <v>4.7316288111914594E-2</v>
      </c>
      <c r="G75" s="60">
        <f t="shared" si="11"/>
        <v>1.0621816123355613E-2</v>
      </c>
      <c r="H75" s="60">
        <f t="shared" si="12"/>
        <v>0.10631013702657841</v>
      </c>
      <c r="I75" s="61">
        <f t="shared" si="13"/>
        <v>0.1009992289649006</v>
      </c>
      <c r="J75" s="62">
        <f t="shared" si="14"/>
        <v>180592.00005420003</v>
      </c>
      <c r="K75" s="60">
        <f t="shared" si="1"/>
        <v>1.8300517954102487E-2</v>
      </c>
      <c r="L75" s="60">
        <f t="shared" si="15"/>
        <v>0.21296585293632961</v>
      </c>
      <c r="M75" s="63">
        <f t="shared" si="2"/>
        <v>-3.1655355908529262E-4</v>
      </c>
      <c r="N75" s="64">
        <f t="shared" si="16"/>
        <v>1170.5542571790511</v>
      </c>
      <c r="O75" s="64">
        <f t="shared" si="3"/>
        <v>118.22507743666613</v>
      </c>
      <c r="P75" s="65">
        <f t="shared" si="4"/>
        <v>154279.05109619893</v>
      </c>
      <c r="Q75" s="229">
        <f t="shared" si="6"/>
        <v>4.8812856220684067</v>
      </c>
      <c r="R75" s="230">
        <f t="shared" si="7"/>
        <v>1170.5542571790511</v>
      </c>
      <c r="S75" s="230">
        <f t="shared" si="8"/>
        <v>118.22507743666613</v>
      </c>
      <c r="T75" s="231">
        <f t="shared" si="9"/>
        <v>5713.8096654190658</v>
      </c>
      <c r="U75" s="230">
        <f t="shared" si="10"/>
        <v>164.81488018802983</v>
      </c>
      <c r="V75" s="52">
        <f t="shared" si="17"/>
        <v>0.24320955448651976</v>
      </c>
      <c r="W75" s="52">
        <f t="shared" si="0"/>
        <v>9.1468148345697441E-4</v>
      </c>
      <c r="X75" s="66">
        <f t="shared" si="18"/>
        <v>2.7839354829072198E-3</v>
      </c>
      <c r="Y75" s="67">
        <f t="shared" si="19"/>
        <v>1.1764403608658578</v>
      </c>
      <c r="Z75" s="67">
        <f t="shared" si="20"/>
        <v>1.4700720155177109E-2</v>
      </c>
      <c r="AA75" s="232"/>
      <c r="AB75" s="52"/>
      <c r="AC75" s="195" t="s">
        <v>34</v>
      </c>
      <c r="AD75" s="195">
        <v>152.98617803285813</v>
      </c>
      <c r="AE75" s="195">
        <v>4.2909861920768169</v>
      </c>
      <c r="AF75" s="195">
        <v>35.65291781067549</v>
      </c>
      <c r="AG75" s="195">
        <v>2.362787222259507E-86</v>
      </c>
      <c r="AH75" s="195">
        <v>144.52237087037065</v>
      </c>
      <c r="AI75" s="195">
        <v>161.44998519534562</v>
      </c>
      <c r="AJ75" s="195">
        <v>144.52237087037065</v>
      </c>
      <c r="AK75" s="195">
        <v>161.44998519534562</v>
      </c>
      <c r="AM75" s="195" t="s">
        <v>34</v>
      </c>
      <c r="AN75" s="195">
        <v>86.228952720226843</v>
      </c>
      <c r="AO75" s="195">
        <v>2.71821920272978</v>
      </c>
      <c r="AP75" s="195">
        <v>31.722589787325155</v>
      </c>
      <c r="AQ75" s="195">
        <v>4.6524440264504495E-78</v>
      </c>
      <c r="AR75" s="195">
        <v>80.867368662987019</v>
      </c>
      <c r="AS75" s="195">
        <v>91.590536777466667</v>
      </c>
      <c r="AT75" s="195">
        <v>80.867368662987019</v>
      </c>
      <c r="AU75" s="195">
        <v>91.590536777466667</v>
      </c>
      <c r="AW75" s="252" t="s">
        <v>34</v>
      </c>
      <c r="AX75" s="252">
        <v>5.3810948054041496</v>
      </c>
      <c r="AY75" s="252">
        <v>6.9924814524718104E-2</v>
      </c>
      <c r="AZ75" s="252">
        <v>76.955439095257915</v>
      </c>
      <c r="BA75" s="252">
        <v>1.0426050317417858E-145</v>
      </c>
      <c r="BB75" s="252">
        <v>5.2431707666126206</v>
      </c>
      <c r="BC75" s="252">
        <v>5.5190188441956787</v>
      </c>
      <c r="BD75" s="252">
        <v>5.2431707666126206</v>
      </c>
      <c r="BE75" s="252">
        <v>5.5190188441956787</v>
      </c>
      <c r="BF75" s="51"/>
      <c r="BG75" s="252" t="s">
        <v>34</v>
      </c>
      <c r="BH75" s="252">
        <v>4.7979667181919066</v>
      </c>
      <c r="BI75" s="252">
        <v>6.6206218978714496E-2</v>
      </c>
      <c r="BJ75" s="252">
        <v>72.470030643714423</v>
      </c>
      <c r="BK75" s="252">
        <v>6.8450562249881692E-141</v>
      </c>
      <c r="BL75" s="252">
        <v>4.6673774677701871</v>
      </c>
      <c r="BM75" s="252">
        <v>4.928555968613626</v>
      </c>
      <c r="BN75" s="252">
        <v>4.6673774677701871</v>
      </c>
      <c r="BO75" s="252">
        <v>4.928555968613626</v>
      </c>
    </row>
    <row r="76" spans="1:67" ht="11.25" customHeight="1" thickBot="1">
      <c r="A76" s="56"/>
      <c r="B76" s="69" t="s">
        <v>366</v>
      </c>
      <c r="C76" s="57">
        <v>186412.40599999999</v>
      </c>
      <c r="D76" s="244">
        <v>815.48</v>
      </c>
      <c r="E76" s="71">
        <v>119.3</v>
      </c>
      <c r="F76" s="59">
        <f t="shared" si="5"/>
        <v>6.437279732989451E-3</v>
      </c>
      <c r="G76" s="60">
        <f t="shared" si="11"/>
        <v>1.4450753511495375E-3</v>
      </c>
      <c r="H76" s="60">
        <f t="shared" si="12"/>
        <v>0.10775521237772795</v>
      </c>
      <c r="I76" s="61">
        <f t="shared" si="13"/>
        <v>0.10703267470215318</v>
      </c>
      <c r="J76" s="62">
        <f t="shared" si="14"/>
        <v>22239.0000358</v>
      </c>
      <c r="K76" s="60">
        <f t="shared" si="1"/>
        <v>2.2536170999507043E-3</v>
      </c>
      <c r="L76" s="60">
        <f t="shared" si="15"/>
        <v>0.21521947003628031</v>
      </c>
      <c r="M76" s="63">
        <f t="shared" si="2"/>
        <v>-6.8169362013630747E-5</v>
      </c>
      <c r="N76" s="64">
        <f t="shared" si="16"/>
        <v>431.75503008071604</v>
      </c>
      <c r="O76" s="64">
        <f t="shared" si="3"/>
        <v>46.21189568564764</v>
      </c>
      <c r="P76" s="65">
        <f t="shared" si="4"/>
        <v>51508.375088629422</v>
      </c>
      <c r="Q76" s="229">
        <f t="shared" si="6"/>
        <v>4.78164132910387</v>
      </c>
      <c r="R76" s="230">
        <f t="shared" si="7"/>
        <v>431.75503008071604</v>
      </c>
      <c r="S76" s="230">
        <f t="shared" si="8"/>
        <v>46.21189568564764</v>
      </c>
      <c r="T76" s="231">
        <f t="shared" si="9"/>
        <v>2064.4976958824363</v>
      </c>
      <c r="U76" s="230">
        <f t="shared" si="10"/>
        <v>162.11713045047915</v>
      </c>
      <c r="V76" s="52">
        <f t="shared" si="17"/>
        <v>0.24601348208075446</v>
      </c>
      <c r="W76" s="52">
        <f t="shared" si="0"/>
        <v>9.482711777952194E-4</v>
      </c>
      <c r="X76" s="66">
        <f t="shared" si="18"/>
        <v>2.8133952508603241E-3</v>
      </c>
      <c r="Y76" s="67">
        <f t="shared" si="19"/>
        <v>1.2725917485205578</v>
      </c>
      <c r="Z76" s="67">
        <f t="shared" si="20"/>
        <v>2.3402847313067324E-3</v>
      </c>
      <c r="AA76" s="232"/>
      <c r="AB76" s="52"/>
      <c r="AC76" s="196" t="s">
        <v>35</v>
      </c>
      <c r="AD76" s="196">
        <v>-152.97610005052138</v>
      </c>
      <c r="AE76" s="196">
        <v>7.4434635742067075</v>
      </c>
      <c r="AF76" s="196">
        <v>-20.551736234811216</v>
      </c>
      <c r="AG76" s="196">
        <v>2.8299647458062021E-50</v>
      </c>
      <c r="AH76" s="196">
        <v>-167.65804902286092</v>
      </c>
      <c r="AI76" s="196">
        <v>-138.29415107818184</v>
      </c>
      <c r="AJ76" s="196">
        <v>-167.65804902286092</v>
      </c>
      <c r="AK76" s="196">
        <v>-138.29415107818184</v>
      </c>
      <c r="AM76" s="196" t="s">
        <v>35</v>
      </c>
      <c r="AN76" s="196">
        <v>-88.762736396153798</v>
      </c>
      <c r="AO76" s="196">
        <v>4.712878348473402</v>
      </c>
      <c r="AP76" s="196">
        <v>-18.834081814334517</v>
      </c>
      <c r="AQ76" s="196">
        <v>2.0467110616764318E-45</v>
      </c>
      <c r="AR76" s="196">
        <v>-98.058709800914457</v>
      </c>
      <c r="AS76" s="196">
        <v>-79.466762991393139</v>
      </c>
      <c r="AT76" s="196">
        <v>-98.058709800914457</v>
      </c>
      <c r="AU76" s="196">
        <v>-79.466762991393139</v>
      </c>
      <c r="AW76" s="253" t="s">
        <v>35</v>
      </c>
      <c r="AX76" s="253">
        <v>-2.7353862245602758</v>
      </c>
      <c r="AY76" s="253">
        <v>0.12129678040189362</v>
      </c>
      <c r="AZ76" s="253">
        <v>-22.551185740438434</v>
      </c>
      <c r="BA76" s="253">
        <v>9.7139562997793103E-56</v>
      </c>
      <c r="BB76" s="253">
        <v>-2.9746395133841514</v>
      </c>
      <c r="BC76" s="253">
        <v>-2.4961329357364002</v>
      </c>
      <c r="BD76" s="253">
        <v>-2.9746395133841514</v>
      </c>
      <c r="BE76" s="253">
        <v>-2.4961329357364002</v>
      </c>
      <c r="BF76" s="51"/>
      <c r="BG76" s="253" t="s">
        <v>35</v>
      </c>
      <c r="BH76" s="253">
        <v>-2.853166852406483</v>
      </c>
      <c r="BI76" s="253">
        <v>0.11478907059655949</v>
      </c>
      <c r="BJ76" s="253">
        <v>-24.855736156574469</v>
      </c>
      <c r="BK76" s="253">
        <v>9.0808119970544555E-62</v>
      </c>
      <c r="BL76" s="253">
        <v>-3.0795839309989019</v>
      </c>
      <c r="BM76" s="253">
        <v>-2.6267497738140642</v>
      </c>
      <c r="BN76" s="253">
        <v>-3.0795839309989019</v>
      </c>
      <c r="BO76" s="253">
        <v>-2.6267497738140642</v>
      </c>
    </row>
    <row r="77" spans="1:67" ht="11.25" customHeight="1">
      <c r="A77" s="56"/>
      <c r="B77" s="69" t="s">
        <v>236</v>
      </c>
      <c r="C77" s="57">
        <v>400318.74699999997</v>
      </c>
      <c r="D77" s="244">
        <v>819.66</v>
      </c>
      <c r="E77" s="71">
        <v>185.1</v>
      </c>
      <c r="F77" s="59">
        <f t="shared" si="5"/>
        <v>1.3823992791546457E-2</v>
      </c>
      <c r="G77" s="60">
        <f t="shared" si="11"/>
        <v>3.1032846273802606E-3</v>
      </c>
      <c r="H77" s="60">
        <f t="shared" si="12"/>
        <v>0.11085849700510821</v>
      </c>
      <c r="I77" s="61">
        <f t="shared" si="13"/>
        <v>0.10930685469141807</v>
      </c>
      <c r="J77" s="62">
        <f t="shared" si="14"/>
        <v>74099.000069699992</v>
      </c>
      <c r="K77" s="60">
        <f t="shared" si="1"/>
        <v>7.5089155707318295E-3</v>
      </c>
      <c r="L77" s="60">
        <f t="shared" si="15"/>
        <v>0.22272838560701214</v>
      </c>
      <c r="M77" s="63">
        <f t="shared" si="2"/>
        <v>1.4123751917412275E-4</v>
      </c>
      <c r="N77" s="64">
        <f t="shared" si="16"/>
        <v>632.70747348201917</v>
      </c>
      <c r="O77" s="64">
        <f t="shared" si="3"/>
        <v>69.159263866073317</v>
      </c>
      <c r="P77" s="65">
        <f t="shared" si="4"/>
        <v>117114.15334152174</v>
      </c>
      <c r="Q77" s="229">
        <f t="shared" si="6"/>
        <v>5.2208962195794522</v>
      </c>
      <c r="R77" s="230">
        <f t="shared" si="7"/>
        <v>632.70747348201917</v>
      </c>
      <c r="S77" s="230">
        <f t="shared" si="8"/>
        <v>69.159263866073317</v>
      </c>
      <c r="T77" s="231">
        <f t="shared" si="9"/>
        <v>3303.3000564019403</v>
      </c>
      <c r="U77" s="230">
        <f t="shared" si="10"/>
        <v>161.11176888929907</v>
      </c>
      <c r="V77" s="52">
        <f t="shared" si="17"/>
        <v>0.25199624589928105</v>
      </c>
      <c r="W77" s="52">
        <f t="shared" si="0"/>
        <v>8.5660764608777118E-4</v>
      </c>
      <c r="X77" s="66">
        <f t="shared" si="18"/>
        <v>2.9115534119330505E-3</v>
      </c>
      <c r="Y77" s="67">
        <f t="shared" si="19"/>
        <v>0.88535431975937595</v>
      </c>
      <c r="Z77" s="67">
        <f t="shared" si="20"/>
        <v>2.4325167043345234E-3</v>
      </c>
      <c r="AA77" s="232"/>
      <c r="AB77" s="52"/>
      <c r="AC77" s="193"/>
      <c r="AD77" s="193"/>
      <c r="AE77" s="193"/>
      <c r="AF77" s="193"/>
      <c r="AG77" s="193"/>
      <c r="AH77" s="193"/>
      <c r="AI77" s="193"/>
      <c r="AJ77" s="193"/>
      <c r="AK77" s="193"/>
      <c r="AM77" s="193"/>
      <c r="AN77" s="193"/>
      <c r="AO77" s="193"/>
      <c r="AP77" s="193"/>
      <c r="AQ77" s="193"/>
      <c r="AR77" s="193"/>
      <c r="AS77" s="193"/>
      <c r="AT77" s="193"/>
      <c r="AU77" s="193"/>
      <c r="AW77" s="250"/>
      <c r="AX77" s="250"/>
      <c r="AY77" s="250"/>
      <c r="AZ77" s="250"/>
      <c r="BA77" s="250"/>
      <c r="BB77" s="250"/>
      <c r="BC77" s="250"/>
      <c r="BD77" s="250"/>
      <c r="BE77" s="250"/>
      <c r="BG77" s="250"/>
      <c r="BH77" s="250"/>
      <c r="BI77" s="250"/>
      <c r="BJ77" s="250"/>
      <c r="BK77" s="250"/>
      <c r="BL77" s="250"/>
      <c r="BM77" s="250"/>
      <c r="BN77" s="250"/>
      <c r="BO77" s="250"/>
    </row>
    <row r="78" spans="1:67" ht="11.25" customHeight="1">
      <c r="A78" s="56"/>
      <c r="B78" s="69" t="s">
        <v>272</v>
      </c>
      <c r="C78" s="57">
        <v>50109.07</v>
      </c>
      <c r="D78" s="244">
        <v>858.2</v>
      </c>
      <c r="E78" s="71">
        <v>174.2</v>
      </c>
      <c r="F78" s="59">
        <f t="shared" si="5"/>
        <v>1.7303896648914543E-3</v>
      </c>
      <c r="G78" s="60">
        <f t="shared" si="11"/>
        <v>3.8844722558876668E-4</v>
      </c>
      <c r="H78" s="60">
        <f t="shared" si="12"/>
        <v>0.11124694423069698</v>
      </c>
      <c r="I78" s="61">
        <f t="shared" si="13"/>
        <v>0.11105272061790258</v>
      </c>
      <c r="J78" s="62">
        <f t="shared" si="14"/>
        <v>8728.9999939999998</v>
      </c>
      <c r="K78" s="60">
        <f t="shared" si="1"/>
        <v>8.8456421692884556E-4</v>
      </c>
      <c r="L78" s="60">
        <f t="shared" si="15"/>
        <v>0.22361294982394098</v>
      </c>
      <c r="M78" s="63">
        <f t="shared" si="2"/>
        <v>1.1543236144322122E-5</v>
      </c>
      <c r="N78" s="64">
        <f t="shared" si="16"/>
        <v>223.85055282487019</v>
      </c>
      <c r="O78" s="64">
        <f t="shared" si="3"/>
        <v>24.859212903023355</v>
      </c>
      <c r="P78" s="65">
        <f t="shared" si="4"/>
        <v>38994.766302092386</v>
      </c>
      <c r="Q78" s="229">
        <f t="shared" si="6"/>
        <v>5.1602040644184024</v>
      </c>
      <c r="R78" s="230">
        <f t="shared" si="7"/>
        <v>223.85055282487019</v>
      </c>
      <c r="S78" s="230">
        <f t="shared" si="8"/>
        <v>24.859212903023355</v>
      </c>
      <c r="T78" s="231">
        <f t="shared" si="9"/>
        <v>1155.1145325092014</v>
      </c>
      <c r="U78" s="230">
        <f t="shared" si="10"/>
        <v>160.344194967954</v>
      </c>
      <c r="V78" s="52">
        <f t="shared" si="17"/>
        <v>0.25274143771874491</v>
      </c>
      <c r="W78" s="52">
        <f t="shared" si="0"/>
        <v>8.4846880703773927E-4</v>
      </c>
      <c r="X78" s="66">
        <f t="shared" si="18"/>
        <v>2.9231166258307946E-3</v>
      </c>
      <c r="Y78" s="67">
        <f t="shared" si="19"/>
        <v>0.95849701277216015</v>
      </c>
      <c r="Z78" s="67">
        <f t="shared" si="20"/>
        <v>3.5687288465347287E-4</v>
      </c>
      <c r="AA78" s="232"/>
      <c r="AB78" s="52"/>
      <c r="AC78" s="193"/>
      <c r="AD78" s="193"/>
      <c r="AE78" s="193"/>
      <c r="AF78" s="193"/>
      <c r="AG78" s="193"/>
      <c r="AH78" s="193"/>
      <c r="AI78" s="193"/>
      <c r="AJ78" s="193"/>
      <c r="AK78" s="193"/>
      <c r="AM78" s="193"/>
      <c r="AN78" s="193"/>
      <c r="AO78" s="193"/>
      <c r="AP78" s="193"/>
      <c r="AQ78" s="193"/>
      <c r="AR78" s="193"/>
      <c r="AS78" s="193"/>
      <c r="AT78" s="193"/>
      <c r="AU78" s="193"/>
      <c r="AW78" s="250"/>
      <c r="AX78" s="250"/>
      <c r="AY78" s="250"/>
      <c r="AZ78" s="250"/>
      <c r="BA78" s="250"/>
      <c r="BB78" s="250"/>
      <c r="BC78" s="250"/>
      <c r="BD78" s="250"/>
      <c r="BE78" s="250"/>
      <c r="BG78" s="250"/>
      <c r="BH78" s="250"/>
      <c r="BI78" s="250"/>
      <c r="BJ78" s="250"/>
      <c r="BK78" s="250"/>
      <c r="BL78" s="250"/>
      <c r="BM78" s="250"/>
      <c r="BN78" s="250"/>
      <c r="BO78" s="250"/>
    </row>
    <row r="79" spans="1:67" ht="11.25" customHeight="1">
      <c r="A79" s="56"/>
      <c r="B79" s="69" t="s">
        <v>299</v>
      </c>
      <c r="C79" s="57">
        <v>628866.17099999997</v>
      </c>
      <c r="D79" s="244">
        <v>858.44</v>
      </c>
      <c r="E79" s="71">
        <v>107.6</v>
      </c>
      <c r="F79" s="59">
        <f t="shared" si="5"/>
        <v>2.1716298524364193E-2</v>
      </c>
      <c r="G79" s="60">
        <f t="shared" si="11"/>
        <v>4.8749920801080702E-3</v>
      </c>
      <c r="H79" s="60">
        <f t="shared" si="12"/>
        <v>0.11612193631080504</v>
      </c>
      <c r="I79" s="61">
        <f t="shared" si="13"/>
        <v>0.113684440270751</v>
      </c>
      <c r="J79" s="62">
        <f t="shared" si="14"/>
        <v>67665.999999599997</v>
      </c>
      <c r="K79" s="60">
        <f t="shared" si="1"/>
        <v>6.8570194001025949E-3</v>
      </c>
      <c r="L79" s="60">
        <f t="shared" si="15"/>
        <v>0.23046996922404356</v>
      </c>
      <c r="M79" s="63">
        <f t="shared" si="2"/>
        <v>-3.2728890460929569E-4</v>
      </c>
      <c r="N79" s="64">
        <f t="shared" si="16"/>
        <v>793.01082653391302</v>
      </c>
      <c r="O79" s="64">
        <f t="shared" si="3"/>
        <v>90.152991943153523</v>
      </c>
      <c r="P79" s="65">
        <f t="shared" si="4"/>
        <v>85327.964935049036</v>
      </c>
      <c r="Q79" s="229">
        <f t="shared" si="6"/>
        <v>4.678420647727684</v>
      </c>
      <c r="R79" s="230">
        <f t="shared" si="7"/>
        <v>793.01082653391302</v>
      </c>
      <c r="S79" s="230">
        <f t="shared" si="8"/>
        <v>90.152991943153523</v>
      </c>
      <c r="T79" s="231">
        <f t="shared" si="9"/>
        <v>3710.0382247278553</v>
      </c>
      <c r="U79" s="230">
        <f t="shared" si="10"/>
        <v>159.19405878762447</v>
      </c>
      <c r="V79" s="52">
        <f t="shared" si="17"/>
        <v>0.26202457416592889</v>
      </c>
      <c r="W79" s="52">
        <f t="shared" si="0"/>
        <v>9.956930930384543E-4</v>
      </c>
      <c r="X79" s="66">
        <f t="shared" si="18"/>
        <v>3.0127530598023757E-3</v>
      </c>
      <c r="Y79" s="67">
        <f t="shared" si="19"/>
        <v>1.3617550657884612</v>
      </c>
      <c r="Z79" s="67">
        <f t="shared" si="20"/>
        <v>9.0400725021382924E-3</v>
      </c>
      <c r="AA79" s="232"/>
      <c r="AB79" s="52"/>
      <c r="AC79" s="193"/>
      <c r="AD79" s="193"/>
      <c r="AE79" s="193"/>
      <c r="AF79" s="193"/>
      <c r="AG79" s="193"/>
      <c r="AH79" s="193"/>
      <c r="AI79" s="193"/>
      <c r="AJ79" s="193"/>
      <c r="AK79" s="193"/>
      <c r="AM79" s="193"/>
      <c r="AN79" s="193"/>
      <c r="AO79" s="193"/>
      <c r="AP79" s="193"/>
      <c r="AQ79" s="193"/>
      <c r="AR79" s="193"/>
      <c r="AS79" s="193"/>
      <c r="AT79" s="193"/>
      <c r="AU79" s="193"/>
      <c r="AW79" s="250"/>
      <c r="AX79" s="250"/>
      <c r="AY79" s="250"/>
      <c r="AZ79" s="250"/>
      <c r="BA79" s="250"/>
      <c r="BB79" s="250"/>
      <c r="BC79" s="250"/>
      <c r="BD79" s="250"/>
      <c r="BE79" s="250"/>
      <c r="BG79" s="250"/>
      <c r="BH79" s="250"/>
      <c r="BI79" s="250"/>
      <c r="BJ79" s="250"/>
      <c r="BK79" s="250"/>
      <c r="BL79" s="250"/>
      <c r="BM79" s="250"/>
      <c r="BN79" s="250"/>
      <c r="BO79" s="250"/>
    </row>
    <row r="80" spans="1:67" ht="11.25" customHeight="1">
      <c r="A80" s="56"/>
      <c r="B80" s="69" t="s">
        <v>229</v>
      </c>
      <c r="C80" s="57">
        <v>510553.71</v>
      </c>
      <c r="D80" s="244">
        <v>881.01</v>
      </c>
      <c r="E80" s="71">
        <v>180.6</v>
      </c>
      <c r="F80" s="59">
        <f t="shared" si="5"/>
        <v>1.7630677702778933E-2</v>
      </c>
      <c r="G80" s="60">
        <f t="shared" si="11"/>
        <v>3.9578298332727342E-3</v>
      </c>
      <c r="H80" s="60">
        <f t="shared" si="12"/>
        <v>0.12007976614407778</v>
      </c>
      <c r="I80" s="61">
        <f t="shared" si="13"/>
        <v>0.11810085122744141</v>
      </c>
      <c r="J80" s="62">
        <f t="shared" si="14"/>
        <v>92206.000026000009</v>
      </c>
      <c r="K80" s="60">
        <f t="shared" si="1"/>
        <v>9.3438112344143287E-3</v>
      </c>
      <c r="L80" s="60">
        <f t="shared" si="15"/>
        <v>0.23981378045845789</v>
      </c>
      <c r="M80" s="63">
        <f t="shared" si="2"/>
        <v>1.7286053319447506E-4</v>
      </c>
      <c r="N80" s="64">
        <f t="shared" si="16"/>
        <v>714.53041222889874</v>
      </c>
      <c r="O80" s="64">
        <f t="shared" si="3"/>
        <v>84.386649912127552</v>
      </c>
      <c r="P80" s="65">
        <f t="shared" si="4"/>
        <v>129044.19244853911</v>
      </c>
      <c r="Q80" s="229">
        <f t="shared" si="6"/>
        <v>5.1962846409828849</v>
      </c>
      <c r="R80" s="230">
        <f t="shared" si="7"/>
        <v>714.53041222889874</v>
      </c>
      <c r="S80" s="230">
        <f t="shared" si="8"/>
        <v>84.386649912127552</v>
      </c>
      <c r="T80" s="231">
        <f t="shared" si="9"/>
        <v>3712.9034065801957</v>
      </c>
      <c r="U80" s="230">
        <f t="shared" si="10"/>
        <v>157.28247048696664</v>
      </c>
      <c r="V80" s="52">
        <f t="shared" si="17"/>
        <v>0.2694684052583291</v>
      </c>
      <c r="W80" s="52">
        <f t="shared" si="0"/>
        <v>8.7939677202113697E-4</v>
      </c>
      <c r="X80" s="66">
        <f t="shared" si="18"/>
        <v>3.1348973720590929E-3</v>
      </c>
      <c r="Y80" s="67">
        <f t="shared" si="19"/>
        <v>0.95341326721779385</v>
      </c>
      <c r="Z80" s="67">
        <f t="shared" si="20"/>
        <v>3.597654883366704E-3</v>
      </c>
      <c r="AA80" s="232"/>
      <c r="AB80" s="52"/>
      <c r="AC80" s="72" t="s">
        <v>434</v>
      </c>
      <c r="AM80" s="72" t="s">
        <v>434</v>
      </c>
    </row>
    <row r="81" spans="1:42" ht="11.25" customHeight="1">
      <c r="A81" s="56"/>
      <c r="B81" s="69" t="s">
        <v>271</v>
      </c>
      <c r="C81" s="57">
        <v>363431.84600000002</v>
      </c>
      <c r="D81" s="244">
        <v>902.6</v>
      </c>
      <c r="E81" s="71">
        <v>165.8</v>
      </c>
      <c r="F81" s="59">
        <f t="shared" si="5"/>
        <v>1.255019720403557E-2</v>
      </c>
      <c r="G81" s="60">
        <f t="shared" si="11"/>
        <v>2.8173361083992164E-3</v>
      </c>
      <c r="H81" s="60">
        <f t="shared" si="12"/>
        <v>0.12289710225247699</v>
      </c>
      <c r="I81" s="61">
        <f t="shared" si="13"/>
        <v>0.12148843419827739</v>
      </c>
      <c r="J81" s="62">
        <f t="shared" si="14"/>
        <v>60257.000066800007</v>
      </c>
      <c r="K81" s="60">
        <f t="shared" si="1"/>
        <v>6.1062190531799357E-3</v>
      </c>
      <c r="L81" s="60">
        <f t="shared" si="15"/>
        <v>0.24591999951163782</v>
      </c>
      <c r="M81" s="63">
        <f t="shared" si="2"/>
        <v>5.7597332953022301E-5</v>
      </c>
      <c r="N81" s="64">
        <f t="shared" si="16"/>
        <v>602.85308823958098</v>
      </c>
      <c r="O81" s="64">
        <f t="shared" si="3"/>
        <v>73.239677741822646</v>
      </c>
      <c r="P81" s="65">
        <f t="shared" si="4"/>
        <v>99953.042030122539</v>
      </c>
      <c r="Q81" s="229">
        <f t="shared" si="6"/>
        <v>5.1107822427011946</v>
      </c>
      <c r="R81" s="230">
        <f t="shared" si="7"/>
        <v>602.85308823958098</v>
      </c>
      <c r="S81" s="230">
        <f t="shared" si="8"/>
        <v>73.239677741822646</v>
      </c>
      <c r="T81" s="231">
        <f t="shared" si="9"/>
        <v>3081.0508583324267</v>
      </c>
      <c r="U81" s="230">
        <f t="shared" si="10"/>
        <v>155.83176815028241</v>
      </c>
      <c r="V81" s="52">
        <f t="shared" si="17"/>
        <v>0.27471732985430597</v>
      </c>
      <c r="W81" s="52">
        <f t="shared" si="0"/>
        <v>8.2928623486475594E-4</v>
      </c>
      <c r="X81" s="66">
        <f t="shared" si="18"/>
        <v>3.2147191822421272E-3</v>
      </c>
      <c r="Y81" s="67">
        <f t="shared" si="19"/>
        <v>1.053158618273955</v>
      </c>
      <c r="Z81" s="67">
        <f t="shared" si="20"/>
        <v>3.1248288352678593E-3</v>
      </c>
      <c r="AA81" s="232"/>
      <c r="AB81" s="52"/>
    </row>
    <row r="82" spans="1:42" ht="11.25" customHeight="1">
      <c r="A82" s="56"/>
      <c r="B82" s="69" t="s">
        <v>217</v>
      </c>
      <c r="C82" s="57">
        <v>3613901.602</v>
      </c>
      <c r="D82" s="244">
        <v>940.3</v>
      </c>
      <c r="E82" s="71">
        <v>87.4</v>
      </c>
      <c r="F82" s="59">
        <f t="shared" si="5"/>
        <v>0.12479692762279304</v>
      </c>
      <c r="G82" s="60">
        <f t="shared" si="11"/>
        <v>2.8015088902023109E-2</v>
      </c>
      <c r="H82" s="60">
        <f t="shared" si="12"/>
        <v>0.15091219115450011</v>
      </c>
      <c r="I82" s="61">
        <f t="shared" si="13"/>
        <v>0.13690464670348856</v>
      </c>
      <c r="J82" s="62">
        <f t="shared" si="14"/>
        <v>315855.0000148</v>
      </c>
      <c r="K82" s="60">
        <f t="shared" si="1"/>
        <v>3.2007564548424502E-2</v>
      </c>
      <c r="L82" s="60">
        <f t="shared" si="15"/>
        <v>0.2779275640600623</v>
      </c>
      <c r="M82" s="63">
        <f t="shared" si="2"/>
        <v>-2.9558337159435386E-3</v>
      </c>
      <c r="N82" s="64">
        <f t="shared" si="16"/>
        <v>1901.0264600999114</v>
      </c>
      <c r="O82" s="64">
        <f t="shared" si="3"/>
        <v>260.25935589396187</v>
      </c>
      <c r="P82" s="65">
        <f t="shared" si="4"/>
        <v>166149.71261273228</v>
      </c>
      <c r="Q82" s="229">
        <f t="shared" si="6"/>
        <v>4.4704952826614894</v>
      </c>
      <c r="R82" s="230">
        <f t="shared" si="7"/>
        <v>1901.0264600999114</v>
      </c>
      <c r="S82" s="230">
        <f t="shared" si="8"/>
        <v>260.25935589396187</v>
      </c>
      <c r="T82" s="231">
        <f t="shared" si="9"/>
        <v>8498.5298220913246</v>
      </c>
      <c r="U82" s="230">
        <f t="shared" si="10"/>
        <v>149.39707896489824</v>
      </c>
      <c r="V82" s="52">
        <f t="shared" si="17"/>
        <v>0.32475639950842328</v>
      </c>
      <c r="W82" s="52">
        <f t="shared" si="0"/>
        <v>2.1929398294496692E-3</v>
      </c>
      <c r="X82" s="66">
        <f t="shared" si="18"/>
        <v>3.6331289575146091E-3</v>
      </c>
      <c r="Y82" s="67">
        <f t="shared" si="19"/>
        <v>1.5326066601314514</v>
      </c>
      <c r="Z82" s="67">
        <f t="shared" si="20"/>
        <v>6.5804170959106373E-2</v>
      </c>
      <c r="AA82" s="232"/>
      <c r="AB82" s="52"/>
      <c r="AD82" s="73" t="s">
        <v>36</v>
      </c>
      <c r="AE82" s="73" t="s">
        <v>37</v>
      </c>
      <c r="AF82" s="73" t="s">
        <v>38</v>
      </c>
      <c r="AN82" s="73" t="s">
        <v>36</v>
      </c>
      <c r="AO82" s="73" t="s">
        <v>37</v>
      </c>
      <c r="AP82" s="73" t="s">
        <v>38</v>
      </c>
    </row>
    <row r="83" spans="1:42" ht="11.25" customHeight="1">
      <c r="A83" s="56"/>
      <c r="B83" s="69" t="s">
        <v>382</v>
      </c>
      <c r="C83" s="57">
        <v>449072.22899999999</v>
      </c>
      <c r="D83" s="244">
        <v>956.44</v>
      </c>
      <c r="E83" s="71">
        <v>160.6</v>
      </c>
      <c r="F83" s="59">
        <f t="shared" si="5"/>
        <v>1.5507570662384444E-2</v>
      </c>
      <c r="G83" s="60">
        <f t="shared" si="11"/>
        <v>3.4812232883989522E-3</v>
      </c>
      <c r="H83" s="60">
        <f t="shared" si="12"/>
        <v>0.15439341444289906</v>
      </c>
      <c r="I83" s="61">
        <f t="shared" si="13"/>
        <v>0.15265280279869958</v>
      </c>
      <c r="J83" s="62">
        <f t="shared" si="14"/>
        <v>72120.999977399988</v>
      </c>
      <c r="K83" s="60">
        <f t="shared" si="1"/>
        <v>7.3084724381927996E-3</v>
      </c>
      <c r="L83" s="60">
        <f t="shared" si="15"/>
        <v>0.28523603649825513</v>
      </c>
      <c r="M83" s="63">
        <f t="shared" si="2"/>
        <v>1.3540968114606616E-4</v>
      </c>
      <c r="N83" s="64">
        <f t="shared" si="16"/>
        <v>670.1285167786848</v>
      </c>
      <c r="O83" s="64">
        <f t="shared" si="3"/>
        <v>102.29699632160161</v>
      </c>
      <c r="P83" s="65">
        <f t="shared" si="4"/>
        <v>107622.63979465677</v>
      </c>
      <c r="Q83" s="229">
        <f t="shared" si="6"/>
        <v>5.0789168015126611</v>
      </c>
      <c r="R83" s="230">
        <f t="shared" si="7"/>
        <v>670.1285167786848</v>
      </c>
      <c r="S83" s="230">
        <f t="shared" si="8"/>
        <v>102.29699632160161</v>
      </c>
      <c r="T83" s="231">
        <f t="shared" si="9"/>
        <v>3403.5269830400216</v>
      </c>
      <c r="U83" s="230">
        <f t="shared" si="10"/>
        <v>143.09810321143377</v>
      </c>
      <c r="V83" s="52">
        <f t="shared" si="17"/>
        <v>0.33071293530076457</v>
      </c>
      <c r="W83" s="52">
        <f t="shared" si="0"/>
        <v>2.068148324693684E-3</v>
      </c>
      <c r="X83" s="66">
        <f t="shared" si="18"/>
        <v>3.7286668828017087E-3</v>
      </c>
      <c r="Y83" s="67">
        <f t="shared" si="19"/>
        <v>1.2124959774540893</v>
      </c>
      <c r="Z83" s="67">
        <f t="shared" si="20"/>
        <v>5.1179082169438821E-3</v>
      </c>
      <c r="AA83" s="232"/>
      <c r="AB83" s="52"/>
      <c r="AD83" s="74">
        <v>0</v>
      </c>
      <c r="AE83" s="75">
        <f t="shared" ref="AE83:AE146" si="21">(EXP(AD83/($W$253-AD83))-1)/(EXP(1/($W$253-1))-1)</f>
        <v>0</v>
      </c>
      <c r="AF83" s="75">
        <f t="shared" ref="AF83:AF146" si="22">AD83-AE83</f>
        <v>0</v>
      </c>
      <c r="AN83" s="74">
        <v>0</v>
      </c>
      <c r="AO83" s="75">
        <f t="shared" ref="AO83:AO146" si="23">(EXP(AN83/($W$470-AN83))-1)/(EXP(1/($W$470-1))-1)</f>
        <v>0</v>
      </c>
      <c r="AP83" s="75">
        <f t="shared" ref="AP83:AP146" si="24">AN83-AO83</f>
        <v>0</v>
      </c>
    </row>
    <row r="84" spans="1:42" ht="11.25" customHeight="1">
      <c r="A84" s="56"/>
      <c r="B84" s="69" t="s">
        <v>317</v>
      </c>
      <c r="C84" s="57">
        <v>757821.29700000002</v>
      </c>
      <c r="D84" s="244">
        <v>958.06</v>
      </c>
      <c r="E84" s="71">
        <v>81.7</v>
      </c>
      <c r="F84" s="59">
        <f t="shared" si="5"/>
        <v>2.6169436793846649E-2</v>
      </c>
      <c r="G84" s="60">
        <f t="shared" si="11"/>
        <v>5.8746566302613629E-3</v>
      </c>
      <c r="H84" s="60">
        <f t="shared" si="12"/>
        <v>0.16026807107316043</v>
      </c>
      <c r="I84" s="61">
        <f t="shared" si="13"/>
        <v>0.15733074275802975</v>
      </c>
      <c r="J84" s="62">
        <f t="shared" si="14"/>
        <v>61913.999964900002</v>
      </c>
      <c r="K84" s="60">
        <f t="shared" si="1"/>
        <v>6.2741332264324825E-3</v>
      </c>
      <c r="L84" s="60">
        <f t="shared" si="15"/>
        <v>0.29151016972468763</v>
      </c>
      <c r="M84" s="63">
        <f t="shared" si="2"/>
        <v>-7.0697892150539676E-4</v>
      </c>
      <c r="N84" s="64">
        <f t="shared" si="16"/>
        <v>870.52932001168119</v>
      </c>
      <c r="O84" s="64">
        <f t="shared" si="3"/>
        <v>136.96102451008036</v>
      </c>
      <c r="P84" s="65">
        <f t="shared" si="4"/>
        <v>71122.245444954358</v>
      </c>
      <c r="Q84" s="229">
        <f t="shared" si="6"/>
        <v>4.4030540018659572</v>
      </c>
      <c r="R84" s="230">
        <f t="shared" si="7"/>
        <v>870.52932001168119</v>
      </c>
      <c r="S84" s="230">
        <f t="shared" si="8"/>
        <v>136.96102451008036</v>
      </c>
      <c r="T84" s="231">
        <f t="shared" si="9"/>
        <v>3832.9876062190833</v>
      </c>
      <c r="U84" s="230">
        <f t="shared" si="10"/>
        <v>141.27868922554813</v>
      </c>
      <c r="V84" s="52">
        <f t="shared" si="17"/>
        <v>0.34063999158928215</v>
      </c>
      <c r="W84" s="52">
        <f t="shared" si="0"/>
        <v>2.4137393964467901E-3</v>
      </c>
      <c r="X84" s="66">
        <f t="shared" si="18"/>
        <v>3.8106837032108221E-3</v>
      </c>
      <c r="Y84" s="67">
        <f t="shared" si="19"/>
        <v>1.605580874024936</v>
      </c>
      <c r="Z84" s="67">
        <f t="shared" si="20"/>
        <v>1.5144218245932754E-2</v>
      </c>
      <c r="AA84" s="232"/>
      <c r="AB84" s="52"/>
      <c r="AD84" s="74">
        <v>0.01</v>
      </c>
      <c r="AE84" s="75">
        <f t="shared" si="21"/>
        <v>2.6459106530655585E-2</v>
      </c>
      <c r="AF84" s="75">
        <f t="shared" si="22"/>
        <v>-1.6459106530655583E-2</v>
      </c>
      <c r="AN84" s="74">
        <v>0.01</v>
      </c>
      <c r="AO84" s="75">
        <f t="shared" si="23"/>
        <v>2.743848862057453E-2</v>
      </c>
      <c r="AP84" s="75">
        <f t="shared" si="24"/>
        <v>-1.7438488620574531E-2</v>
      </c>
    </row>
    <row r="85" spans="1:42" ht="11.25" customHeight="1">
      <c r="A85" s="56"/>
      <c r="B85" s="69" t="s">
        <v>267</v>
      </c>
      <c r="C85" s="57">
        <v>652697.30299999996</v>
      </c>
      <c r="D85" s="244">
        <v>1013.96</v>
      </c>
      <c r="E85" s="71">
        <v>100.1</v>
      </c>
      <c r="F85" s="59">
        <f t="shared" si="5"/>
        <v>2.2539246236534145E-2</v>
      </c>
      <c r="G85" s="60">
        <f t="shared" si="11"/>
        <v>5.0597318309763195E-3</v>
      </c>
      <c r="H85" s="60">
        <f t="shared" si="12"/>
        <v>0.16532780290413676</v>
      </c>
      <c r="I85" s="61">
        <f t="shared" si="13"/>
        <v>0.16279793698864858</v>
      </c>
      <c r="J85" s="62">
        <f t="shared" si="14"/>
        <v>65335.000030299991</v>
      </c>
      <c r="K85" s="60">
        <f t="shared" si="1"/>
        <v>6.6208045800862916E-3</v>
      </c>
      <c r="L85" s="60">
        <f t="shared" si="15"/>
        <v>0.29813097430477392</v>
      </c>
      <c r="M85" s="63">
        <f t="shared" si="2"/>
        <v>-4.1385970580654075E-4</v>
      </c>
      <c r="N85" s="64">
        <f t="shared" si="16"/>
        <v>807.89683933036895</v>
      </c>
      <c r="O85" s="64">
        <f t="shared" si="3"/>
        <v>131.52393874263376</v>
      </c>
      <c r="P85" s="65">
        <f t="shared" si="4"/>
        <v>80870.473616969932</v>
      </c>
      <c r="Q85" s="229">
        <f t="shared" si="6"/>
        <v>4.6061696863211745</v>
      </c>
      <c r="R85" s="230">
        <f t="shared" si="7"/>
        <v>807.89683933036895</v>
      </c>
      <c r="S85" s="230">
        <f t="shared" si="8"/>
        <v>131.52393874263376</v>
      </c>
      <c r="T85" s="231">
        <f t="shared" si="9"/>
        <v>3721.309930998234</v>
      </c>
      <c r="U85" s="230">
        <f t="shared" si="10"/>
        <v>139.18160221623845</v>
      </c>
      <c r="V85" s="52">
        <f t="shared" si="17"/>
        <v>0.34906671658352872</v>
      </c>
      <c r="W85" s="52">
        <f t="shared" si="0"/>
        <v>2.5944498414877297E-3</v>
      </c>
      <c r="X85" s="66">
        <f t="shared" si="18"/>
        <v>3.8972322861961302E-3</v>
      </c>
      <c r="Y85" s="67">
        <f t="shared" si="19"/>
        <v>1.5325894518651206</v>
      </c>
      <c r="Z85" s="67">
        <f t="shared" si="20"/>
        <v>1.1884452081956589E-2</v>
      </c>
      <c r="AA85" s="232"/>
      <c r="AB85" s="52"/>
      <c r="AD85" s="74">
        <v>0.02</v>
      </c>
      <c r="AE85" s="75">
        <f t="shared" si="21"/>
        <v>5.2075495631135074E-2</v>
      </c>
      <c r="AF85" s="75">
        <f t="shared" si="22"/>
        <v>-3.207549563113507E-2</v>
      </c>
      <c r="AN85" s="74">
        <v>0.02</v>
      </c>
      <c r="AO85" s="75">
        <f t="shared" si="23"/>
        <v>5.3952553798172397E-2</v>
      </c>
      <c r="AP85" s="75">
        <f t="shared" si="24"/>
        <v>-3.39525537981724E-2</v>
      </c>
    </row>
    <row r="86" spans="1:42" ht="11.25" customHeight="1">
      <c r="A86" s="56"/>
      <c r="B86" s="69" t="s">
        <v>363</v>
      </c>
      <c r="C86" s="57">
        <v>188122.97700000001</v>
      </c>
      <c r="D86" s="244">
        <v>1021.09</v>
      </c>
      <c r="E86" s="71">
        <v>92.7</v>
      </c>
      <c r="F86" s="59">
        <f t="shared" si="5"/>
        <v>6.496349964775096E-3</v>
      </c>
      <c r="G86" s="60">
        <f t="shared" si="11"/>
        <v>1.4583357560846643E-3</v>
      </c>
      <c r="H86" s="60">
        <f t="shared" si="12"/>
        <v>0.16678613866022143</v>
      </c>
      <c r="I86" s="61">
        <f t="shared" si="13"/>
        <v>0.1660569707821791</v>
      </c>
      <c r="J86" s="62">
        <f t="shared" si="14"/>
        <v>17438.999967899999</v>
      </c>
      <c r="K86" s="60">
        <f t="shared" si="1"/>
        <v>1.7672030428721325E-3</v>
      </c>
      <c r="L86" s="60">
        <f t="shared" si="15"/>
        <v>0.29989817734764607</v>
      </c>
      <c r="M86" s="63">
        <f t="shared" si="2"/>
        <v>-1.4260726346145003E-4</v>
      </c>
      <c r="N86" s="64">
        <f t="shared" si="16"/>
        <v>433.73145724053728</v>
      </c>
      <c r="O86" s="64">
        <f t="shared" si="3"/>
        <v>72.024131922303866</v>
      </c>
      <c r="P86" s="65">
        <f t="shared" si="4"/>
        <v>40206.906086197807</v>
      </c>
      <c r="Q86" s="229">
        <f t="shared" si="6"/>
        <v>4.5293684725718091</v>
      </c>
      <c r="R86" s="230">
        <f t="shared" si="7"/>
        <v>433.73145724053728</v>
      </c>
      <c r="S86" s="230">
        <f t="shared" si="8"/>
        <v>72.024131922303866</v>
      </c>
      <c r="T86" s="231">
        <f t="shared" si="9"/>
        <v>1964.5295879879172</v>
      </c>
      <c r="U86" s="230">
        <f t="shared" si="10"/>
        <v>137.94635187372833</v>
      </c>
      <c r="V86" s="52">
        <f t="shared" si="17"/>
        <v>0.351474657513347</v>
      </c>
      <c r="W86" s="52">
        <f t="shared" si="0"/>
        <v>2.6601333062829416E-3</v>
      </c>
      <c r="X86" s="66">
        <f t="shared" si="18"/>
        <v>3.9203335448661026E-3</v>
      </c>
      <c r="Y86" s="67">
        <f t="shared" si="19"/>
        <v>1.5743623703255831</v>
      </c>
      <c r="Z86" s="67">
        <f t="shared" si="20"/>
        <v>3.6146556116723951E-3</v>
      </c>
      <c r="AA86" s="232"/>
      <c r="AB86" s="52"/>
      <c r="AD86" s="74">
        <v>0.03</v>
      </c>
      <c r="AE86" s="75">
        <f t="shared" si="21"/>
        <v>7.6887425486523747E-2</v>
      </c>
      <c r="AF86" s="75">
        <f t="shared" si="22"/>
        <v>-4.6887425486523748E-2</v>
      </c>
      <c r="AN86" s="74">
        <v>0.03</v>
      </c>
      <c r="AO86" s="75">
        <f t="shared" si="23"/>
        <v>7.9586554941285775E-2</v>
      </c>
      <c r="AP86" s="75">
        <f t="shared" si="24"/>
        <v>-4.9586554941285776E-2</v>
      </c>
    </row>
    <row r="87" spans="1:42" ht="11.25" customHeight="1">
      <c r="A87" s="56"/>
      <c r="B87" s="69" t="s">
        <v>232</v>
      </c>
      <c r="C87" s="57">
        <v>339859.81300000002</v>
      </c>
      <c r="D87" s="244">
        <v>1031.44</v>
      </c>
      <c r="E87" s="71">
        <v>107</v>
      </c>
      <c r="F87" s="59">
        <f t="shared" si="5"/>
        <v>1.1736196818802313E-2</v>
      </c>
      <c r="G87" s="60">
        <f t="shared" si="11"/>
        <v>2.6346049018464534E-3</v>
      </c>
      <c r="H87" s="60">
        <f t="shared" si="12"/>
        <v>0.16942074356206788</v>
      </c>
      <c r="I87" s="61">
        <f t="shared" si="13"/>
        <v>0.16810344111114467</v>
      </c>
      <c r="J87" s="62">
        <f t="shared" si="14"/>
        <v>36364.999991000004</v>
      </c>
      <c r="K87" s="60">
        <f t="shared" si="1"/>
        <v>3.6850931106388995E-3</v>
      </c>
      <c r="L87" s="60">
        <f t="shared" si="15"/>
        <v>0.30358327045828498</v>
      </c>
      <c r="M87" s="63">
        <f t="shared" si="2"/>
        <v>-1.7549075756807114E-4</v>
      </c>
      <c r="N87" s="64">
        <f t="shared" si="16"/>
        <v>582.97496773017622</v>
      </c>
      <c r="O87" s="64">
        <f t="shared" si="3"/>
        <v>98.000098157101135</v>
      </c>
      <c r="P87" s="65">
        <f t="shared" si="4"/>
        <v>62378.321547128857</v>
      </c>
      <c r="Q87" s="229">
        <f t="shared" si="6"/>
        <v>4.6728288344619058</v>
      </c>
      <c r="R87" s="230">
        <f t="shared" si="7"/>
        <v>582.97496773017622</v>
      </c>
      <c r="S87" s="230">
        <f t="shared" si="8"/>
        <v>98.000098157101135</v>
      </c>
      <c r="T87" s="231">
        <f t="shared" si="9"/>
        <v>2724.1422389790664</v>
      </c>
      <c r="U87" s="230">
        <f t="shared" si="10"/>
        <v>137.17630115802919</v>
      </c>
      <c r="V87" s="52">
        <f t="shared" si="17"/>
        <v>0.35580143430448452</v>
      </c>
      <c r="W87" s="52">
        <f t="shared" si="0"/>
        <v>2.7267366354685406E-3</v>
      </c>
      <c r="X87" s="66">
        <f t="shared" si="18"/>
        <v>3.9685058754396416E-3</v>
      </c>
      <c r="Y87" s="67">
        <f t="shared" si="19"/>
        <v>1.5155626387426349</v>
      </c>
      <c r="Z87" s="67">
        <f t="shared" si="20"/>
        <v>6.0515033321488811E-3</v>
      </c>
      <c r="AA87" s="232"/>
      <c r="AB87" s="52"/>
      <c r="AD87" s="74">
        <v>0.04</v>
      </c>
      <c r="AE87" s="75">
        <f t="shared" si="21"/>
        <v>0.10093093185824902</v>
      </c>
      <c r="AF87" s="75">
        <f t="shared" si="22"/>
        <v>-6.0930931858249014E-2</v>
      </c>
      <c r="AN87" s="74">
        <v>0.04</v>
      </c>
      <c r="AO87" s="75">
        <f t="shared" si="23"/>
        <v>0.10438212970554125</v>
      </c>
      <c r="AP87" s="75">
        <f t="shared" si="24"/>
        <v>-6.4382129705541247E-2</v>
      </c>
    </row>
    <row r="88" spans="1:42" ht="11.25" customHeight="1">
      <c r="A88" s="56"/>
      <c r="B88" s="69" t="s">
        <v>240</v>
      </c>
      <c r="C88" s="57">
        <v>19757.045999999998</v>
      </c>
      <c r="D88" s="244">
        <v>1046.99</v>
      </c>
      <c r="E88" s="71">
        <v>102.9</v>
      </c>
      <c r="F88" s="59">
        <f t="shared" si="5"/>
        <v>6.8225948330681541E-4</v>
      </c>
      <c r="G88" s="60">
        <f t="shared" si="11"/>
        <v>1.5315729676343304E-4</v>
      </c>
      <c r="H88" s="60">
        <f t="shared" si="12"/>
        <v>0.16957390085883131</v>
      </c>
      <c r="I88" s="61">
        <f t="shared" si="13"/>
        <v>0.16949732221044961</v>
      </c>
      <c r="J88" s="62">
        <f t="shared" si="14"/>
        <v>2033.0000333999999</v>
      </c>
      <c r="K88" s="60">
        <f t="shared" si="1"/>
        <v>2.0601662089550781E-4</v>
      </c>
      <c r="L88" s="60">
        <f t="shared" si="15"/>
        <v>0.30378928707918051</v>
      </c>
      <c r="M88" s="63">
        <f t="shared" si="2"/>
        <v>-1.1592503947728539E-5</v>
      </c>
      <c r="N88" s="64">
        <f t="shared" si="16"/>
        <v>140.5597595330897</v>
      </c>
      <c r="O88" s="64">
        <f t="shared" si="3"/>
        <v>23.824502851403423</v>
      </c>
      <c r="P88" s="65">
        <f t="shared" si="4"/>
        <v>14463.59925595493</v>
      </c>
      <c r="Q88" s="229">
        <f t="shared" si="6"/>
        <v>4.6337576428400036</v>
      </c>
      <c r="R88" s="230">
        <f t="shared" si="7"/>
        <v>140.5597595330897</v>
      </c>
      <c r="S88" s="230">
        <f t="shared" si="8"/>
        <v>23.824502851403423</v>
      </c>
      <c r="T88" s="231">
        <f t="shared" si="9"/>
        <v>651.31986001220741</v>
      </c>
      <c r="U88" s="230">
        <f t="shared" si="10"/>
        <v>136.6542707558099</v>
      </c>
      <c r="V88" s="52">
        <f t="shared" si="17"/>
        <v>0.35605204221706444</v>
      </c>
      <c r="W88" s="52">
        <f t="shared" si="0"/>
        <v>2.7313955746024123E-3</v>
      </c>
      <c r="X88" s="66">
        <f t="shared" si="18"/>
        <v>3.9711989690650838E-3</v>
      </c>
      <c r="Y88" s="67">
        <f t="shared" si="19"/>
        <v>1.5375219490105152</v>
      </c>
      <c r="Z88" s="67">
        <f t="shared" si="20"/>
        <v>3.6205982820315419E-4</v>
      </c>
      <c r="AA88" s="232"/>
      <c r="AB88" s="52"/>
      <c r="AD88" s="74">
        <v>0.05</v>
      </c>
      <c r="AE88" s="75">
        <f t="shared" si="21"/>
        <v>0.1242399839522413</v>
      </c>
      <c r="AF88" s="75">
        <f t="shared" si="22"/>
        <v>-7.4239983952241295E-2</v>
      </c>
      <c r="AN88" s="74">
        <v>0.05</v>
      </c>
      <c r="AO88" s="75">
        <f t="shared" si="23"/>
        <v>0.12837839547854632</v>
      </c>
      <c r="AP88" s="75">
        <f t="shared" si="24"/>
        <v>-7.8378395478546317E-2</v>
      </c>
    </row>
    <row r="89" spans="1:42" ht="11.25" customHeight="1">
      <c r="A89" s="56"/>
      <c r="B89" s="69" t="s">
        <v>294</v>
      </c>
      <c r="C89" s="57">
        <v>58966.455000000002</v>
      </c>
      <c r="D89" s="244">
        <v>1074.82</v>
      </c>
      <c r="E89" s="71">
        <v>110.3</v>
      </c>
      <c r="F89" s="59">
        <f t="shared" si="5"/>
        <v>2.0362569951365497E-3</v>
      </c>
      <c r="G89" s="60">
        <f t="shared" si="11"/>
        <v>4.5710997724673116E-4</v>
      </c>
      <c r="H89" s="60">
        <f t="shared" si="12"/>
        <v>0.17003101083607805</v>
      </c>
      <c r="I89" s="61">
        <f t="shared" si="13"/>
        <v>0.16980245584745468</v>
      </c>
      <c r="J89" s="62">
        <f t="shared" si="14"/>
        <v>6503.9999865</v>
      </c>
      <c r="K89" s="60">
        <f t="shared" si="1"/>
        <v>6.5909103665003337E-4</v>
      </c>
      <c r="L89" s="60">
        <f t="shared" si="15"/>
        <v>0.30444837811583053</v>
      </c>
      <c r="M89" s="63">
        <f t="shared" si="2"/>
        <v>-2.7100475998735607E-5</v>
      </c>
      <c r="N89" s="64">
        <f t="shared" si="16"/>
        <v>242.83009492235513</v>
      </c>
      <c r="O89" s="64">
        <f t="shared" si="3"/>
        <v>41.233146471486435</v>
      </c>
      <c r="P89" s="65">
        <f t="shared" si="4"/>
        <v>26784.15946993577</v>
      </c>
      <c r="Q89" s="229">
        <f t="shared" si="6"/>
        <v>4.7032039262594569</v>
      </c>
      <c r="R89" s="230">
        <f t="shared" si="7"/>
        <v>242.83009492235513</v>
      </c>
      <c r="S89" s="230">
        <f t="shared" si="8"/>
        <v>41.233146471486435</v>
      </c>
      <c r="T89" s="231">
        <f t="shared" si="9"/>
        <v>1142.0794558527773</v>
      </c>
      <c r="U89" s="230">
        <f t="shared" si="10"/>
        <v>136.54025871519713</v>
      </c>
      <c r="V89" s="52">
        <f t="shared" si="17"/>
        <v>0.35679940241881786</v>
      </c>
      <c r="W89" s="52">
        <f t="shared" si="0"/>
        <v>2.7406297455719697E-3</v>
      </c>
      <c r="X89" s="66">
        <f t="shared" si="18"/>
        <v>3.9798147490039673E-3</v>
      </c>
      <c r="Y89" s="67">
        <f t="shared" si="19"/>
        <v>1.505702674534261</v>
      </c>
      <c r="Z89" s="67">
        <f t="shared" si="20"/>
        <v>1.0363325625285221E-3</v>
      </c>
      <c r="AA89" s="232"/>
      <c r="AB89" s="52"/>
      <c r="AD89" s="74">
        <v>0.06</v>
      </c>
      <c r="AE89" s="75">
        <f t="shared" si="21"/>
        <v>0.14684662755974751</v>
      </c>
      <c r="AF89" s="75">
        <f t="shared" si="22"/>
        <v>-8.6846627559747508E-2</v>
      </c>
      <c r="AN89" s="74">
        <v>0.06</v>
      </c>
      <c r="AO89" s="75">
        <f t="shared" si="23"/>
        <v>0.15161213351069147</v>
      </c>
      <c r="AP89" s="75">
        <f t="shared" si="24"/>
        <v>-9.1612133510691474E-2</v>
      </c>
    </row>
    <row r="90" spans="1:42" ht="11.25" customHeight="1">
      <c r="A90" s="56"/>
      <c r="B90" s="69" t="s">
        <v>390</v>
      </c>
      <c r="C90" s="57">
        <v>5384.6149999999998</v>
      </c>
      <c r="D90" s="244">
        <v>1090.99</v>
      </c>
      <c r="E90" s="71">
        <v>83.2</v>
      </c>
      <c r="F90" s="59">
        <f t="shared" si="5"/>
        <v>1.8594402461309895E-4</v>
      </c>
      <c r="G90" s="60">
        <f t="shared" si="11"/>
        <v>4.1741719764778248E-5</v>
      </c>
      <c r="H90" s="60">
        <f t="shared" si="12"/>
        <v>0.17007275255584284</v>
      </c>
      <c r="I90" s="61">
        <f t="shared" si="13"/>
        <v>0.17005188169596044</v>
      </c>
      <c r="J90" s="62">
        <f t="shared" si="14"/>
        <v>447.99996799999997</v>
      </c>
      <c r="K90" s="60">
        <f t="shared" si="1"/>
        <v>4.5398641442371368E-5</v>
      </c>
      <c r="L90" s="60">
        <f t="shared" si="15"/>
        <v>0.3044937767572729</v>
      </c>
      <c r="M90" s="63">
        <f t="shared" si="2"/>
        <v>-4.9890219871243091E-6</v>
      </c>
      <c r="N90" s="64">
        <f t="shared" si="16"/>
        <v>73.379935949822141</v>
      </c>
      <c r="O90" s="64">
        <f t="shared" si="3"/>
        <v>12.47839618699631</v>
      </c>
      <c r="P90" s="65">
        <f t="shared" si="4"/>
        <v>6105.2106710252019</v>
      </c>
      <c r="Q90" s="229">
        <f t="shared" si="6"/>
        <v>4.4212473478271628</v>
      </c>
      <c r="R90" s="230">
        <f t="shared" si="7"/>
        <v>73.379935949822141</v>
      </c>
      <c r="S90" s="230">
        <f t="shared" si="8"/>
        <v>12.47839618699631</v>
      </c>
      <c r="T90" s="231">
        <f t="shared" si="9"/>
        <v>324.43084720187824</v>
      </c>
      <c r="U90" s="230">
        <f t="shared" si="10"/>
        <v>136.44713234209726</v>
      </c>
      <c r="V90" s="52">
        <f t="shared" si="17"/>
        <v>0.35686760413682572</v>
      </c>
      <c r="W90" s="52">
        <f t="shared" si="0"/>
        <v>2.7430177943831963E-3</v>
      </c>
      <c r="X90" s="66">
        <f t="shared" si="18"/>
        <v>3.9804082098196083E-3</v>
      </c>
      <c r="Y90" s="67">
        <f t="shared" si="19"/>
        <v>1.6257281787365003</v>
      </c>
      <c r="Z90" s="67">
        <f t="shared" si="20"/>
        <v>1.1032303604363781E-4</v>
      </c>
      <c r="AA90" s="232"/>
      <c r="AB90" s="52"/>
      <c r="AD90" s="74">
        <v>7.0000000000000007E-2</v>
      </c>
      <c r="AE90" s="75">
        <f t="shared" si="21"/>
        <v>0.16878111665101031</v>
      </c>
      <c r="AF90" s="75">
        <f t="shared" si="22"/>
        <v>-9.8781116651010303E-2</v>
      </c>
      <c r="AN90" s="74">
        <v>7.0000000000000007E-2</v>
      </c>
      <c r="AO90" s="75">
        <f t="shared" si="23"/>
        <v>0.17411795738830926</v>
      </c>
      <c r="AP90" s="75">
        <f t="shared" si="24"/>
        <v>-0.10411795738830926</v>
      </c>
    </row>
    <row r="91" spans="1:42" ht="11.25" customHeight="1">
      <c r="A91" s="56"/>
      <c r="B91" s="69" t="s">
        <v>264</v>
      </c>
      <c r="C91" s="57">
        <v>53304.868000000002</v>
      </c>
      <c r="D91" s="244">
        <v>1138.42</v>
      </c>
      <c r="E91" s="71">
        <v>117.1</v>
      </c>
      <c r="F91" s="59">
        <f t="shared" si="5"/>
        <v>1.8407484448544587E-3</v>
      </c>
      <c r="G91" s="60">
        <f t="shared" si="11"/>
        <v>4.1322116105877501E-4</v>
      </c>
      <c r="H91" s="60">
        <f t="shared" si="12"/>
        <v>0.17048597371690161</v>
      </c>
      <c r="I91" s="61">
        <f t="shared" si="13"/>
        <v>0.17027936313637221</v>
      </c>
      <c r="J91" s="62">
        <f t="shared" si="14"/>
        <v>6242.0000428000003</v>
      </c>
      <c r="K91" s="60">
        <f t="shared" si="1"/>
        <v>6.3254094211529941E-4</v>
      </c>
      <c r="L91" s="60">
        <f t="shared" si="15"/>
        <v>0.30512631769938819</v>
      </c>
      <c r="M91" s="63">
        <f t="shared" si="2"/>
        <v>-1.8245292836997773E-5</v>
      </c>
      <c r="N91" s="64">
        <f t="shared" si="16"/>
        <v>230.878470195902</v>
      </c>
      <c r="O91" s="64">
        <f t="shared" si="3"/>
        <v>39.313838866858084</v>
      </c>
      <c r="P91" s="65">
        <f t="shared" si="4"/>
        <v>27035.868859940121</v>
      </c>
      <c r="Q91" s="229">
        <f t="shared" si="6"/>
        <v>4.7630282706036713</v>
      </c>
      <c r="R91" s="230">
        <f t="shared" si="7"/>
        <v>230.878470195902</v>
      </c>
      <c r="S91" s="230">
        <f t="shared" si="8"/>
        <v>39.313838866858084</v>
      </c>
      <c r="T91" s="231">
        <f t="shared" si="9"/>
        <v>1099.6806806168083</v>
      </c>
      <c r="U91" s="230">
        <f t="shared" si="10"/>
        <v>136.36225457910402</v>
      </c>
      <c r="V91" s="52">
        <f t="shared" si="17"/>
        <v>0.35754236267855855</v>
      </c>
      <c r="W91" s="52">
        <f t="shared" si="0"/>
        <v>2.7474417712584093E-3</v>
      </c>
      <c r="X91" s="66">
        <f t="shared" si="18"/>
        <v>3.9886769212062771E-3</v>
      </c>
      <c r="Y91" s="67">
        <f t="shared" si="19"/>
        <v>1.4771613887369952</v>
      </c>
      <c r="Z91" s="67">
        <f t="shared" si="20"/>
        <v>9.0165095704503072E-4</v>
      </c>
      <c r="AA91" s="232"/>
      <c r="AB91" s="53"/>
      <c r="AD91" s="74">
        <v>0.08</v>
      </c>
      <c r="AE91" s="75">
        <f t="shared" si="21"/>
        <v>0.19007203447997986</v>
      </c>
      <c r="AF91" s="75">
        <f t="shared" si="22"/>
        <v>-0.11007203447997986</v>
      </c>
      <c r="AN91" s="74">
        <v>0.08</v>
      </c>
      <c r="AO91" s="75">
        <f t="shared" si="23"/>
        <v>0.19592846736075917</v>
      </c>
      <c r="AP91" s="75">
        <f t="shared" si="24"/>
        <v>-0.11592846736075917</v>
      </c>
    </row>
    <row r="92" spans="1:42" ht="11.25" customHeight="1">
      <c r="A92" s="56"/>
      <c r="B92" s="69" t="s">
        <v>384</v>
      </c>
      <c r="C92" s="57">
        <v>414800</v>
      </c>
      <c r="D92" s="244">
        <v>1170.3599999999999</v>
      </c>
      <c r="E92" s="71">
        <v>60</v>
      </c>
      <c r="F92" s="59">
        <f t="shared" si="5"/>
        <v>1.4324066142057222E-2</v>
      </c>
      <c r="G92" s="60">
        <f t="shared" si="11"/>
        <v>3.2155437962472742E-3</v>
      </c>
      <c r="H92" s="60">
        <f t="shared" si="12"/>
        <v>0.17370151751314888</v>
      </c>
      <c r="I92" s="61">
        <f t="shared" si="13"/>
        <v>0.17209374561502525</v>
      </c>
      <c r="J92" s="62">
        <f t="shared" si="14"/>
        <v>24888</v>
      </c>
      <c r="K92" s="60">
        <f t="shared" si="1"/>
        <v>2.5220568502757989E-3</v>
      </c>
      <c r="L92" s="60">
        <f t="shared" si="15"/>
        <v>0.30764837454966398</v>
      </c>
      <c r="M92" s="63">
        <f t="shared" si="2"/>
        <v>-5.5117172006139553E-4</v>
      </c>
      <c r="N92" s="64">
        <f t="shared" si="16"/>
        <v>644.04968752418472</v>
      </c>
      <c r="O92" s="64">
        <f t="shared" si="3"/>
        <v>110.83692308822354</v>
      </c>
      <c r="P92" s="65">
        <f t="shared" si="4"/>
        <v>38642.981251451085</v>
      </c>
      <c r="Q92" s="229">
        <f t="shared" si="6"/>
        <v>4.0943445622221004</v>
      </c>
      <c r="R92" s="230">
        <f t="shared" si="7"/>
        <v>644.04968752418472</v>
      </c>
      <c r="S92" s="230">
        <f t="shared" si="8"/>
        <v>110.83692308822354</v>
      </c>
      <c r="T92" s="231">
        <f t="shared" si="9"/>
        <v>2636.9613359154887</v>
      </c>
      <c r="U92" s="230">
        <f t="shared" si="10"/>
        <v>135.68716033082882</v>
      </c>
      <c r="V92" s="52">
        <f t="shared" si="17"/>
        <v>0.36276821935252862</v>
      </c>
      <c r="W92" s="52">
        <f t="shared" si="0"/>
        <v>3.0381972910918835E-3</v>
      </c>
      <c r="X92" s="66">
        <f t="shared" si="18"/>
        <v>4.0216457913729471E-3</v>
      </c>
      <c r="Y92" s="67">
        <f t="shared" si="19"/>
        <v>1.7310256614528818</v>
      </c>
      <c r="Z92" s="67">
        <f t="shared" si="20"/>
        <v>9.6352156957344327E-3</v>
      </c>
      <c r="AA92" s="232"/>
      <c r="AB92" s="53"/>
      <c r="AD92" s="74">
        <v>0.09</v>
      </c>
      <c r="AE92" s="75">
        <f t="shared" si="21"/>
        <v>0.21074640515004867</v>
      </c>
      <c r="AF92" s="75">
        <f t="shared" si="22"/>
        <v>-0.12074640515004867</v>
      </c>
      <c r="AN92" s="74">
        <v>0.09</v>
      </c>
      <c r="AO92" s="75">
        <f t="shared" si="23"/>
        <v>0.21707439187032418</v>
      </c>
      <c r="AP92" s="75">
        <f t="shared" si="24"/>
        <v>-0.12707439187032418</v>
      </c>
    </row>
    <row r="93" spans="1:42" ht="11.25" customHeight="1">
      <c r="A93" s="56"/>
      <c r="B93" s="69" t="s">
        <v>222</v>
      </c>
      <c r="C93" s="57">
        <v>279806.09399999998</v>
      </c>
      <c r="D93" s="244">
        <v>1212.21</v>
      </c>
      <c r="E93" s="71">
        <v>144.4</v>
      </c>
      <c r="F93" s="59">
        <f t="shared" si="5"/>
        <v>9.6623939185310516E-3</v>
      </c>
      <c r="G93" s="60">
        <f t="shared" si="11"/>
        <v>2.1690664168608526E-3</v>
      </c>
      <c r="H93" s="60">
        <f t="shared" si="12"/>
        <v>0.17587058393000973</v>
      </c>
      <c r="I93" s="61">
        <f t="shared" si="13"/>
        <v>0.17478605072157932</v>
      </c>
      <c r="J93" s="62">
        <f t="shared" si="14"/>
        <v>40403.999973600003</v>
      </c>
      <c r="K93" s="60">
        <f t="shared" si="1"/>
        <v>4.0943902648650386E-3</v>
      </c>
      <c r="L93" s="60">
        <f t="shared" si="15"/>
        <v>0.31174276481452901</v>
      </c>
      <c r="M93" s="63">
        <f t="shared" si="2"/>
        <v>4.389204486061199E-5</v>
      </c>
      <c r="N93" s="64">
        <f t="shared" si="16"/>
        <v>528.96700653254356</v>
      </c>
      <c r="O93" s="64">
        <f t="shared" si="3"/>
        <v>92.456054033839138</v>
      </c>
      <c r="P93" s="65">
        <f t="shared" si="4"/>
        <v>76382.835743299293</v>
      </c>
      <c r="Q93" s="229">
        <f t="shared" si="6"/>
        <v>4.9725872264587263</v>
      </c>
      <c r="R93" s="230">
        <f t="shared" si="7"/>
        <v>528.96700653254356</v>
      </c>
      <c r="S93" s="230">
        <f t="shared" si="8"/>
        <v>92.456054033839138</v>
      </c>
      <c r="T93" s="231">
        <f t="shared" si="9"/>
        <v>2630.3345799018357</v>
      </c>
      <c r="U93" s="230">
        <f t="shared" si="10"/>
        <v>134.69156354505355</v>
      </c>
      <c r="V93" s="52">
        <f t="shared" si="17"/>
        <v>0.36626863417840388</v>
      </c>
      <c r="W93" s="52">
        <f t="shared" si="0"/>
        <v>2.9730704298863491E-3</v>
      </c>
      <c r="X93" s="66">
        <f t="shared" si="18"/>
        <v>4.0751685424716194E-3</v>
      </c>
      <c r="Y93" s="67">
        <f t="shared" si="19"/>
        <v>1.3740139279755603</v>
      </c>
      <c r="Z93" s="67">
        <f t="shared" si="20"/>
        <v>4.0950114502330826E-3</v>
      </c>
      <c r="AA93" s="232"/>
      <c r="AB93" s="53"/>
      <c r="AD93" s="74">
        <v>0.1</v>
      </c>
      <c r="AE93" s="75">
        <f t="shared" si="21"/>
        <v>0.23082979649479052</v>
      </c>
      <c r="AF93" s="75">
        <f t="shared" si="22"/>
        <v>-0.13082979649479051</v>
      </c>
      <c r="AN93" s="74">
        <v>0.1</v>
      </c>
      <c r="AO93" s="75">
        <f t="shared" si="23"/>
        <v>0.23758471749036519</v>
      </c>
      <c r="AP93" s="75">
        <f t="shared" si="24"/>
        <v>-0.13758471749036519</v>
      </c>
    </row>
    <row r="94" spans="1:42" ht="11.25" customHeight="1">
      <c r="A94" s="56"/>
      <c r="B94" s="69" t="s">
        <v>288</v>
      </c>
      <c r="C94" s="57">
        <v>1201091.27</v>
      </c>
      <c r="D94" s="244">
        <v>1246.4000000000001</v>
      </c>
      <c r="E94" s="71">
        <v>100.8</v>
      </c>
      <c r="F94" s="59">
        <f t="shared" si="5"/>
        <v>4.14766412587452E-2</v>
      </c>
      <c r="G94" s="60">
        <f t="shared" si="11"/>
        <v>9.3109006315700588E-3</v>
      </c>
      <c r="H94" s="60">
        <f t="shared" si="12"/>
        <v>0.18518148456157979</v>
      </c>
      <c r="I94" s="61">
        <f t="shared" si="13"/>
        <v>0.18052603424579478</v>
      </c>
      <c r="J94" s="62">
        <f t="shared" si="14"/>
        <v>121070.00001600001</v>
      </c>
      <c r="K94" s="60">
        <f t="shared" si="1"/>
        <v>1.2268781055257309E-2</v>
      </c>
      <c r="L94" s="60">
        <f t="shared" si="15"/>
        <v>0.32401154586978631</v>
      </c>
      <c r="M94" s="63">
        <f t="shared" si="2"/>
        <v>-7.4488821750145345E-4</v>
      </c>
      <c r="N94" s="64">
        <f t="shared" si="16"/>
        <v>1095.9430961505254</v>
      </c>
      <c r="O94" s="64">
        <f t="shared" si="3"/>
        <v>197.84626090711211</v>
      </c>
      <c r="P94" s="65">
        <f t="shared" si="4"/>
        <v>110471.06409197296</v>
      </c>
      <c r="Q94" s="229">
        <f t="shared" si="6"/>
        <v>4.6131383556372683</v>
      </c>
      <c r="R94" s="230">
        <f t="shared" si="7"/>
        <v>1095.9430961505254</v>
      </c>
      <c r="S94" s="230">
        <f t="shared" si="8"/>
        <v>197.84626090711211</v>
      </c>
      <c r="T94" s="231">
        <f t="shared" si="9"/>
        <v>5055.7371324478518</v>
      </c>
      <c r="U94" s="230">
        <f t="shared" si="10"/>
        <v>132.59327740371566</v>
      </c>
      <c r="V94" s="52">
        <f t="shared" si="17"/>
        <v>0.38107237144172046</v>
      </c>
      <c r="W94" s="52">
        <f t="shared" si="0"/>
        <v>3.2559378149506941E-3</v>
      </c>
      <c r="X94" s="66">
        <f t="shared" si="18"/>
        <v>4.2355486899967824E-3</v>
      </c>
      <c r="Y94" s="67">
        <f t="shared" si="19"/>
        <v>1.575491840578235</v>
      </c>
      <c r="Z94" s="67">
        <f t="shared" si="20"/>
        <v>2.3111280489626095E-2</v>
      </c>
      <c r="AA94" s="232"/>
      <c r="AB94" s="53"/>
      <c r="AD94" s="74">
        <v>0.11</v>
      </c>
      <c r="AE94" s="75">
        <f t="shared" si="21"/>
        <v>0.25034641504236449</v>
      </c>
      <c r="AF94" s="75">
        <f t="shared" si="22"/>
        <v>-0.1403464150423645</v>
      </c>
      <c r="AN94" s="74">
        <v>0.11</v>
      </c>
      <c r="AO94" s="75">
        <f t="shared" si="23"/>
        <v>0.25748680835052101</v>
      </c>
      <c r="AP94" s="75">
        <f t="shared" si="24"/>
        <v>-0.14748680835052103</v>
      </c>
    </row>
    <row r="95" spans="1:42" ht="11.25" customHeight="1">
      <c r="A95" s="56"/>
      <c r="B95" s="69" t="s">
        <v>365</v>
      </c>
      <c r="C95" s="57">
        <v>39107.635999999999</v>
      </c>
      <c r="D95" s="244">
        <v>1255.03</v>
      </c>
      <c r="E95" s="71">
        <v>108.7</v>
      </c>
      <c r="F95" s="59">
        <f t="shared" si="5"/>
        <v>1.3504830393526956E-3</v>
      </c>
      <c r="G95" s="60">
        <f t="shared" si="11"/>
        <v>3.0316373270418651E-4</v>
      </c>
      <c r="H95" s="60">
        <f t="shared" si="12"/>
        <v>0.18548464829428399</v>
      </c>
      <c r="I95" s="61">
        <f t="shared" si="13"/>
        <v>0.1853330664279319</v>
      </c>
      <c r="J95" s="62">
        <f t="shared" si="14"/>
        <v>4251.0000332</v>
      </c>
      <c r="K95" s="60">
        <f t="shared" si="1"/>
        <v>4.3078044657082564E-4</v>
      </c>
      <c r="L95" s="60">
        <f t="shared" si="15"/>
        <v>0.32444232631635711</v>
      </c>
      <c r="M95" s="63">
        <f t="shared" si="2"/>
        <v>-1.8455987069058988E-5</v>
      </c>
      <c r="N95" s="64">
        <f t="shared" si="16"/>
        <v>197.75650684617182</v>
      </c>
      <c r="O95" s="64">
        <f t="shared" si="3"/>
        <v>36.650819819877334</v>
      </c>
      <c r="P95" s="65">
        <f t="shared" si="4"/>
        <v>21496.132294178879</v>
      </c>
      <c r="Q95" s="229">
        <f t="shared" si="6"/>
        <v>4.6885917941271638</v>
      </c>
      <c r="R95" s="230">
        <f t="shared" si="7"/>
        <v>197.75650684617182</v>
      </c>
      <c r="S95" s="230">
        <f t="shared" si="8"/>
        <v>36.650819819877334</v>
      </c>
      <c r="T95" s="231">
        <f t="shared" si="9"/>
        <v>927.1995352342135</v>
      </c>
      <c r="U95" s="230">
        <f t="shared" si="10"/>
        <v>130.86120903422133</v>
      </c>
      <c r="V95" s="52">
        <f t="shared" si="17"/>
        <v>0.38154841573014081</v>
      </c>
      <c r="W95" s="52">
        <f t="shared" si="0"/>
        <v>3.2611054481350588E-3</v>
      </c>
      <c r="X95" s="66">
        <f t="shared" si="18"/>
        <v>4.241179944744977E-3</v>
      </c>
      <c r="Y95" s="67">
        <f t="shared" si="19"/>
        <v>1.5563682833071655</v>
      </c>
      <c r="Z95" s="67">
        <f t="shared" si="20"/>
        <v>7.3434812350555996E-4</v>
      </c>
      <c r="AA95" s="232"/>
      <c r="AB95" s="53"/>
      <c r="AD95" s="74">
        <v>0.12</v>
      </c>
      <c r="AE95" s="75">
        <f t="shared" si="21"/>
        <v>0.26931919375629187</v>
      </c>
      <c r="AF95" s="75">
        <f t="shared" si="22"/>
        <v>-0.14931919375629188</v>
      </c>
      <c r="AN95" s="74">
        <v>0.12</v>
      </c>
      <c r="AO95" s="75">
        <f t="shared" si="23"/>
        <v>0.27680651601572337</v>
      </c>
      <c r="AP95" s="75">
        <f t="shared" si="24"/>
        <v>-0.15680651601572337</v>
      </c>
    </row>
    <row r="96" spans="1:42" ht="11.25" customHeight="1">
      <c r="A96" s="56"/>
      <c r="B96" s="76" t="s">
        <v>322</v>
      </c>
      <c r="C96" s="77">
        <v>5031035.2189999996</v>
      </c>
      <c r="D96" s="245">
        <v>1270.6099999999999</v>
      </c>
      <c r="E96" s="181">
        <v>187.4</v>
      </c>
      <c r="F96" s="59">
        <f t="shared" si="5"/>
        <v>0.17373404349077951</v>
      </c>
      <c r="G96" s="60">
        <f t="shared" si="11"/>
        <v>3.9000757201439237E-2</v>
      </c>
      <c r="H96" s="60">
        <f t="shared" si="12"/>
        <v>0.22448540549572321</v>
      </c>
      <c r="I96" s="61">
        <f t="shared" si="13"/>
        <v>0.20498502689500359</v>
      </c>
      <c r="J96" s="62">
        <f t="shared" si="14"/>
        <v>942816.00004059996</v>
      </c>
      <c r="K96" s="60">
        <f t="shared" si="1"/>
        <v>9.5541447743973926E-2</v>
      </c>
      <c r="L96" s="60">
        <f t="shared" si="15"/>
        <v>0.41998377406033105</v>
      </c>
      <c r="M96" s="63">
        <f t="shared" si="2"/>
        <v>5.0679754377833675E-3</v>
      </c>
      <c r="N96" s="64">
        <f t="shared" si="16"/>
        <v>2242.9969279961128</v>
      </c>
      <c r="O96" s="64">
        <f t="shared" si="3"/>
        <v>459.78078561069361</v>
      </c>
      <c r="P96" s="65">
        <f t="shared" si="4"/>
        <v>420337.62430647155</v>
      </c>
      <c r="Q96" s="229">
        <f t="shared" si="6"/>
        <v>5.2332453698043215</v>
      </c>
      <c r="R96" s="230">
        <f t="shared" si="7"/>
        <v>2242.9969279961128</v>
      </c>
      <c r="S96" s="230">
        <f t="shared" si="8"/>
        <v>459.78078561069361</v>
      </c>
      <c r="T96" s="231">
        <f t="shared" si="9"/>
        <v>11738.153287920975</v>
      </c>
      <c r="U96" s="230">
        <f t="shared" si="10"/>
        <v>124.01240322296687</v>
      </c>
      <c r="V96" s="52">
        <f t="shared" si="17"/>
        <v>0.43983361267866222</v>
      </c>
      <c r="W96" s="52">
        <f t="shared" si="0"/>
        <v>3.9401609317379162E-4</v>
      </c>
      <c r="X96" s="66">
        <f t="shared" si="18"/>
        <v>5.4901183205243818E-3</v>
      </c>
      <c r="Y96" s="67">
        <f t="shared" si="19"/>
        <v>1.3363408163931549</v>
      </c>
      <c r="Z96" s="67">
        <f t="shared" si="20"/>
        <v>6.9647816540236787E-2</v>
      </c>
      <c r="AA96" s="232"/>
      <c r="AB96" s="53"/>
      <c r="AD96" s="74">
        <v>0.13</v>
      </c>
      <c r="AE96" s="75">
        <f t="shared" si="21"/>
        <v>0.28776987317763852</v>
      </c>
      <c r="AF96" s="75">
        <f t="shared" si="22"/>
        <v>-0.15776987317763852</v>
      </c>
      <c r="AN96" s="74">
        <v>0.13</v>
      </c>
      <c r="AO96" s="75">
        <f t="shared" si="23"/>
        <v>0.29556828068658009</v>
      </c>
      <c r="AP96" s="75">
        <f t="shared" si="24"/>
        <v>-0.16556828068658008</v>
      </c>
    </row>
    <row r="97" spans="1:42" ht="11.25" customHeight="1">
      <c r="A97" s="56"/>
      <c r="B97" s="69" t="s">
        <v>274</v>
      </c>
      <c r="C97" s="57">
        <v>263263.158</v>
      </c>
      <c r="D97" s="244">
        <v>1282.46</v>
      </c>
      <c r="E97" s="71">
        <v>104.5</v>
      </c>
      <c r="F97" s="59">
        <f>C97/$C$260</f>
        <v>4.0662723841480538E-3</v>
      </c>
      <c r="G97" s="60">
        <f t="shared" si="11"/>
        <v>2.0408250108181437E-3</v>
      </c>
      <c r="H97" s="60">
        <f t="shared" si="12"/>
        <v>0.22652623050654136</v>
      </c>
      <c r="I97" s="61">
        <f t="shared" si="13"/>
        <v>0.22550581800113229</v>
      </c>
      <c r="J97" s="62">
        <f t="shared" si="14"/>
        <v>27511.000011</v>
      </c>
      <c r="K97" s="60">
        <f t="shared" si="1"/>
        <v>2.7878618625715259E-3</v>
      </c>
      <c r="L97" s="60">
        <f t="shared" si="15"/>
        <v>0.42277163592290257</v>
      </c>
      <c r="M97" s="63">
        <f t="shared" si="2"/>
        <v>-2.3127908955468401E-4</v>
      </c>
      <c r="N97" s="64">
        <f t="shared" si="16"/>
        <v>513.09176372263084</v>
      </c>
      <c r="O97" s="64">
        <f t="shared" si="3"/>
        <v>115.70517788791555</v>
      </c>
      <c r="P97" s="65">
        <f t="shared" si="4"/>
        <v>53618.089309014926</v>
      </c>
      <c r="Q97" s="229">
        <f t="shared" si="6"/>
        <v>4.6491870714048655</v>
      </c>
      <c r="R97" s="230">
        <f t="shared" si="7"/>
        <v>513.09176372263084</v>
      </c>
      <c r="S97" s="230">
        <f t="shared" si="8"/>
        <v>115.70517788791555</v>
      </c>
      <c r="T97" s="231">
        <f t="shared" si="9"/>
        <v>2385.4595943435752</v>
      </c>
      <c r="U97" s="230">
        <f t="shared" si="10"/>
        <v>117.2430695525556</v>
      </c>
      <c r="V97" s="52">
        <f t="shared" si="17"/>
        <v>0.4427299974699942</v>
      </c>
      <c r="W97" s="52">
        <f t="shared" si="0"/>
        <v>3.9833619564442579E-4</v>
      </c>
      <c r="X97" s="66">
        <f t="shared" si="18"/>
        <v>5.5265618510418162E-3</v>
      </c>
      <c r="Y97" s="67">
        <f t="shared" si="19"/>
        <v>1.6803977413017344</v>
      </c>
      <c r="Z97" s="67">
        <f t="shared" si="20"/>
        <v>5.7627522139198101E-3</v>
      </c>
      <c r="AA97" s="232"/>
      <c r="AB97" s="53"/>
      <c r="AD97" s="74">
        <v>0.14000000000000001</v>
      </c>
      <c r="AE97" s="75">
        <f t="shared" si="21"/>
        <v>0.30571907653322722</v>
      </c>
      <c r="AF97" s="75">
        <f t="shared" si="22"/>
        <v>-0.16571907653322721</v>
      </c>
      <c r="AN97" s="74">
        <v>0.14000000000000001</v>
      </c>
      <c r="AO97" s="75">
        <f t="shared" si="23"/>
        <v>0.31379522450065928</v>
      </c>
      <c r="AP97" s="75">
        <f t="shared" si="24"/>
        <v>-0.17379522450065926</v>
      </c>
    </row>
    <row r="98" spans="1:42" ht="11.25" customHeight="1">
      <c r="A98" s="56"/>
      <c r="B98" s="69" t="s">
        <v>387</v>
      </c>
      <c r="C98" s="57">
        <v>171055.79399999999</v>
      </c>
      <c r="D98" s="244">
        <v>1361.76</v>
      </c>
      <c r="E98" s="71">
        <v>116.5</v>
      </c>
      <c r="F98" s="59">
        <f t="shared" ref="F98:F134" si="25">C98/$C$260</f>
        <v>2.6420690862134165E-3</v>
      </c>
      <c r="G98" s="60">
        <f t="shared" si="11"/>
        <v>1.3260303693559588E-3</v>
      </c>
      <c r="H98" s="60">
        <f t="shared" si="12"/>
        <v>0.22785226087589733</v>
      </c>
      <c r="I98" s="61">
        <f t="shared" si="13"/>
        <v>0.22718924569121934</v>
      </c>
      <c r="J98" s="62">
        <f t="shared" si="14"/>
        <v>19928.000000999997</v>
      </c>
      <c r="K98" s="60">
        <f t="shared" si="1"/>
        <v>2.0194289985060337E-3</v>
      </c>
      <c r="L98" s="60">
        <f t="shared" si="15"/>
        <v>0.42479106492140861</v>
      </c>
      <c r="M98" s="63">
        <f t="shared" si="2"/>
        <v>-1.0315438972889612E-4</v>
      </c>
      <c r="N98" s="64">
        <f t="shared" si="16"/>
        <v>413.58891909721177</v>
      </c>
      <c r="O98" s="64">
        <f t="shared" si="3"/>
        <v>93.962954555942289</v>
      </c>
      <c r="P98" s="65">
        <f t="shared" si="4"/>
        <v>48183.109074825174</v>
      </c>
      <c r="Q98" s="229">
        <f t="shared" si="6"/>
        <v>4.7578912730057557</v>
      </c>
      <c r="R98" s="230">
        <f t="shared" si="7"/>
        <v>413.58891909721177</v>
      </c>
      <c r="S98" s="230">
        <f t="shared" si="8"/>
        <v>93.962954555942289</v>
      </c>
      <c r="T98" s="231">
        <f t="shared" si="9"/>
        <v>1967.8111087845075</v>
      </c>
      <c r="U98" s="230">
        <f t="shared" si="10"/>
        <v>116.70442687435572</v>
      </c>
      <c r="V98" s="52">
        <f t="shared" si="17"/>
        <v>0.44460415813438608</v>
      </c>
      <c r="W98" s="52">
        <f t="shared" si="0"/>
        <v>3.9255866266613398E-4</v>
      </c>
      <c r="X98" s="66">
        <f t="shared" si="18"/>
        <v>5.5529602617101857E-3</v>
      </c>
      <c r="Y98" s="67">
        <f t="shared" si="19"/>
        <v>1.6500266629491904</v>
      </c>
      <c r="Z98" s="67">
        <f t="shared" si="20"/>
        <v>3.6102343559194883E-3</v>
      </c>
      <c r="AA98" s="232"/>
      <c r="AB98" s="53"/>
      <c r="AD98" s="74">
        <v>0.15</v>
      </c>
      <c r="AE98" s="75">
        <f t="shared" si="21"/>
        <v>0.32318637932054184</v>
      </c>
      <c r="AF98" s="75">
        <f t="shared" si="22"/>
        <v>-0.17318637932054184</v>
      </c>
      <c r="AN98" s="74">
        <v>0.15</v>
      </c>
      <c r="AO98" s="75">
        <f t="shared" si="23"/>
        <v>0.33150923763603768</v>
      </c>
      <c r="AP98" s="75">
        <f t="shared" si="24"/>
        <v>-0.18150923763603768</v>
      </c>
    </row>
    <row r="99" spans="1:42" ht="11.25" customHeight="1">
      <c r="A99" s="56"/>
      <c r="B99" s="69" t="s">
        <v>344</v>
      </c>
      <c r="C99" s="57">
        <v>374724.29200000002</v>
      </c>
      <c r="D99" s="244">
        <v>1397.52</v>
      </c>
      <c r="E99" s="71">
        <v>134.19999999999999</v>
      </c>
      <c r="F99" s="59">
        <f t="shared" si="25"/>
        <v>5.7878628054330019E-3</v>
      </c>
      <c r="G99" s="60">
        <f t="shared" si="11"/>
        <v>2.9048755362674834E-3</v>
      </c>
      <c r="H99" s="60">
        <f t="shared" si="12"/>
        <v>0.2307571364121648</v>
      </c>
      <c r="I99" s="61">
        <f t="shared" si="13"/>
        <v>0.22930469864403108</v>
      </c>
      <c r="J99" s="62">
        <f t="shared" si="14"/>
        <v>50287.999986399998</v>
      </c>
      <c r="K99" s="60">
        <f t="shared" si="1"/>
        <v>5.0959978645278613E-3</v>
      </c>
      <c r="L99" s="60">
        <f t="shared" si="15"/>
        <v>0.42988706278593647</v>
      </c>
      <c r="M99" s="63">
        <f t="shared" si="2"/>
        <v>-7.2830537663798323E-5</v>
      </c>
      <c r="N99" s="64">
        <f t="shared" si="16"/>
        <v>612.14727966397106</v>
      </c>
      <c r="O99" s="64">
        <f t="shared" si="3"/>
        <v>140.3682474891103</v>
      </c>
      <c r="P99" s="65">
        <f t="shared" si="4"/>
        <v>82150.16493090491</v>
      </c>
      <c r="Q99" s="229">
        <f t="shared" si="6"/>
        <v>4.8993312245375815</v>
      </c>
      <c r="R99" s="230">
        <f t="shared" si="7"/>
        <v>612.14727966397106</v>
      </c>
      <c r="S99" s="230">
        <f t="shared" si="8"/>
        <v>140.3682474891103</v>
      </c>
      <c r="T99" s="231">
        <f t="shared" si="9"/>
        <v>2999.1122812734329</v>
      </c>
      <c r="U99" s="230">
        <f t="shared" si="10"/>
        <v>116.03105740324918</v>
      </c>
      <c r="V99" s="52">
        <f t="shared" si="17"/>
        <v>0.44868856404587959</v>
      </c>
      <c r="W99" s="52">
        <f t="shared" si="0"/>
        <v>3.5349644962764275E-4</v>
      </c>
      <c r="X99" s="66">
        <f t="shared" si="18"/>
        <v>5.6195762430061164E-3</v>
      </c>
      <c r="Y99" s="67">
        <f t="shared" si="19"/>
        <v>1.6058673017624916</v>
      </c>
      <c r="Z99" s="67">
        <f t="shared" si="20"/>
        <v>7.4911214741851693E-3</v>
      </c>
      <c r="AA99" s="232"/>
      <c r="AB99" s="53"/>
      <c r="AD99" s="74">
        <v>0.16</v>
      </c>
      <c r="AE99" s="75">
        <f t="shared" si="21"/>
        <v>0.34019037383168343</v>
      </c>
      <c r="AF99" s="75">
        <f t="shared" si="22"/>
        <v>-0.18019037383168343</v>
      </c>
      <c r="AN99" s="74">
        <v>0.16</v>
      </c>
      <c r="AO99" s="75">
        <f t="shared" si="23"/>
        <v>0.34873105784891378</v>
      </c>
      <c r="AP99" s="75">
        <f t="shared" si="24"/>
        <v>-0.18873105784891378</v>
      </c>
    </row>
    <row r="100" spans="1:42" ht="11.25" customHeight="1">
      <c r="A100" s="56"/>
      <c r="B100" s="69" t="s">
        <v>306</v>
      </c>
      <c r="C100" s="57">
        <v>100026.52499999999</v>
      </c>
      <c r="D100" s="244">
        <v>1478.95</v>
      </c>
      <c r="E100" s="71">
        <v>113.1</v>
      </c>
      <c r="F100" s="59">
        <f t="shared" si="25"/>
        <v>1.5449753751331772E-3</v>
      </c>
      <c r="G100" s="60">
        <f t="shared" si="11"/>
        <v>7.7540904513964052E-4</v>
      </c>
      <c r="H100" s="60">
        <f t="shared" si="12"/>
        <v>0.23153254545730445</v>
      </c>
      <c r="I100" s="61">
        <f t="shared" si="13"/>
        <v>0.23114484093473464</v>
      </c>
      <c r="J100" s="62">
        <f t="shared" si="14"/>
        <v>11312.9999775</v>
      </c>
      <c r="K100" s="60">
        <f t="shared" si="1"/>
        <v>1.1464171122799677E-3</v>
      </c>
      <c r="L100" s="60">
        <f t="shared" si="15"/>
        <v>0.43103347989821644</v>
      </c>
      <c r="M100" s="63">
        <f t="shared" si="2"/>
        <v>-6.8794386909099003E-5</v>
      </c>
      <c r="N100" s="64">
        <f t="shared" si="16"/>
        <v>316.26970294354783</v>
      </c>
      <c r="O100" s="64">
        <f t="shared" si="3"/>
        <v>73.104110179362138</v>
      </c>
      <c r="P100" s="65">
        <f t="shared" si="4"/>
        <v>35770.103402915258</v>
      </c>
      <c r="Q100" s="229">
        <f t="shared" si="6"/>
        <v>4.728272383122075</v>
      </c>
      <c r="R100" s="230">
        <f t="shared" si="7"/>
        <v>316.26970294354783</v>
      </c>
      <c r="S100" s="230">
        <f t="shared" si="8"/>
        <v>73.104110179362138</v>
      </c>
      <c r="T100" s="231">
        <f t="shared" si="9"/>
        <v>1495.4093020461996</v>
      </c>
      <c r="U100" s="230">
        <f t="shared" si="10"/>
        <v>115.44848251584627</v>
      </c>
      <c r="V100" s="52">
        <f t="shared" si="17"/>
        <v>0.44977392831915192</v>
      </c>
      <c r="W100" s="52">
        <f t="shared" si="0"/>
        <v>3.5120440701774289E-4</v>
      </c>
      <c r="X100" s="66">
        <f t="shared" si="18"/>
        <v>5.6345624543310017E-3</v>
      </c>
      <c r="Y100" s="67">
        <f t="shared" si="19"/>
        <v>1.6714389480609884</v>
      </c>
      <c r="Z100" s="67">
        <f t="shared" si="20"/>
        <v>2.1662665744920317E-3</v>
      </c>
      <c r="AA100" s="111"/>
      <c r="AB100" s="53"/>
      <c r="AD100" s="74">
        <v>0.17</v>
      </c>
      <c r="AE100" s="75">
        <f t="shared" si="21"/>
        <v>0.35674872903549593</v>
      </c>
      <c r="AF100" s="75">
        <f t="shared" si="22"/>
        <v>-0.18674872903549591</v>
      </c>
      <c r="AN100" s="74">
        <v>0.17</v>
      </c>
      <c r="AO100" s="75">
        <f t="shared" si="23"/>
        <v>0.36548034401514434</v>
      </c>
      <c r="AP100" s="75">
        <f t="shared" si="24"/>
        <v>-0.19548034401514433</v>
      </c>
    </row>
    <row r="101" spans="1:42" ht="11.25" customHeight="1">
      <c r="A101" s="56"/>
      <c r="B101" s="69" t="s">
        <v>357</v>
      </c>
      <c r="C101" s="57">
        <v>1317932.307</v>
      </c>
      <c r="D101" s="244">
        <v>1528.68</v>
      </c>
      <c r="E101" s="71">
        <v>121.18755966083165</v>
      </c>
      <c r="F101" s="59">
        <f t="shared" si="25"/>
        <v>2.0356330087518873E-2</v>
      </c>
      <c r="G101" s="60">
        <f t="shared" si="11"/>
        <v>1.021665634919891E-2</v>
      </c>
      <c r="H101" s="60">
        <f t="shared" si="12"/>
        <v>0.24174920180650336</v>
      </c>
      <c r="I101" s="61">
        <f t="shared" si="13"/>
        <v>0.23664087363190389</v>
      </c>
      <c r="J101" s="62">
        <f t="shared" si="14"/>
        <v>159717.0000835</v>
      </c>
      <c r="K101" s="60">
        <f t="shared" si="1"/>
        <v>1.618512352001332E-2</v>
      </c>
      <c r="L101" s="60">
        <f t="shared" si="15"/>
        <v>0.44721860341822978</v>
      </c>
      <c r="M101" s="63">
        <f t="shared" si="2"/>
        <v>-6.5633809198983872E-4</v>
      </c>
      <c r="N101" s="64">
        <f t="shared" si="16"/>
        <v>1148.0123287665513</v>
      </c>
      <c r="O101" s="64">
        <f t="shared" si="3"/>
        <v>271.66664041951316</v>
      </c>
      <c r="P101" s="65">
        <f t="shared" si="4"/>
        <v>139124.8125837667</v>
      </c>
      <c r="Q101" s="229">
        <f t="shared" si="6"/>
        <v>4.7973394253046093</v>
      </c>
      <c r="R101" s="230">
        <f t="shared" si="7"/>
        <v>1148.0123287665513</v>
      </c>
      <c r="S101" s="230">
        <f t="shared" si="8"/>
        <v>271.66664041951316</v>
      </c>
      <c r="T101" s="231">
        <f t="shared" si="9"/>
        <v>5507.4048055275334</v>
      </c>
      <c r="U101" s="230">
        <f t="shared" si="10"/>
        <v>113.725837706833</v>
      </c>
      <c r="V101" s="52">
        <f t="shared" si="17"/>
        <v>0.46388477628113756</v>
      </c>
      <c r="W101" s="52">
        <f t="shared" si="0"/>
        <v>2.777613178963237E-4</v>
      </c>
      <c r="X101" s="66">
        <f t="shared" si="18"/>
        <v>5.8461378737766365E-3</v>
      </c>
      <c r="Y101" s="67">
        <f t="shared" si="19"/>
        <v>1.6659359087172887</v>
      </c>
      <c r="Z101" s="67">
        <f t="shared" si="20"/>
        <v>2.8354720082954029E-2</v>
      </c>
      <c r="AA101" s="111"/>
      <c r="AB101" s="53"/>
      <c r="AD101" s="74">
        <v>0.18</v>
      </c>
      <c r="AE101" s="75">
        <f t="shared" si="21"/>
        <v>0.37287824619816956</v>
      </c>
      <c r="AF101" s="75">
        <f t="shared" si="22"/>
        <v>-0.19287824619816957</v>
      </c>
      <c r="AN101" s="74">
        <v>0.18</v>
      </c>
      <c r="AO101" s="75">
        <f t="shared" si="23"/>
        <v>0.38177574419029842</v>
      </c>
      <c r="AP101" s="75">
        <f t="shared" si="24"/>
        <v>-0.20177574419029842</v>
      </c>
    </row>
    <row r="102" spans="1:42" ht="11.25" customHeight="1">
      <c r="A102" s="56"/>
      <c r="B102" s="69" t="s">
        <v>291</v>
      </c>
      <c r="C102" s="57">
        <v>107246.96400000001</v>
      </c>
      <c r="D102" s="244">
        <v>1551.05</v>
      </c>
      <c r="E102" s="71">
        <v>49.4</v>
      </c>
      <c r="F102" s="59">
        <f t="shared" si="25"/>
        <v>1.6564997978065754E-3</v>
      </c>
      <c r="G102" s="60">
        <f t="shared" si="11"/>
        <v>8.3138213538224391E-4</v>
      </c>
      <c r="H102" s="60">
        <f t="shared" si="12"/>
        <v>0.24258058394188561</v>
      </c>
      <c r="I102" s="61">
        <f t="shared" si="13"/>
        <v>0.24216489287419449</v>
      </c>
      <c r="J102" s="62">
        <f t="shared" si="14"/>
        <v>5298.0000216000008</v>
      </c>
      <c r="K102" s="60">
        <f t="shared" si="1"/>
        <v>5.3687951009472891E-4</v>
      </c>
      <c r="L102" s="60">
        <f t="shared" si="15"/>
        <v>0.44775548292832451</v>
      </c>
      <c r="M102" s="63">
        <f t="shared" si="2"/>
        <v>-2.4201936446084649E-4</v>
      </c>
      <c r="N102" s="64">
        <f t="shared" si="16"/>
        <v>327.48582259389491</v>
      </c>
      <c r="O102" s="64">
        <f t="shared" si="3"/>
        <v>79.305569146268027</v>
      </c>
      <c r="P102" s="65">
        <f t="shared" si="4"/>
        <v>16177.799636138408</v>
      </c>
      <c r="Q102" s="229">
        <f t="shared" si="6"/>
        <v>3.8999504241938769</v>
      </c>
      <c r="R102" s="230">
        <f t="shared" si="7"/>
        <v>327.48582259389491</v>
      </c>
      <c r="S102" s="230">
        <f t="shared" si="8"/>
        <v>79.305569146268027</v>
      </c>
      <c r="T102" s="231">
        <f t="shared" si="9"/>
        <v>1277.1784727425411</v>
      </c>
      <c r="U102" s="230">
        <f t="shared" si="10"/>
        <v>112.02032111500691</v>
      </c>
      <c r="V102" s="52">
        <f t="shared" si="17"/>
        <v>0.46501774672246776</v>
      </c>
      <c r="W102" s="52">
        <f t="shared" si="0"/>
        <v>2.9798575129858895E-4</v>
      </c>
      <c r="X102" s="66">
        <f t="shared" si="18"/>
        <v>5.8531560783272292E-3</v>
      </c>
      <c r="Y102" s="67">
        <f t="shared" si="19"/>
        <v>1.8639396632495446</v>
      </c>
      <c r="Z102" s="67">
        <f t="shared" si="20"/>
        <v>2.8884468996058189E-3</v>
      </c>
      <c r="AA102" s="111"/>
      <c r="AB102" s="53"/>
      <c r="AD102" s="74">
        <v>0.19</v>
      </c>
      <c r="AE102" s="75">
        <f t="shared" si="21"/>
        <v>0.3885949105877996</v>
      </c>
      <c r="AF102" s="75">
        <f t="shared" si="22"/>
        <v>-0.1985949105877996</v>
      </c>
      <c r="AN102" s="74">
        <v>0.19</v>
      </c>
      <c r="AO102" s="75">
        <f t="shared" si="23"/>
        <v>0.39763495865346138</v>
      </c>
      <c r="AP102" s="75">
        <f t="shared" si="24"/>
        <v>-0.20763495865346138</v>
      </c>
    </row>
    <row r="103" spans="1:42" ht="11.25" customHeight="1">
      <c r="A103" s="56"/>
      <c r="B103" s="69" t="s">
        <v>378</v>
      </c>
      <c r="C103" s="57">
        <v>575841.27</v>
      </c>
      <c r="D103" s="244">
        <v>1563.22</v>
      </c>
      <c r="E103" s="71">
        <v>63</v>
      </c>
      <c r="F103" s="59">
        <f t="shared" si="25"/>
        <v>8.8942466224375509E-3</v>
      </c>
      <c r="G103" s="60">
        <f t="shared" si="11"/>
        <v>4.4639412328149755E-3</v>
      </c>
      <c r="H103" s="60">
        <f t="shared" si="12"/>
        <v>0.2470445251747006</v>
      </c>
      <c r="I103" s="61">
        <f t="shared" si="13"/>
        <v>0.24481255455829309</v>
      </c>
      <c r="J103" s="62">
        <f t="shared" si="14"/>
        <v>36278.000009999996</v>
      </c>
      <c r="K103" s="60">
        <f t="shared" si="1"/>
        <v>3.6762768579044519E-3</v>
      </c>
      <c r="L103" s="60">
        <f t="shared" si="15"/>
        <v>0.45143175978622896</v>
      </c>
      <c r="M103" s="63">
        <f t="shared" si="2"/>
        <v>-1.1069607755402333E-3</v>
      </c>
      <c r="N103" s="64">
        <f t="shared" si="16"/>
        <v>758.84205866570153</v>
      </c>
      <c r="O103" s="64">
        <f t="shared" si="3"/>
        <v>185.77406288822451</v>
      </c>
      <c r="P103" s="65">
        <f t="shared" si="4"/>
        <v>47807.049695939197</v>
      </c>
      <c r="Q103" s="229">
        <f t="shared" si="6"/>
        <v>4.1431347263915326</v>
      </c>
      <c r="R103" s="230">
        <f t="shared" si="7"/>
        <v>758.84205866570153</v>
      </c>
      <c r="S103" s="230">
        <f t="shared" si="8"/>
        <v>185.77406288822451</v>
      </c>
      <c r="T103" s="231">
        <f t="shared" si="9"/>
        <v>3143.9848851043084</v>
      </c>
      <c r="U103" s="230">
        <f t="shared" si="10"/>
        <v>111.21195845150463</v>
      </c>
      <c r="V103" s="52">
        <f t="shared" si="17"/>
        <v>0.47106233971698219</v>
      </c>
      <c r="W103" s="52">
        <f t="shared" si="0"/>
        <v>3.8535966841769163E-4</v>
      </c>
      <c r="X103" s="66">
        <f t="shared" si="18"/>
        <v>5.9012131609468112E-3</v>
      </c>
      <c r="Y103" s="67">
        <f t="shared" si="19"/>
        <v>1.8340085009959546</v>
      </c>
      <c r="Z103" s="67">
        <f t="shared" si="20"/>
        <v>1.5014855510672057E-2</v>
      </c>
      <c r="AA103" s="111"/>
      <c r="AB103" s="53"/>
      <c r="AD103" s="74">
        <v>0.2</v>
      </c>
      <c r="AE103" s="75">
        <f t="shared" si="21"/>
        <v>0.40391393957705307</v>
      </c>
      <c r="AF103" s="75">
        <f t="shared" si="22"/>
        <v>-0.20391393957705306</v>
      </c>
      <c r="AN103" s="74">
        <v>0.2</v>
      </c>
      <c r="AO103" s="75">
        <f t="shared" si="23"/>
        <v>0.41307479835588889</v>
      </c>
      <c r="AP103" s="75">
        <f t="shared" si="24"/>
        <v>-0.21307479835588888</v>
      </c>
    </row>
    <row r="104" spans="1:42" ht="11.25" customHeight="1">
      <c r="A104" s="56"/>
      <c r="B104" s="69" t="s">
        <v>380</v>
      </c>
      <c r="C104" s="57">
        <v>1448766.6669999999</v>
      </c>
      <c r="D104" s="244">
        <v>1623.07</v>
      </c>
      <c r="E104" s="71">
        <v>30</v>
      </c>
      <c r="F104" s="59">
        <f t="shared" si="25"/>
        <v>2.2377152708531741E-2</v>
      </c>
      <c r="G104" s="60">
        <f t="shared" si="11"/>
        <v>1.1230888785635705E-2</v>
      </c>
      <c r="H104" s="60">
        <f t="shared" si="12"/>
        <v>0.25827541396033632</v>
      </c>
      <c r="I104" s="61">
        <f t="shared" si="13"/>
        <v>0.25265996956751846</v>
      </c>
      <c r="J104" s="62">
        <f t="shared" si="14"/>
        <v>43463.000009999996</v>
      </c>
      <c r="K104" s="60">
        <f t="shared" si="1"/>
        <v>4.4043778892943431E-3</v>
      </c>
      <c r="L104" s="60">
        <f t="shared" si="15"/>
        <v>0.45583613767552328</v>
      </c>
      <c r="M104" s="63">
        <f t="shared" si="2"/>
        <v>-3.981902444112298E-3</v>
      </c>
      <c r="N104" s="64">
        <f t="shared" si="16"/>
        <v>1203.6472352811682</v>
      </c>
      <c r="O104" s="64">
        <f t="shared" si="3"/>
        <v>304.11347383616766</v>
      </c>
      <c r="P104" s="65">
        <f t="shared" si="4"/>
        <v>36109.417058435043</v>
      </c>
      <c r="Q104" s="229">
        <f t="shared" si="6"/>
        <v>3.4011973816621555</v>
      </c>
      <c r="R104" s="230">
        <f t="shared" si="7"/>
        <v>1203.6472352811682</v>
      </c>
      <c r="S104" s="230">
        <f t="shared" si="8"/>
        <v>304.11347383616766</v>
      </c>
      <c r="T104" s="231">
        <f t="shared" si="9"/>
        <v>4093.8418250832015</v>
      </c>
      <c r="U104" s="230">
        <f t="shared" si="10"/>
        <v>108.85015429180427</v>
      </c>
      <c r="V104" s="52">
        <f t="shared" si="17"/>
        <v>0.48598717364310529</v>
      </c>
      <c r="W104" s="52">
        <f t="shared" si="0"/>
        <v>9.090849699184239E-4</v>
      </c>
      <c r="X104" s="66">
        <f t="shared" si="18"/>
        <v>5.9587881370149424E-3</v>
      </c>
      <c r="Y104" s="67">
        <f t="shared" si="19"/>
        <v>1.9208487323499674</v>
      </c>
      <c r="Z104" s="67">
        <f t="shared" si="20"/>
        <v>4.1438159461044059E-2</v>
      </c>
      <c r="AA104" s="111"/>
      <c r="AB104" s="53"/>
      <c r="AD104" s="74">
        <v>0.21</v>
      </c>
      <c r="AE104" s="75">
        <f t="shared" si="21"/>
        <v>0.4188498274299095</v>
      </c>
      <c r="AF104" s="75">
        <f t="shared" si="22"/>
        <v>-0.20884982742990951</v>
      </c>
      <c r="AN104" s="74">
        <v>0.21</v>
      </c>
      <c r="AO104" s="75">
        <f t="shared" si="23"/>
        <v>0.42811123915608645</v>
      </c>
      <c r="AP104" s="75">
        <f t="shared" si="24"/>
        <v>-0.21811123915608646</v>
      </c>
    </row>
    <row r="105" spans="1:42" ht="11.25" customHeight="1">
      <c r="A105" s="56"/>
      <c r="B105" s="69" t="s">
        <v>336</v>
      </c>
      <c r="C105" s="57">
        <v>49871.383000000002</v>
      </c>
      <c r="D105" s="244">
        <v>1630.95</v>
      </c>
      <c r="E105" s="71">
        <v>31.1</v>
      </c>
      <c r="F105" s="59">
        <f t="shared" si="25"/>
        <v>7.702962655039287E-4</v>
      </c>
      <c r="G105" s="60">
        <f t="shared" si="11"/>
        <v>3.8660466783009111E-4</v>
      </c>
      <c r="H105" s="60">
        <f t="shared" si="12"/>
        <v>0.2586620186281664</v>
      </c>
      <c r="I105" s="61">
        <f t="shared" si="13"/>
        <v>0.25846871629425139</v>
      </c>
      <c r="J105" s="62">
        <f t="shared" si="14"/>
        <v>1551.0000113000001</v>
      </c>
      <c r="K105" s="60">
        <f t="shared" si="1"/>
        <v>1.5717254111527671E-4</v>
      </c>
      <c r="L105" s="60">
        <f t="shared" si="15"/>
        <v>0.45599331021663858</v>
      </c>
      <c r="M105" s="63">
        <f t="shared" si="2"/>
        <v>-1.356345754712357E-4</v>
      </c>
      <c r="N105" s="64">
        <f t="shared" si="16"/>
        <v>223.31901620775602</v>
      </c>
      <c r="O105" s="64">
        <f t="shared" si="3"/>
        <v>57.720979443313816</v>
      </c>
      <c r="P105" s="65">
        <f t="shared" si="4"/>
        <v>6945.2214040612125</v>
      </c>
      <c r="Q105" s="229">
        <f t="shared" si="6"/>
        <v>3.4372078191851885</v>
      </c>
      <c r="R105" s="230">
        <f t="shared" si="7"/>
        <v>223.31901620775602</v>
      </c>
      <c r="S105" s="230">
        <f t="shared" si="8"/>
        <v>57.720979443313816</v>
      </c>
      <c r="T105" s="231">
        <f t="shared" si="9"/>
        <v>767.59386868204285</v>
      </c>
      <c r="U105" s="230">
        <f t="shared" si="10"/>
        <v>107.13428411779248</v>
      </c>
      <c r="V105" s="52">
        <f t="shared" si="17"/>
        <v>0.48649386307721426</v>
      </c>
      <c r="W105" s="52">
        <f t="shared" si="0"/>
        <v>9.3028372480077133E-4</v>
      </c>
      <c r="X105" s="66">
        <f t="shared" si="18"/>
        <v>5.9608427303129603E-3</v>
      </c>
      <c r="Y105" s="67">
        <f t="shared" si="19"/>
        <v>1.9230448006340424</v>
      </c>
      <c r="Z105" s="67">
        <f t="shared" si="20"/>
        <v>1.4297032267165108E-3</v>
      </c>
      <c r="AA105" s="111"/>
      <c r="AB105" s="53"/>
      <c r="AD105" s="74">
        <v>0.22</v>
      </c>
      <c r="AE105" s="75">
        <f t="shared" si="21"/>
        <v>0.43341638703304264</v>
      </c>
      <c r="AF105" s="75">
        <f t="shared" si="22"/>
        <v>-0.21341638703304264</v>
      </c>
      <c r="AN105" s="74">
        <v>0.22</v>
      </c>
      <c r="AO105" s="75">
        <f t="shared" si="23"/>
        <v>0.44275947218744632</v>
      </c>
      <c r="AP105" s="75">
        <f t="shared" si="24"/>
        <v>-0.22275947218744632</v>
      </c>
    </row>
    <row r="106" spans="1:42" ht="11.25" customHeight="1">
      <c r="A106" s="56"/>
      <c r="B106" s="69" t="s">
        <v>244</v>
      </c>
      <c r="C106" s="57">
        <v>654063.14300000004</v>
      </c>
      <c r="D106" s="244">
        <v>1679.39</v>
      </c>
      <c r="E106" s="71">
        <v>145.69999999999999</v>
      </c>
      <c r="F106" s="59">
        <f t="shared" si="25"/>
        <v>1.0102434826334415E-2</v>
      </c>
      <c r="G106" s="60">
        <f t="shared" si="11"/>
        <v>5.070319869401263E-3</v>
      </c>
      <c r="H106" s="60">
        <f t="shared" si="12"/>
        <v>0.26373233849756766</v>
      </c>
      <c r="I106" s="61">
        <f t="shared" si="13"/>
        <v>0.26119717856286706</v>
      </c>
      <c r="J106" s="62">
        <f t="shared" si="14"/>
        <v>95296.999935100001</v>
      </c>
      <c r="K106" s="60">
        <f t="shared" si="1"/>
        <v>9.6570416062781803E-3</v>
      </c>
      <c r="L106" s="60">
        <f t="shared" si="15"/>
        <v>0.46565035182291675</v>
      </c>
      <c r="M106" s="63">
        <f t="shared" si="2"/>
        <v>1.8587793475062508E-4</v>
      </c>
      <c r="N106" s="64">
        <f t="shared" si="16"/>
        <v>808.7417035123143</v>
      </c>
      <c r="O106" s="64">
        <f t="shared" si="3"/>
        <v>211.24105114354325</v>
      </c>
      <c r="P106" s="65">
        <f t="shared" si="4"/>
        <v>117833.66620174418</v>
      </c>
      <c r="Q106" s="229">
        <f t="shared" si="6"/>
        <v>4.9815497132011588</v>
      </c>
      <c r="R106" s="230">
        <f t="shared" si="7"/>
        <v>808.7417035123143</v>
      </c>
      <c r="S106" s="230">
        <f t="shared" si="8"/>
        <v>211.24105114354325</v>
      </c>
      <c r="T106" s="231">
        <f t="shared" si="9"/>
        <v>4028.7870011855857</v>
      </c>
      <c r="U106" s="230">
        <f t="shared" si="10"/>
        <v>106.33767470917557</v>
      </c>
      <c r="V106" s="52">
        <f t="shared" si="17"/>
        <v>0.49309635602334662</v>
      </c>
      <c r="W106" s="52">
        <f t="shared" si="0"/>
        <v>7.5328314657001371E-4</v>
      </c>
      <c r="X106" s="66">
        <f t="shared" si="18"/>
        <v>6.0870816574317916E-3</v>
      </c>
      <c r="Y106" s="67">
        <f t="shared" si="19"/>
        <v>1.6936611335847762</v>
      </c>
      <c r="Z106" s="67">
        <f t="shared" si="20"/>
        <v>1.4544151881107862E-2</v>
      </c>
      <c r="AA106" s="111"/>
      <c r="AB106" s="53"/>
      <c r="AD106" s="74">
        <v>0.23</v>
      </c>
      <c r="AE106" s="75">
        <f t="shared" si="21"/>
        <v>0.44762678880949591</v>
      </c>
      <c r="AF106" s="75">
        <f t="shared" si="22"/>
        <v>-0.2176267888094959</v>
      </c>
      <c r="AN106" s="74">
        <v>0.23</v>
      </c>
      <c r="AO106" s="75">
        <f t="shared" si="23"/>
        <v>0.45703395067278241</v>
      </c>
      <c r="AP106" s="75">
        <f t="shared" si="24"/>
        <v>-0.2270339506727824</v>
      </c>
    </row>
    <row r="107" spans="1:42" ht="11.25" customHeight="1">
      <c r="A107" s="56"/>
      <c r="B107" s="69" t="s">
        <v>278</v>
      </c>
      <c r="C107" s="57">
        <v>27556251.366</v>
      </c>
      <c r="D107" s="244">
        <v>1777.59</v>
      </c>
      <c r="E107" s="71">
        <v>91.5</v>
      </c>
      <c r="F107" s="59">
        <f t="shared" si="25"/>
        <v>0.42562440104212335</v>
      </c>
      <c r="G107" s="60">
        <f t="shared" si="11"/>
        <v>0.21361700368315281</v>
      </c>
      <c r="H107" s="60">
        <f t="shared" si="12"/>
        <v>0.47734934218072045</v>
      </c>
      <c r="I107" s="61">
        <f t="shared" si="13"/>
        <v>0.37054084033914403</v>
      </c>
      <c r="J107" s="62">
        <f t="shared" si="14"/>
        <v>2521396.9999889997</v>
      </c>
      <c r="K107" s="60">
        <f t="shared" si="1"/>
        <v>0.25550894310861078</v>
      </c>
      <c r="L107" s="60">
        <f t="shared" si="15"/>
        <v>0.72115929493152753</v>
      </c>
      <c r="M107" s="63">
        <f t="shared" si="2"/>
        <v>-3.2084861847341495E-2</v>
      </c>
      <c r="N107" s="64">
        <f t="shared" si="16"/>
        <v>5249.4048582672685</v>
      </c>
      <c r="O107" s="64">
        <f t="shared" si="3"/>
        <v>1945.1188874627389</v>
      </c>
      <c r="P107" s="65">
        <f t="shared" si="4"/>
        <v>480320.54453145509</v>
      </c>
      <c r="Q107" s="229">
        <f t="shared" si="6"/>
        <v>4.516338972281476</v>
      </c>
      <c r="R107" s="230">
        <f t="shared" si="7"/>
        <v>5249.4048582672685</v>
      </c>
      <c r="S107" s="230">
        <f t="shared" si="8"/>
        <v>1945.1188874627389</v>
      </c>
      <c r="T107" s="231">
        <f t="shared" si="9"/>
        <v>23708.091742676184</v>
      </c>
      <c r="U107" s="230">
        <f t="shared" si="10"/>
        <v>78.848043100888503</v>
      </c>
      <c r="V107" s="52">
        <f t="shared" si="17"/>
        <v>0.71372843150284959</v>
      </c>
      <c r="W107" s="52">
        <f t="shared" si="0"/>
        <v>5.5217731295663216E-5</v>
      </c>
      <c r="X107" s="66">
        <f t="shared" si="18"/>
        <v>9.4271495749530445E-3</v>
      </c>
      <c r="Y107" s="67">
        <f t="shared" si="19"/>
        <v>2.0612438409871396</v>
      </c>
      <c r="Z107" s="67">
        <f t="shared" si="20"/>
        <v>0.9076001543344161</v>
      </c>
      <c r="AB107" s="53"/>
      <c r="AD107" s="74">
        <v>0.24</v>
      </c>
      <c r="AE107" s="75">
        <f t="shared" si="21"/>
        <v>0.46149359703162091</v>
      </c>
      <c r="AF107" s="75">
        <f t="shared" si="22"/>
        <v>-0.22149359703162091</v>
      </c>
      <c r="AN107" s="74">
        <v>0.24</v>
      </c>
      <c r="AO107" s="75">
        <f t="shared" si="23"/>
        <v>0.47094843347151072</v>
      </c>
      <c r="AP107" s="75">
        <f t="shared" si="24"/>
        <v>-0.23094843347151073</v>
      </c>
    </row>
    <row r="108" spans="1:42" ht="11.25" customHeight="1">
      <c r="A108" s="56"/>
      <c r="B108" s="69" t="s">
        <v>233</v>
      </c>
      <c r="C108" s="57">
        <v>606101.38800000004</v>
      </c>
      <c r="D108" s="244">
        <v>1805.26</v>
      </c>
      <c r="E108" s="71">
        <v>165.7</v>
      </c>
      <c r="F108" s="59">
        <f t="shared" si="25"/>
        <v>9.3616340195167187E-3</v>
      </c>
      <c r="G108" s="60">
        <f t="shared" si="11"/>
        <v>4.6985187031828891E-3</v>
      </c>
      <c r="H108" s="60">
        <f t="shared" si="12"/>
        <v>0.48204786088390333</v>
      </c>
      <c r="I108" s="61">
        <f t="shared" si="13"/>
        <v>0.47969860153231192</v>
      </c>
      <c r="J108" s="62">
        <f t="shared" si="14"/>
        <v>100430.99999159999</v>
      </c>
      <c r="K108" s="60">
        <f t="shared" si="1"/>
        <v>1.017730197319445E-2</v>
      </c>
      <c r="L108" s="60">
        <f t="shared" si="15"/>
        <v>0.73133659690472197</v>
      </c>
      <c r="M108" s="63">
        <f t="shared" si="2"/>
        <v>1.4697479668689395E-3</v>
      </c>
      <c r="N108" s="64">
        <f t="shared" si="16"/>
        <v>778.52513639573647</v>
      </c>
      <c r="O108" s="64">
        <f t="shared" si="3"/>
        <v>373.45741918678715</v>
      </c>
      <c r="P108" s="65">
        <f t="shared" si="4"/>
        <v>129001.61510077352</v>
      </c>
      <c r="Q108" s="229">
        <f t="shared" si="6"/>
        <v>5.1101789244325175</v>
      </c>
      <c r="R108" s="230">
        <f t="shared" si="7"/>
        <v>778.52513639573647</v>
      </c>
      <c r="S108" s="230">
        <f t="shared" si="8"/>
        <v>373.45741918678715</v>
      </c>
      <c r="T108" s="231">
        <f t="shared" si="9"/>
        <v>3978.4027441504436</v>
      </c>
      <c r="U108" s="230">
        <f t="shared" si="10"/>
        <v>58.494565871157114</v>
      </c>
      <c r="V108" s="52">
        <f t="shared" si="17"/>
        <v>0.71757876990688751</v>
      </c>
      <c r="W108" s="52">
        <f t="shared" si="0"/>
        <v>1.8927780370234262E-4</v>
      </c>
      <c r="X108" s="66">
        <f t="shared" si="18"/>
        <v>9.5601894576045985E-3</v>
      </c>
      <c r="Y108" s="67">
        <f t="shared" si="19"/>
        <v>2.5929019240321338</v>
      </c>
      <c r="Z108" s="67">
        <f t="shared" si="20"/>
        <v>3.1588800855495633E-2</v>
      </c>
      <c r="AB108" s="53"/>
      <c r="AD108" s="74">
        <v>0.25</v>
      </c>
      <c r="AE108" s="75">
        <f t="shared" si="21"/>
        <v>0.47502880373154083</v>
      </c>
      <c r="AF108" s="75">
        <f t="shared" si="22"/>
        <v>-0.22502880373154083</v>
      </c>
      <c r="AN108" s="74">
        <v>0.25</v>
      </c>
      <c r="AO108" s="75">
        <f t="shared" si="23"/>
        <v>0.48451602561950774</v>
      </c>
      <c r="AP108" s="75">
        <f t="shared" si="24"/>
        <v>-0.23451602561950774</v>
      </c>
    </row>
    <row r="109" spans="1:42" ht="11.25" customHeight="1">
      <c r="A109" s="56"/>
      <c r="B109" s="69" t="s">
        <v>250</v>
      </c>
      <c r="C109" s="57">
        <v>22295.409</v>
      </c>
      <c r="D109" s="244">
        <v>1883.81</v>
      </c>
      <c r="E109" s="71">
        <v>100.2</v>
      </c>
      <c r="F109" s="59">
        <f t="shared" si="25"/>
        <v>3.4436723542602941E-4</v>
      </c>
      <c r="G109" s="60">
        <f t="shared" si="11"/>
        <v>1.7283477361317658E-4</v>
      </c>
      <c r="H109" s="60">
        <f t="shared" si="12"/>
        <v>0.48222069565751652</v>
      </c>
      <c r="I109" s="61">
        <f t="shared" si="13"/>
        <v>0.48213427827070993</v>
      </c>
      <c r="J109" s="62">
        <f t="shared" si="14"/>
        <v>2233.9999818000001</v>
      </c>
      <c r="K109" s="60">
        <f t="shared" si="1"/>
        <v>2.2638520401859131E-4</v>
      </c>
      <c r="L109" s="60">
        <f t="shared" si="15"/>
        <v>0.7315629821087406</v>
      </c>
      <c r="M109" s="63">
        <f t="shared" si="2"/>
        <v>-1.7271891828096742E-5</v>
      </c>
      <c r="N109" s="64">
        <f t="shared" si="16"/>
        <v>149.31647263446857</v>
      </c>
      <c r="O109" s="64">
        <f t="shared" si="3"/>
        <v>71.990589767547718</v>
      </c>
      <c r="P109" s="65">
        <f t="shared" si="4"/>
        <v>14961.51055797375</v>
      </c>
      <c r="Q109" s="229">
        <f t="shared" si="6"/>
        <v>4.6071681886507641</v>
      </c>
      <c r="R109" s="230">
        <f t="shared" si="7"/>
        <v>149.31647263446857</v>
      </c>
      <c r="S109" s="230">
        <f t="shared" si="8"/>
        <v>71.990589767547718</v>
      </c>
      <c r="T109" s="231">
        <f t="shared" si="9"/>
        <v>687.92610276306596</v>
      </c>
      <c r="U109" s="230">
        <f t="shared" si="10"/>
        <v>58.10614023810097</v>
      </c>
      <c r="V109" s="52">
        <f t="shared" si="17"/>
        <v>0.71771974839527619</v>
      </c>
      <c r="W109" s="52">
        <f t="shared" si="0"/>
        <v>1.9163511964559761E-4</v>
      </c>
      <c r="X109" s="66">
        <f t="shared" si="18"/>
        <v>9.5631488137341517E-3</v>
      </c>
      <c r="Y109" s="67">
        <f t="shared" si="19"/>
        <v>2.3572712413611421</v>
      </c>
      <c r="Z109" s="67">
        <f t="shared" si="20"/>
        <v>9.6039577498393961E-4</v>
      </c>
      <c r="AB109" s="53"/>
      <c r="AD109" s="74">
        <v>0.26</v>
      </c>
      <c r="AE109" s="75">
        <f t="shared" si="21"/>
        <v>0.48824386039048617</v>
      </c>
      <c r="AF109" s="75">
        <f t="shared" si="22"/>
        <v>-0.22824386039048616</v>
      </c>
      <c r="AN109" s="74">
        <v>0.26</v>
      </c>
      <c r="AO109" s="75">
        <f t="shared" si="23"/>
        <v>0.49774921609852574</v>
      </c>
      <c r="AP109" s="75">
        <f t="shared" si="24"/>
        <v>-0.23774921609852573</v>
      </c>
    </row>
    <row r="110" spans="1:42" ht="11.25" customHeight="1">
      <c r="A110" s="56"/>
      <c r="B110" s="69" t="s">
        <v>325</v>
      </c>
      <c r="C110" s="57">
        <v>4384618.7939999998</v>
      </c>
      <c r="D110" s="244">
        <v>1910.38</v>
      </c>
      <c r="E110" s="71">
        <v>112.8</v>
      </c>
      <c r="F110" s="59">
        <f t="shared" si="25"/>
        <v>6.7723317050913528E-2</v>
      </c>
      <c r="G110" s="60">
        <f t="shared" si="11"/>
        <v>3.3989714951677685E-2</v>
      </c>
      <c r="H110" s="60">
        <f t="shared" si="12"/>
        <v>0.51621041060919426</v>
      </c>
      <c r="I110" s="61">
        <f t="shared" si="13"/>
        <v>0.49921555313335542</v>
      </c>
      <c r="J110" s="62">
        <f t="shared" si="14"/>
        <v>494584.99996319995</v>
      </c>
      <c r="K110" s="60">
        <f t="shared" si="1"/>
        <v>5.0119394374833023E-2</v>
      </c>
      <c r="L110" s="60">
        <f t="shared" si="15"/>
        <v>0.78168237648357364</v>
      </c>
      <c r="M110" s="63">
        <f t="shared" si="2"/>
        <v>-6.9700800971000954E-4</v>
      </c>
      <c r="N110" s="64">
        <f t="shared" si="16"/>
        <v>2093.948135460857</v>
      </c>
      <c r="O110" s="64">
        <f t="shared" si="3"/>
        <v>1045.33147667665</v>
      </c>
      <c r="P110" s="65">
        <f t="shared" si="4"/>
        <v>236197.34967998465</v>
      </c>
      <c r="Q110" s="229">
        <f t="shared" si="6"/>
        <v>4.7256163390639587</v>
      </c>
      <c r="R110" s="230">
        <f t="shared" si="7"/>
        <v>2093.948135460857</v>
      </c>
      <c r="S110" s="230">
        <f t="shared" si="8"/>
        <v>1045.33147667665</v>
      </c>
      <c r="T110" s="231">
        <f t="shared" si="9"/>
        <v>9895.1955220863365</v>
      </c>
      <c r="U110" s="230">
        <f t="shared" si="10"/>
        <v>55.453645651286173</v>
      </c>
      <c r="V110" s="52">
        <f t="shared" si="17"/>
        <v>0.74457160936984146</v>
      </c>
      <c r="W110" s="52">
        <f t="shared" si="0"/>
        <v>1.3772090357696658E-3</v>
      </c>
      <c r="X110" s="66">
        <f t="shared" si="18"/>
        <v>1.0218320328125398E-2</v>
      </c>
      <c r="Y110" s="67">
        <f t="shared" si="19"/>
        <v>2.4543184125938229</v>
      </c>
      <c r="Z110" s="67">
        <f t="shared" si="20"/>
        <v>0.20474312776523998</v>
      </c>
      <c r="AB110" s="53"/>
      <c r="AD110" s="74">
        <v>0.27</v>
      </c>
      <c r="AE110" s="75">
        <f t="shared" si="21"/>
        <v>0.50114970757301314</v>
      </c>
      <c r="AF110" s="75">
        <f t="shared" si="22"/>
        <v>-0.23114970757301312</v>
      </c>
      <c r="AN110" s="74">
        <v>0.27</v>
      </c>
      <c r="AO110" s="75">
        <f t="shared" si="23"/>
        <v>0.51065991305114355</v>
      </c>
      <c r="AP110" s="75">
        <f t="shared" si="24"/>
        <v>-0.24065991305114354</v>
      </c>
    </row>
    <row r="111" spans="1:42" ht="11.25" customHeight="1">
      <c r="A111" s="56"/>
      <c r="B111" s="69" t="s">
        <v>328</v>
      </c>
      <c r="C111" s="57">
        <v>183950.777</v>
      </c>
      <c r="D111" s="244">
        <v>1960.06</v>
      </c>
      <c r="E111" s="71">
        <v>77.2</v>
      </c>
      <c r="F111" s="59">
        <f t="shared" si="25"/>
        <v>2.8412405679554944E-3</v>
      </c>
      <c r="G111" s="60">
        <f t="shared" si="11"/>
        <v>1.4259927188939629E-3</v>
      </c>
      <c r="H111" s="60">
        <f t="shared" si="12"/>
        <v>0.51763640332808825</v>
      </c>
      <c r="I111" s="61">
        <f t="shared" si="13"/>
        <v>0.51692340696864125</v>
      </c>
      <c r="J111" s="62">
        <f t="shared" si="14"/>
        <v>14200.999984400001</v>
      </c>
      <c r="K111" s="60">
        <f t="shared" si="1"/>
        <v>1.4390762331815549E-3</v>
      </c>
      <c r="L111" s="60">
        <f t="shared" si="15"/>
        <v>0.78312145271675515</v>
      </c>
      <c r="M111" s="63">
        <f t="shared" si="2"/>
        <v>-3.7180724412477772E-4</v>
      </c>
      <c r="N111" s="64">
        <f t="shared" si="16"/>
        <v>428.89483209756679</v>
      </c>
      <c r="O111" s="64">
        <f t="shared" si="3"/>
        <v>221.70577783911759</v>
      </c>
      <c r="P111" s="65">
        <f t="shared" si="4"/>
        <v>33110.681037932154</v>
      </c>
      <c r="Q111" s="229">
        <f t="shared" si="6"/>
        <v>4.3463994570307305</v>
      </c>
      <c r="R111" s="230">
        <f t="shared" si="7"/>
        <v>428.89483209756679</v>
      </c>
      <c r="S111" s="230">
        <f t="shared" si="8"/>
        <v>221.70577783911759</v>
      </c>
      <c r="T111" s="231">
        <f t="shared" si="9"/>
        <v>1864.1482653521507</v>
      </c>
      <c r="U111" s="230">
        <f t="shared" si="10"/>
        <v>52.831607517371687</v>
      </c>
      <c r="V111" s="52">
        <f t="shared" si="17"/>
        <v>0.74566139423388256</v>
      </c>
      <c r="W111" s="52">
        <f t="shared" si="0"/>
        <v>1.4032559815402349E-3</v>
      </c>
      <c r="X111" s="66">
        <f t="shared" si="18"/>
        <v>1.0237132242490656E-2</v>
      </c>
      <c r="Y111" s="67">
        <f t="shared" si="19"/>
        <v>2.3397578090857198</v>
      </c>
      <c r="Z111" s="67">
        <f t="shared" si="20"/>
        <v>7.8065495188114203E-3</v>
      </c>
      <c r="AB111" s="53"/>
      <c r="AD111" s="74">
        <v>0.28000000000000003</v>
      </c>
      <c r="AE111" s="75">
        <f t="shared" si="21"/>
        <v>0.51375680265822832</v>
      </c>
      <c r="AF111" s="75">
        <f t="shared" si="22"/>
        <v>-0.23375680265822829</v>
      </c>
      <c r="AN111" s="74">
        <v>0.28000000000000003</v>
      </c>
      <c r="AO111" s="75">
        <f t="shared" si="23"/>
        <v>0.52325947663839323</v>
      </c>
      <c r="AP111" s="75">
        <f t="shared" si="24"/>
        <v>-0.2432594766383932</v>
      </c>
    </row>
    <row r="112" spans="1:42" ht="11.25" customHeight="1">
      <c r="A112" s="56"/>
      <c r="B112" s="69" t="s">
        <v>351</v>
      </c>
      <c r="C112" s="57">
        <v>14414.716</v>
      </c>
      <c r="D112" s="244">
        <v>2032.17</v>
      </c>
      <c r="E112" s="71">
        <v>29.9</v>
      </c>
      <c r="F112" s="59">
        <f t="shared" si="25"/>
        <v>2.2264475607383354E-4</v>
      </c>
      <c r="G112" s="60">
        <f t="shared" si="11"/>
        <v>1.1174337176583011E-4</v>
      </c>
      <c r="H112" s="60">
        <f t="shared" si="12"/>
        <v>0.51774814669985403</v>
      </c>
      <c r="I112" s="61">
        <f t="shared" si="13"/>
        <v>0.51769227501397119</v>
      </c>
      <c r="J112" s="62">
        <f t="shared" si="14"/>
        <v>431.00000840000001</v>
      </c>
      <c r="K112" s="60">
        <f t="shared" si="1"/>
        <v>4.3675929108572282E-5</v>
      </c>
      <c r="L112" s="60">
        <f t="shared" si="15"/>
        <v>0.78316512864586374</v>
      </c>
      <c r="M112" s="63">
        <f t="shared" si="2"/>
        <v>-6.4900380772892063E-5</v>
      </c>
      <c r="N112" s="64">
        <f t="shared" si="16"/>
        <v>120.06130100910951</v>
      </c>
      <c r="O112" s="64">
        <f t="shared" si="3"/>
        <v>62.154808060543097</v>
      </c>
      <c r="P112" s="65">
        <f t="shared" si="4"/>
        <v>3589.8329001723741</v>
      </c>
      <c r="Q112" s="229">
        <f t="shared" si="6"/>
        <v>3.3978584803966405</v>
      </c>
      <c r="R112" s="230">
        <f t="shared" si="7"/>
        <v>120.06130100910951</v>
      </c>
      <c r="S112" s="230">
        <f t="shared" si="8"/>
        <v>62.154808060543097</v>
      </c>
      <c r="T112" s="231">
        <f t="shared" si="9"/>
        <v>407.95130980125651</v>
      </c>
      <c r="U112" s="230">
        <f t="shared" si="10"/>
        <v>52.720611427721209</v>
      </c>
      <c r="V112" s="52">
        <f t="shared" si="17"/>
        <v>0.74574667072574441</v>
      </c>
      <c r="W112" s="52">
        <f t="shared" si="0"/>
        <v>1.400140993119741E-3</v>
      </c>
      <c r="X112" s="66">
        <f t="shared" si="18"/>
        <v>1.0237703183639755E-2</v>
      </c>
      <c r="Y112" s="67">
        <f t="shared" si="19"/>
        <v>2.1196388521985297</v>
      </c>
      <c r="Z112" s="67">
        <f t="shared" si="20"/>
        <v>5.0204831573708302E-4</v>
      </c>
      <c r="AB112" s="53"/>
      <c r="AD112" s="74">
        <v>0.28999999999999998</v>
      </c>
      <c r="AE112" s="75">
        <f t="shared" si="21"/>
        <v>0.52607514580751835</v>
      </c>
      <c r="AF112" s="75">
        <f t="shared" si="22"/>
        <v>-0.23607514580751837</v>
      </c>
      <c r="AN112" s="74">
        <v>0.28999999999999998</v>
      </c>
      <c r="AO112" s="75">
        <f t="shared" si="23"/>
        <v>0.53555874972015372</v>
      </c>
      <c r="AP112" s="75">
        <f t="shared" si="24"/>
        <v>-0.24555874972015374</v>
      </c>
    </row>
    <row r="113" spans="1:42" ht="11.25" customHeight="1">
      <c r="A113" s="56"/>
      <c r="B113" s="69" t="s">
        <v>310</v>
      </c>
      <c r="C113" s="57">
        <v>47302.839</v>
      </c>
      <c r="D113" s="244">
        <v>2091.89</v>
      </c>
      <c r="E113" s="71">
        <v>63.4</v>
      </c>
      <c r="F113" s="59">
        <f t="shared" si="25"/>
        <v>7.3062341642768543E-4</v>
      </c>
      <c r="G113" s="60">
        <f t="shared" si="11"/>
        <v>3.666932268354234E-4</v>
      </c>
      <c r="H113" s="60">
        <f t="shared" si="12"/>
        <v>0.5181148399266895</v>
      </c>
      <c r="I113" s="61">
        <f t="shared" si="13"/>
        <v>0.51793149331327171</v>
      </c>
      <c r="J113" s="62">
        <f t="shared" si="14"/>
        <v>2998.9999926</v>
      </c>
      <c r="K113" s="60">
        <f t="shared" si="1"/>
        <v>3.0390744436330366E-4</v>
      </c>
      <c r="L113" s="60">
        <f t="shared" si="15"/>
        <v>0.783469036090227</v>
      </c>
      <c r="M113" s="63">
        <f t="shared" si="2"/>
        <v>-1.2983383208081678E-4</v>
      </c>
      <c r="N113" s="64">
        <f t="shared" si="16"/>
        <v>217.49215847933462</v>
      </c>
      <c r="O113" s="64">
        <f t="shared" si="3"/>
        <v>112.64603842512852</v>
      </c>
      <c r="P113" s="65">
        <f t="shared" si="4"/>
        <v>13789.002847589814</v>
      </c>
      <c r="Q113" s="229">
        <f t="shared" si="6"/>
        <v>4.1494638614431798</v>
      </c>
      <c r="R113" s="230">
        <f t="shared" si="7"/>
        <v>217.49215847933462</v>
      </c>
      <c r="S113" s="230">
        <f t="shared" si="8"/>
        <v>112.64603842512852</v>
      </c>
      <c r="T113" s="231">
        <f t="shared" si="9"/>
        <v>902.47585175727181</v>
      </c>
      <c r="U113" s="230">
        <f t="shared" si="10"/>
        <v>52.686124746011153</v>
      </c>
      <c r="V113" s="52">
        <f t="shared" si="17"/>
        <v>0.7460263877928266</v>
      </c>
      <c r="W113" s="52">
        <f t="shared" si="0"/>
        <v>1.4019519115228214E-3</v>
      </c>
      <c r="X113" s="66">
        <f t="shared" si="18"/>
        <v>1.0241675927186278E-2</v>
      </c>
      <c r="Y113" s="67">
        <f t="shared" si="19"/>
        <v>2.2770143895144379</v>
      </c>
      <c r="Z113" s="67">
        <f t="shared" si="20"/>
        <v>1.9012290367048171E-3</v>
      </c>
      <c r="AB113" s="53"/>
      <c r="AD113" s="74">
        <v>0.3</v>
      </c>
      <c r="AE113" s="75">
        <f t="shared" si="21"/>
        <v>0.5381143042968366</v>
      </c>
      <c r="AF113" s="75">
        <f t="shared" si="22"/>
        <v>-0.23811430429683661</v>
      </c>
      <c r="AN113" s="74">
        <v>0.3</v>
      </c>
      <c r="AO113" s="75">
        <f t="shared" si="23"/>
        <v>0.54756808652300082</v>
      </c>
      <c r="AP113" s="75">
        <f t="shared" si="24"/>
        <v>-0.24756808652300083</v>
      </c>
    </row>
    <row r="114" spans="1:42" ht="11.25" customHeight="1">
      <c r="A114" s="56"/>
      <c r="B114" s="69" t="s">
        <v>381</v>
      </c>
      <c r="C114" s="57">
        <v>693627.76</v>
      </c>
      <c r="D114" s="244">
        <v>2093.5700000000002</v>
      </c>
      <c r="E114" s="71">
        <v>95.1</v>
      </c>
      <c r="F114" s="59">
        <f t="shared" si="25"/>
        <v>1.0713536321578556E-2</v>
      </c>
      <c r="G114" s="60">
        <f t="shared" si="11"/>
        <v>5.3770261344573125E-3</v>
      </c>
      <c r="H114" s="60">
        <f t="shared" si="12"/>
        <v>0.52349186606114684</v>
      </c>
      <c r="I114" s="61">
        <f t="shared" si="13"/>
        <v>0.52080335299391822</v>
      </c>
      <c r="J114" s="62">
        <f t="shared" si="14"/>
        <v>65963.999975999992</v>
      </c>
      <c r="K114" s="60">
        <f t="shared" si="1"/>
        <v>6.6845450824117416E-3</v>
      </c>
      <c r="L114" s="60">
        <f t="shared" si="15"/>
        <v>0.79015358117263879</v>
      </c>
      <c r="M114" s="63">
        <f t="shared" si="2"/>
        <v>-7.493714772387472E-4</v>
      </c>
      <c r="N114" s="64">
        <f t="shared" si="16"/>
        <v>832.84317851561946</v>
      </c>
      <c r="O114" s="64">
        <f t="shared" si="3"/>
        <v>433.747519889047</v>
      </c>
      <c r="P114" s="65">
        <f t="shared" si="4"/>
        <v>79203.386276835401</v>
      </c>
      <c r="Q114" s="229">
        <f t="shared" si="6"/>
        <v>4.5549289695513444</v>
      </c>
      <c r="R114" s="230">
        <f t="shared" si="7"/>
        <v>832.84317851561946</v>
      </c>
      <c r="S114" s="230">
        <f t="shared" si="8"/>
        <v>433.747519889047</v>
      </c>
      <c r="T114" s="231">
        <f t="shared" si="9"/>
        <v>3793.5415209140169</v>
      </c>
      <c r="U114" s="230">
        <f t="shared" si="10"/>
        <v>52.273862644553851</v>
      </c>
      <c r="V114" s="52">
        <f t="shared" si="17"/>
        <v>0.75010643387383313</v>
      </c>
      <c r="W114" s="52">
        <f t="shared" si="0"/>
        <v>1.6037740067722369E-3</v>
      </c>
      <c r="X114" s="66">
        <f t="shared" si="18"/>
        <v>1.0329057739741847E-2</v>
      </c>
      <c r="Y114" s="67">
        <f t="shared" si="19"/>
        <v>2.4328103255199247</v>
      </c>
      <c r="Z114" s="67">
        <f t="shared" si="20"/>
        <v>3.1824284490437928E-2</v>
      </c>
      <c r="AA114" s="291"/>
      <c r="AB114" s="53"/>
      <c r="AD114" s="74">
        <v>0.31</v>
      </c>
      <c r="AE114" s="75">
        <f t="shared" si="21"/>
        <v>0.54988343533117123</v>
      </c>
      <c r="AF114" s="75">
        <f t="shared" si="22"/>
        <v>-0.23988343533117124</v>
      </c>
      <c r="AN114" s="74">
        <v>0.31</v>
      </c>
      <c r="AO114" s="75">
        <f t="shared" si="23"/>
        <v>0.55929737944624058</v>
      </c>
      <c r="AP114" s="75">
        <f t="shared" si="24"/>
        <v>-0.24929737944624059</v>
      </c>
    </row>
    <row r="115" spans="1:42" ht="11.25" customHeight="1">
      <c r="A115" s="56"/>
      <c r="B115" s="69" t="s">
        <v>320</v>
      </c>
      <c r="C115" s="57">
        <v>135618.81200000001</v>
      </c>
      <c r="D115" s="244">
        <v>2193.2199999999998</v>
      </c>
      <c r="E115" s="71">
        <v>40.4</v>
      </c>
      <c r="F115" s="59">
        <f t="shared" si="25"/>
        <v>2.09472162453725E-3</v>
      </c>
      <c r="G115" s="60">
        <f t="shared" si="11"/>
        <v>1.0513216720854036E-3</v>
      </c>
      <c r="H115" s="60">
        <f t="shared" si="12"/>
        <v>0.52454318773323227</v>
      </c>
      <c r="I115" s="61">
        <f t="shared" si="13"/>
        <v>0.52401752689718961</v>
      </c>
      <c r="J115" s="62">
        <f t="shared" si="14"/>
        <v>5479.0000048000002</v>
      </c>
      <c r="K115" s="60">
        <f t="shared" si="1"/>
        <v>5.5522137153515654E-4</v>
      </c>
      <c r="L115" s="60">
        <f t="shared" si="15"/>
        <v>0.79070880254417397</v>
      </c>
      <c r="M115" s="63">
        <f t="shared" si="2"/>
        <v>-5.4005171230075977E-4</v>
      </c>
      <c r="N115" s="64">
        <f t="shared" si="16"/>
        <v>368.26459509434244</v>
      </c>
      <c r="O115" s="64">
        <f t="shared" si="3"/>
        <v>192.97710236513223</v>
      </c>
      <c r="P115" s="65">
        <f t="shared" si="4"/>
        <v>14877.889641811435</v>
      </c>
      <c r="Q115" s="229">
        <f t="shared" si="6"/>
        <v>3.6988297849671046</v>
      </c>
      <c r="R115" s="230">
        <f t="shared" si="7"/>
        <v>368.26459509434244</v>
      </c>
      <c r="S115" s="230">
        <f t="shared" si="8"/>
        <v>192.97710236513223</v>
      </c>
      <c r="T115" s="231">
        <f t="shared" si="9"/>
        <v>1362.1480530838044</v>
      </c>
      <c r="U115" s="230">
        <f t="shared" si="10"/>
        <v>51.816284938046117</v>
      </c>
      <c r="V115" s="52">
        <f t="shared" si="17"/>
        <v>0.75089947079097763</v>
      </c>
      <c r="W115" s="52">
        <f t="shared" si="0"/>
        <v>1.5847828946360465E-3</v>
      </c>
      <c r="X115" s="66">
        <f t="shared" si="18"/>
        <v>1.0336315713054343E-2</v>
      </c>
      <c r="Y115" s="67">
        <f t="shared" si="19"/>
        <v>2.1753330699216651</v>
      </c>
      <c r="Z115" s="67">
        <f t="shared" si="20"/>
        <v>4.974931913415288E-3</v>
      </c>
      <c r="AA115" s="292"/>
      <c r="AB115" s="53"/>
      <c r="AD115" s="74">
        <v>0.32</v>
      </c>
      <c r="AE115" s="75">
        <f t="shared" si="21"/>
        <v>0.56139130744934385</v>
      </c>
      <c r="AF115" s="75">
        <f t="shared" si="22"/>
        <v>-0.24139130744934384</v>
      </c>
      <c r="AN115" s="74">
        <v>0.32</v>
      </c>
      <c r="AO115" s="75">
        <f t="shared" si="23"/>
        <v>0.57075608414420853</v>
      </c>
      <c r="AP115" s="75">
        <f t="shared" si="24"/>
        <v>-0.25075608414420852</v>
      </c>
    </row>
    <row r="116" spans="1:42" ht="11.25" customHeight="1">
      <c r="A116" s="56"/>
      <c r="B116" s="69" t="s">
        <v>231</v>
      </c>
      <c r="C116" s="57">
        <v>12722.222</v>
      </c>
      <c r="D116" s="244">
        <v>2306.5300000000002</v>
      </c>
      <c r="E116" s="71">
        <v>36</v>
      </c>
      <c r="F116" s="59">
        <f t="shared" si="25"/>
        <v>1.965030746292302E-4</v>
      </c>
      <c r="G116" s="60">
        <f t="shared" si="11"/>
        <v>9.8623100353376549E-5</v>
      </c>
      <c r="H116" s="60">
        <f t="shared" si="12"/>
        <v>0.52464181083358563</v>
      </c>
      <c r="I116" s="61">
        <f t="shared" si="13"/>
        <v>0.52459249928340901</v>
      </c>
      <c r="J116" s="62">
        <f t="shared" si="14"/>
        <v>457.99999199999996</v>
      </c>
      <c r="K116" s="60">
        <f t="shared" si="1"/>
        <v>4.6412006479020454E-5</v>
      </c>
      <c r="L116" s="60">
        <f t="shared" si="15"/>
        <v>0.79075521455065301</v>
      </c>
      <c r="M116" s="63">
        <f t="shared" si="2"/>
        <v>-5.3637051756039167E-5</v>
      </c>
      <c r="N116" s="64">
        <f t="shared" si="16"/>
        <v>112.79282778616732</v>
      </c>
      <c r="O116" s="64">
        <f t="shared" si="3"/>
        <v>59.170271429588659</v>
      </c>
      <c r="P116" s="65">
        <f t="shared" si="4"/>
        <v>4060.5418003020236</v>
      </c>
      <c r="Q116" s="229">
        <f t="shared" si="6"/>
        <v>3.5835189384561099</v>
      </c>
      <c r="R116" s="230">
        <f t="shared" si="7"/>
        <v>112.79282778616732</v>
      </c>
      <c r="S116" s="230">
        <f t="shared" si="8"/>
        <v>59.170271429588659</v>
      </c>
      <c r="T116" s="231">
        <f t="shared" si="9"/>
        <v>404.19523449374913</v>
      </c>
      <c r="U116" s="230">
        <f t="shared" si="10"/>
        <v>51.734853812604229</v>
      </c>
      <c r="V116" s="52">
        <f t="shared" si="17"/>
        <v>0.75097378616545141</v>
      </c>
      <c r="W116" s="52">
        <f t="shared" si="0"/>
        <v>1.5825620443669236E-3</v>
      </c>
      <c r="X116" s="66">
        <f t="shared" si="18"/>
        <v>1.0336922420795929E-2</v>
      </c>
      <c r="Y116" s="67">
        <f t="shared" si="19"/>
        <v>2.1545200038443086</v>
      </c>
      <c r="Z116" s="67">
        <f t="shared" si="20"/>
        <v>4.5780413650505999E-4</v>
      </c>
      <c r="AA116" s="53"/>
      <c r="AB116" s="53"/>
      <c r="AD116" s="74">
        <v>0.33</v>
      </c>
      <c r="AE116" s="75">
        <f t="shared" si="21"/>
        <v>0.57264632061864573</v>
      </c>
      <c r="AF116" s="75">
        <f t="shared" si="22"/>
        <v>-0.24264632061864572</v>
      </c>
      <c r="AN116" s="74">
        <v>0.33</v>
      </c>
      <c r="AO116" s="75">
        <f t="shared" si="23"/>
        <v>0.58195324301143769</v>
      </c>
      <c r="AP116" s="75">
        <f t="shared" si="24"/>
        <v>-0.25195324301143768</v>
      </c>
    </row>
    <row r="117" spans="1:42" ht="11.25" customHeight="1">
      <c r="A117" s="56"/>
      <c r="B117" s="69" t="s">
        <v>211</v>
      </c>
      <c r="C117" s="57">
        <v>40465.116000000002</v>
      </c>
      <c r="D117" s="244">
        <v>2350.9</v>
      </c>
      <c r="E117" s="71">
        <v>30.1</v>
      </c>
      <c r="F117" s="59">
        <f t="shared" si="25"/>
        <v>6.2501029373866117E-4</v>
      </c>
      <c r="G117" s="60">
        <f t="shared" si="11"/>
        <v>3.1368696412301431E-4</v>
      </c>
      <c r="H117" s="60">
        <f t="shared" si="12"/>
        <v>0.52495549779770867</v>
      </c>
      <c r="I117" s="61">
        <f t="shared" si="13"/>
        <v>0.5247986543156471</v>
      </c>
      <c r="J117" s="62">
        <f t="shared" si="14"/>
        <v>1217.9999916000002</v>
      </c>
      <c r="K117" s="60">
        <f t="shared" si="1"/>
        <v>1.2342756438647726E-4</v>
      </c>
      <c r="L117" s="60">
        <f t="shared" si="15"/>
        <v>0.79087864211503944</v>
      </c>
      <c r="M117" s="63">
        <f t="shared" si="2"/>
        <v>-1.8329434173036674E-4</v>
      </c>
      <c r="N117" s="64">
        <f t="shared" si="16"/>
        <v>201.15942930919246</v>
      </c>
      <c r="O117" s="64">
        <f t="shared" si="3"/>
        <v>105.56819780436774</v>
      </c>
      <c r="P117" s="65">
        <f t="shared" si="4"/>
        <v>6054.8988222066937</v>
      </c>
      <c r="Q117" s="229">
        <f t="shared" si="6"/>
        <v>3.4045251717548299</v>
      </c>
      <c r="R117" s="230">
        <f t="shared" si="7"/>
        <v>201.15942930919246</v>
      </c>
      <c r="S117" s="230">
        <f t="shared" si="8"/>
        <v>105.56819780436774</v>
      </c>
      <c r="T117" s="231">
        <f t="shared" si="9"/>
        <v>684.852340618982</v>
      </c>
      <c r="U117" s="230">
        <f t="shared" si="10"/>
        <v>51.705688047377876</v>
      </c>
      <c r="V117" s="52">
        <f t="shared" si="17"/>
        <v>0.75121006915504962</v>
      </c>
      <c r="W117" s="52">
        <f t="shared" si="0"/>
        <v>1.5735956806820358E-3</v>
      </c>
      <c r="X117" s="66">
        <f t="shared" si="18"/>
        <v>1.0338535892492572E-2</v>
      </c>
      <c r="Y117" s="67">
        <f t="shared" si="19"/>
        <v>2.1259677910549204</v>
      </c>
      <c r="Z117" s="67">
        <f t="shared" si="20"/>
        <v>1.4177832207844967E-3</v>
      </c>
      <c r="AA117" s="68"/>
      <c r="AB117" s="53"/>
      <c r="AD117" s="74">
        <v>0.34</v>
      </c>
      <c r="AE117" s="75">
        <f t="shared" si="21"/>
        <v>0.58365652511094512</v>
      </c>
      <c r="AF117" s="75">
        <f t="shared" si="22"/>
        <v>-0.2436565251109451</v>
      </c>
      <c r="AN117" s="74">
        <v>0.34</v>
      </c>
      <c r="AO117" s="75">
        <f t="shared" si="23"/>
        <v>0.59289750718688305</v>
      </c>
      <c r="AP117" s="75">
        <f t="shared" si="24"/>
        <v>-0.25289750718688303</v>
      </c>
    </row>
    <row r="118" spans="1:42" ht="11.25" customHeight="1">
      <c r="A118" s="56"/>
      <c r="B118" s="69" t="s">
        <v>331</v>
      </c>
      <c r="C118" s="57">
        <v>2271133.5010000002</v>
      </c>
      <c r="D118" s="244">
        <v>2536.64</v>
      </c>
      <c r="E118" s="71">
        <v>39.700000000000003</v>
      </c>
      <c r="F118" s="59">
        <f t="shared" si="25"/>
        <v>3.5079148582688457E-2</v>
      </c>
      <c r="G118" s="60">
        <f t="shared" si="11"/>
        <v>1.7605904627748081E-2</v>
      </c>
      <c r="H118" s="60">
        <f t="shared" si="12"/>
        <v>0.54256140242545681</v>
      </c>
      <c r="I118" s="61">
        <f t="shared" si="13"/>
        <v>0.53375845011158274</v>
      </c>
      <c r="J118" s="62">
        <f t="shared" si="14"/>
        <v>90163.999989700023</v>
      </c>
      <c r="K118" s="60">
        <f t="shared" si="1"/>
        <v>9.1368825868808276E-3</v>
      </c>
      <c r="L118" s="60">
        <f t="shared" si="15"/>
        <v>0.80001552470192028</v>
      </c>
      <c r="M118" s="63">
        <f t="shared" si="2"/>
        <v>-9.1276771984851179E-3</v>
      </c>
      <c r="N118" s="64">
        <f t="shared" si="16"/>
        <v>1507.0280359037783</v>
      </c>
      <c r="O118" s="64">
        <f t="shared" si="3"/>
        <v>804.38894871870343</v>
      </c>
      <c r="P118" s="65">
        <f t="shared" si="4"/>
        <v>59829.013025380002</v>
      </c>
      <c r="Q118" s="229">
        <f t="shared" si="6"/>
        <v>3.6813511876931448</v>
      </c>
      <c r="R118" s="230">
        <f t="shared" si="7"/>
        <v>1507.0280359037783</v>
      </c>
      <c r="S118" s="230">
        <f t="shared" si="8"/>
        <v>804.38894871870343</v>
      </c>
      <c r="T118" s="231">
        <f t="shared" si="9"/>
        <v>5547.8994498612419</v>
      </c>
      <c r="U118" s="230">
        <f t="shared" si="10"/>
        <v>50.453861940258193</v>
      </c>
      <c r="V118" s="52">
        <f t="shared" si="17"/>
        <v>0.76425735498752645</v>
      </c>
      <c r="W118" s="52">
        <f t="shared" si="0"/>
        <v>1.278646701323392E-3</v>
      </c>
      <c r="X118" s="66">
        <f t="shared" si="18"/>
        <v>1.045797518891527E-2</v>
      </c>
      <c r="Y118" s="67">
        <f t="shared" si="19"/>
        <v>2.1819163540378335</v>
      </c>
      <c r="Z118" s="67">
        <f t="shared" si="20"/>
        <v>8.3817468487464158E-2</v>
      </c>
      <c r="AA118" s="68"/>
      <c r="AB118" s="53"/>
      <c r="AD118" s="74">
        <v>0.35</v>
      </c>
      <c r="AE118" s="75">
        <f t="shared" si="21"/>
        <v>0.5944296392447127</v>
      </c>
      <c r="AF118" s="75">
        <f t="shared" si="22"/>
        <v>-0.24442963924471273</v>
      </c>
      <c r="AN118" s="74">
        <v>0.35</v>
      </c>
      <c r="AO118" s="75">
        <f t="shared" si="23"/>
        <v>0.60359715718389861</v>
      </c>
      <c r="AP118" s="75">
        <f t="shared" si="24"/>
        <v>-0.25359715718389864</v>
      </c>
    </row>
    <row r="119" spans="1:42" ht="11.25" customHeight="1">
      <c r="A119" s="56"/>
      <c r="B119" s="69" t="s">
        <v>208</v>
      </c>
      <c r="C119" s="57">
        <v>771555.55599999998</v>
      </c>
      <c r="D119" s="244">
        <v>2550.9699999999998</v>
      </c>
      <c r="E119" s="71">
        <v>207</v>
      </c>
      <c r="F119" s="59">
        <f t="shared" si="25"/>
        <v>1.1917182313063331E-2</v>
      </c>
      <c r="G119" s="60">
        <f t="shared" si="11"/>
        <v>5.9811250760750155E-3</v>
      </c>
      <c r="H119" s="60">
        <f t="shared" si="12"/>
        <v>0.54854252750153187</v>
      </c>
      <c r="I119" s="61">
        <f t="shared" si="13"/>
        <v>0.54555196496349434</v>
      </c>
      <c r="J119" s="62">
        <f t="shared" si="14"/>
        <v>159712.000092</v>
      </c>
      <c r="K119" s="60">
        <f t="shared" si="1"/>
        <v>1.618461683957239E-2</v>
      </c>
      <c r="L119" s="60">
        <f t="shared" si="15"/>
        <v>0.81620014154149267</v>
      </c>
      <c r="M119" s="63">
        <f t="shared" si="2"/>
        <v>3.996155494153053E-3</v>
      </c>
      <c r="N119" s="64">
        <f t="shared" si="16"/>
        <v>878.38235182635583</v>
      </c>
      <c r="O119" s="64">
        <f t="shared" si="3"/>
        <v>479.20321802812384</v>
      </c>
      <c r="P119" s="65">
        <f t="shared" si="4"/>
        <v>181825.14682805564</v>
      </c>
      <c r="Q119" s="229">
        <f t="shared" si="6"/>
        <v>5.3327187932653688</v>
      </c>
      <c r="R119" s="230">
        <f t="shared" si="7"/>
        <v>878.38235182635583</v>
      </c>
      <c r="S119" s="230">
        <f t="shared" si="8"/>
        <v>479.20321802812384</v>
      </c>
      <c r="T119" s="231">
        <f t="shared" si="9"/>
        <v>4684.1660752570406</v>
      </c>
      <c r="U119" s="230">
        <f t="shared" si="10"/>
        <v>48.852203046548183</v>
      </c>
      <c r="V119" s="52">
        <f t="shared" si="17"/>
        <v>0.76859601666329458</v>
      </c>
      <c r="W119" s="52">
        <f t="shared" si="0"/>
        <v>2.2661527054190786E-3</v>
      </c>
      <c r="X119" s="66">
        <f t="shared" si="18"/>
        <v>1.0669543984925088E-2</v>
      </c>
      <c r="Y119" s="67">
        <f t="shared" si="19"/>
        <v>3.0996640945213296</v>
      </c>
      <c r="Z119" s="67">
        <f t="shared" si="20"/>
        <v>5.7466156281319812E-2</v>
      </c>
      <c r="AA119" s="68"/>
      <c r="AB119" s="53"/>
      <c r="AD119" s="74">
        <v>0.36</v>
      </c>
      <c r="AE119" s="75">
        <f t="shared" si="21"/>
        <v>0.60497306607085033</v>
      </c>
      <c r="AF119" s="75">
        <f t="shared" si="22"/>
        <v>-0.24497306607085034</v>
      </c>
      <c r="AN119" s="74">
        <v>0.36</v>
      </c>
      <c r="AO119" s="75">
        <f t="shared" si="23"/>
        <v>0.61406012224406592</v>
      </c>
      <c r="AP119" s="75">
        <f t="shared" si="24"/>
        <v>-0.25406012224406593</v>
      </c>
    </row>
    <row r="120" spans="1:42" ht="11.25" customHeight="1">
      <c r="A120" s="56"/>
      <c r="B120" s="69" t="s">
        <v>265</v>
      </c>
      <c r="C120" s="57">
        <v>58028.169000000002</v>
      </c>
      <c r="D120" s="244">
        <v>2634.16</v>
      </c>
      <c r="E120" s="71">
        <v>35.5</v>
      </c>
      <c r="F120" s="59">
        <f t="shared" si="25"/>
        <v>8.9628318257648572E-4</v>
      </c>
      <c r="G120" s="60">
        <f t="shared" si="11"/>
        <v>4.4983635206253235E-4</v>
      </c>
      <c r="H120" s="60">
        <f t="shared" si="12"/>
        <v>0.5489923638535944</v>
      </c>
      <c r="I120" s="61">
        <f t="shared" si="13"/>
        <v>0.54876744567756308</v>
      </c>
      <c r="J120" s="62">
        <f t="shared" si="14"/>
        <v>2059.9999995000003</v>
      </c>
      <c r="K120" s="60">
        <f t="shared" si="1"/>
        <v>2.0875269649257144E-4</v>
      </c>
      <c r="L120" s="60">
        <f t="shared" si="15"/>
        <v>0.81640889423798524</v>
      </c>
      <c r="M120" s="63">
        <f t="shared" si="2"/>
        <v>-2.5264676246711248E-4</v>
      </c>
      <c r="N120" s="64">
        <f t="shared" si="16"/>
        <v>240.89036717976086</v>
      </c>
      <c r="O120" s="64">
        <f t="shared" si="3"/>
        <v>132.19279148556765</v>
      </c>
      <c r="P120" s="65">
        <f t="shared" si="4"/>
        <v>8551.6080348815103</v>
      </c>
      <c r="Q120" s="229">
        <f t="shared" si="6"/>
        <v>3.5695326964813701</v>
      </c>
      <c r="R120" s="230">
        <f t="shared" si="7"/>
        <v>240.89036717976086</v>
      </c>
      <c r="S120" s="230">
        <f t="shared" si="8"/>
        <v>132.19279148556765</v>
      </c>
      <c r="T120" s="231">
        <f t="shared" si="9"/>
        <v>859.86604191555909</v>
      </c>
      <c r="U120" s="230">
        <f t="shared" si="10"/>
        <v>48.424403636119777</v>
      </c>
      <c r="V120" s="52">
        <f t="shared" si="17"/>
        <v>0.76892044176556051</v>
      </c>
      <c r="W120" s="52">
        <f t="shared" si="0"/>
        <v>2.2551531182257419E-3</v>
      </c>
      <c r="X120" s="66">
        <f t="shared" si="18"/>
        <v>1.0672272845119835E-2</v>
      </c>
      <c r="Y120" s="67">
        <f t="shared" si="19"/>
        <v>2.1738556130837585</v>
      </c>
      <c r="Z120" s="67">
        <f t="shared" si="20"/>
        <v>2.1257683593556235E-3</v>
      </c>
      <c r="AA120" s="68"/>
      <c r="AB120" s="53"/>
      <c r="AD120" s="74">
        <v>0.37</v>
      </c>
      <c r="AE120" s="75">
        <f t="shared" si="21"/>
        <v>0.61529390907420456</v>
      </c>
      <c r="AF120" s="75">
        <f t="shared" si="22"/>
        <v>-0.24529390907420456</v>
      </c>
      <c r="AN120" s="74">
        <v>0.37</v>
      </c>
      <c r="AO120" s="75">
        <f t="shared" si="23"/>
        <v>0.62429399850509704</v>
      </c>
      <c r="AP120" s="75">
        <f t="shared" si="24"/>
        <v>-0.25429399850509704</v>
      </c>
    </row>
    <row r="121" spans="1:42" ht="11.25" customHeight="1">
      <c r="A121" s="56"/>
      <c r="B121" s="69" t="s">
        <v>214</v>
      </c>
      <c r="C121" s="57">
        <v>144320.323</v>
      </c>
      <c r="D121" s="244">
        <v>2676.93</v>
      </c>
      <c r="E121" s="71">
        <v>74.3</v>
      </c>
      <c r="F121" s="59">
        <f t="shared" si="25"/>
        <v>2.2291221770052126E-3</v>
      </c>
      <c r="G121" s="60">
        <f t="shared" si="11"/>
        <v>1.1187760831606866E-3</v>
      </c>
      <c r="H121" s="60">
        <f t="shared" si="12"/>
        <v>0.55011113993675509</v>
      </c>
      <c r="I121" s="61">
        <f t="shared" si="13"/>
        <v>0.54955175189517469</v>
      </c>
      <c r="J121" s="62">
        <f t="shared" si="14"/>
        <v>10722.999998900001</v>
      </c>
      <c r="K121" s="60">
        <f t="shared" si="1"/>
        <v>1.0866287207784125E-3</v>
      </c>
      <c r="L121" s="60">
        <f t="shared" si="15"/>
        <v>0.8174955229587636</v>
      </c>
      <c r="M121" s="63">
        <f t="shared" si="2"/>
        <v>-3.1682787490178166E-4</v>
      </c>
      <c r="N121" s="64">
        <f t="shared" si="16"/>
        <v>379.89514737622011</v>
      </c>
      <c r="O121" s="64">
        <f t="shared" si="3"/>
        <v>208.77204377707733</v>
      </c>
      <c r="P121" s="65">
        <f t="shared" si="4"/>
        <v>28226.209450053153</v>
      </c>
      <c r="Q121" s="229">
        <f t="shared" si="6"/>
        <v>4.3081109517237133</v>
      </c>
      <c r="R121" s="230">
        <f t="shared" si="7"/>
        <v>379.89514737622011</v>
      </c>
      <c r="S121" s="230">
        <f t="shared" si="8"/>
        <v>208.77204377707733</v>
      </c>
      <c r="T121" s="231">
        <f t="shared" si="9"/>
        <v>1636.630444918188</v>
      </c>
      <c r="U121" s="230">
        <f t="shared" si="10"/>
        <v>48.320626229352342</v>
      </c>
      <c r="V121" s="52">
        <f t="shared" si="17"/>
        <v>0.76972617632171014</v>
      </c>
      <c r="W121" s="52">
        <f t="shared" ref="W121:W184" si="26">(L121-V121)^2</f>
        <v>2.2819104781309704E-3</v>
      </c>
      <c r="X121" s="66">
        <f t="shared" si="18"/>
        <v>1.0686477489718071E-2</v>
      </c>
      <c r="Y121" s="67">
        <f t="shared" si="19"/>
        <v>2.3887047619900246</v>
      </c>
      <c r="Z121" s="67">
        <f t="shared" si="20"/>
        <v>6.3836361328772047E-3</v>
      </c>
      <c r="AA121" s="68"/>
      <c r="AB121" s="53"/>
      <c r="AD121" s="74">
        <v>0.38</v>
      </c>
      <c r="AE121" s="75">
        <f t="shared" si="21"/>
        <v>0.62539898695716245</v>
      </c>
      <c r="AF121" s="75">
        <f t="shared" si="22"/>
        <v>-0.24539898695716245</v>
      </c>
      <c r="AN121" s="74">
        <v>0.38</v>
      </c>
      <c r="AO121" s="75">
        <f t="shared" si="23"/>
        <v>0.63430606606590167</v>
      </c>
      <c r="AP121" s="75">
        <f t="shared" si="24"/>
        <v>-0.25430606606590167</v>
      </c>
    </row>
    <row r="122" spans="1:42" ht="11.25" customHeight="1">
      <c r="A122" s="56"/>
      <c r="B122" s="69" t="s">
        <v>238</v>
      </c>
      <c r="C122" s="57">
        <v>16477344.173</v>
      </c>
      <c r="D122" s="244">
        <v>2736.16</v>
      </c>
      <c r="E122" s="71">
        <v>36.9</v>
      </c>
      <c r="F122" s="59">
        <f t="shared" si="25"/>
        <v>0.25450340292116663</v>
      </c>
      <c r="G122" s="60">
        <f t="shared" si="11"/>
        <v>0.12773293595496946</v>
      </c>
      <c r="H122" s="60">
        <f t="shared" si="12"/>
        <v>0.67784407589172457</v>
      </c>
      <c r="I122" s="61">
        <f t="shared" si="13"/>
        <v>0.61397760791423983</v>
      </c>
      <c r="J122" s="62">
        <f t="shared" si="14"/>
        <v>608013.99998369999</v>
      </c>
      <c r="K122" s="60">
        <f t="shared" ref="K122:K185" si="27">J122/$J$251</f>
        <v>6.1613865064387659E-2</v>
      </c>
      <c r="L122" s="60">
        <f t="shared" si="15"/>
        <v>0.87910938802315131</v>
      </c>
      <c r="M122" s="63">
        <f t="shared" ref="M122:M185" si="28">(H121*L122)-(L121*H122)</f>
        <v>-7.0526629731086365E-2</v>
      </c>
      <c r="N122" s="64">
        <f t="shared" si="16"/>
        <v>4059.2295048444848</v>
      </c>
      <c r="O122" s="64">
        <f t="shared" ref="O122:O185" si="29">N122*I122</f>
        <v>2492.276021359321</v>
      </c>
      <c r="P122" s="65">
        <f t="shared" ref="P122:P185" si="30">E122*N122</f>
        <v>149785.56872876149</v>
      </c>
      <c r="Q122" s="229">
        <f t="shared" si="6"/>
        <v>3.6082115510464816</v>
      </c>
      <c r="R122" s="230">
        <f t="shared" si="7"/>
        <v>4059.2295048444848</v>
      </c>
      <c r="S122" s="230">
        <f t="shared" si="8"/>
        <v>2492.276021359321</v>
      </c>
      <c r="T122" s="231">
        <f t="shared" si="9"/>
        <v>14646.55878772856</v>
      </c>
      <c r="U122" s="230">
        <f t="shared" si="10"/>
        <v>40.513243251549376</v>
      </c>
      <c r="V122" s="52">
        <f t="shared" si="17"/>
        <v>0.85216767734681698</v>
      </c>
      <c r="W122" s="52">
        <f t="shared" si="26"/>
        <v>7.2585577416730716E-4</v>
      </c>
      <c r="X122" s="66">
        <f t="shared" si="18"/>
        <v>1.1491907199818538E-2</v>
      </c>
      <c r="Y122" s="67">
        <f t="shared" si="19"/>
        <v>2.2436271385792135</v>
      </c>
      <c r="Z122" s="67">
        <f t="shared" si="20"/>
        <v>0.64299006658738755</v>
      </c>
      <c r="AA122" s="68"/>
      <c r="AB122" s="53"/>
      <c r="AD122" s="74">
        <v>0.39</v>
      </c>
      <c r="AE122" s="75">
        <f t="shared" si="21"/>
        <v>0.63529484756669963</v>
      </c>
      <c r="AF122" s="75">
        <f t="shared" si="22"/>
        <v>-0.24529484756669961</v>
      </c>
      <c r="AN122" s="74">
        <v>0.39</v>
      </c>
      <c r="AO122" s="75">
        <f t="shared" si="23"/>
        <v>0.64410330502536117</v>
      </c>
      <c r="AP122" s="75">
        <f t="shared" si="24"/>
        <v>-0.25410330502536116</v>
      </c>
    </row>
    <row r="123" spans="1:42" ht="11.25" customHeight="1">
      <c r="A123" s="56"/>
      <c r="B123" s="69" t="s">
        <v>223</v>
      </c>
      <c r="C123" s="57">
        <v>16291.99</v>
      </c>
      <c r="D123" s="244">
        <v>2775.69</v>
      </c>
      <c r="E123" s="71">
        <v>77.400000000000006</v>
      </c>
      <c r="F123" s="59">
        <f t="shared" si="25"/>
        <v>2.5164048598025346E-4</v>
      </c>
      <c r="G123" s="60">
        <f t="shared" si="11"/>
        <v>1.2629606406225322E-4</v>
      </c>
      <c r="H123" s="60">
        <f t="shared" si="12"/>
        <v>0.6779703719557868</v>
      </c>
      <c r="I123" s="61">
        <f t="shared" si="13"/>
        <v>0.67790722392375569</v>
      </c>
      <c r="J123" s="62">
        <f t="shared" si="14"/>
        <v>1261.0000260000002</v>
      </c>
      <c r="K123" s="60">
        <f t="shared" si="27"/>
        <v>1.2778502707213359E-4</v>
      </c>
      <c r="L123" s="60">
        <f t="shared" si="15"/>
        <v>0.87923717305022342</v>
      </c>
      <c r="M123" s="63">
        <f t="shared" si="28"/>
        <v>-2.4409731999019968E-5</v>
      </c>
      <c r="N123" s="64">
        <f t="shared" si="16"/>
        <v>127.6400799122282</v>
      </c>
      <c r="O123" s="64">
        <f t="shared" si="29"/>
        <v>86.528132234704955</v>
      </c>
      <c r="P123" s="65">
        <f t="shared" si="30"/>
        <v>9879.3421852064639</v>
      </c>
      <c r="Q123" s="229">
        <f t="shared" ref="Q123:Q186" si="31">IF(E123=0,LN(E123+0.001),LN(E123))</f>
        <v>4.3489867805956814</v>
      </c>
      <c r="R123" s="230">
        <f t="shared" ref="R123:R186" si="32">SQRT(C123)</f>
        <v>127.6400799122282</v>
      </c>
      <c r="S123" s="230">
        <f t="shared" ref="S123:S186" si="33">R123*I123</f>
        <v>86.528132234704955</v>
      </c>
      <c r="T123" s="231">
        <f t="shared" ref="T123:T186" si="34">Q123*R123</f>
        <v>555.10502021245679</v>
      </c>
      <c r="U123" s="230">
        <f t="shared" ref="U123:U186" si="35">IF($BE$57&gt;2.5,EXP($AX$75)*EXP($AX$76*I123),$AD$75+$AD$76*I123)</f>
        <v>34.01347343276327</v>
      </c>
      <c r="V123" s="52">
        <f t="shared" si="17"/>
        <v>0.85224077906274065</v>
      </c>
      <c r="W123" s="52">
        <f t="shared" si="26"/>
        <v>7.2880528832739583E-4</v>
      </c>
      <c r="X123" s="66">
        <f t="shared" si="18"/>
        <v>1.1493577633205606E-2</v>
      </c>
      <c r="Y123" s="67">
        <f t="shared" si="19"/>
        <v>2.6639244318196549</v>
      </c>
      <c r="Z123" s="67">
        <f t="shared" si="20"/>
        <v>8.9625918234153027E-4</v>
      </c>
      <c r="AA123" s="68"/>
      <c r="AB123" s="53"/>
      <c r="AD123" s="74">
        <v>0.4</v>
      </c>
      <c r="AE123" s="75">
        <f t="shared" si="21"/>
        <v>0.644987781021646</v>
      </c>
      <c r="AF123" s="75">
        <f t="shared" si="22"/>
        <v>-0.24498778102164598</v>
      </c>
      <c r="AN123" s="74">
        <v>0.4</v>
      </c>
      <c r="AO123" s="75">
        <f t="shared" si="23"/>
        <v>0.65369241056539906</v>
      </c>
      <c r="AP123" s="75">
        <f t="shared" si="24"/>
        <v>-0.25369241056539904</v>
      </c>
    </row>
    <row r="124" spans="1:42" ht="11.25" customHeight="1">
      <c r="A124" s="56"/>
      <c r="B124" s="69" t="s">
        <v>279</v>
      </c>
      <c r="C124" s="57">
        <v>4532868.0690000001</v>
      </c>
      <c r="D124" s="244">
        <v>2791.82</v>
      </c>
      <c r="E124" s="71">
        <v>52.3</v>
      </c>
      <c r="F124" s="59">
        <f t="shared" si="25"/>
        <v>7.0013124472058541E-2</v>
      </c>
      <c r="G124" s="60">
        <f t="shared" si="11"/>
        <v>3.5138948405208086E-2</v>
      </c>
      <c r="H124" s="60">
        <f t="shared" si="12"/>
        <v>0.71310932036099484</v>
      </c>
      <c r="I124" s="61">
        <f t="shared" si="13"/>
        <v>0.69553984615839082</v>
      </c>
      <c r="J124" s="62">
        <f t="shared" si="14"/>
        <v>237069.00000869998</v>
      </c>
      <c r="K124" s="60">
        <f t="shared" si="27"/>
        <v>2.4023685931371556E-2</v>
      </c>
      <c r="L124" s="60">
        <f t="shared" si="15"/>
        <v>0.90326085898159503</v>
      </c>
      <c r="M124" s="63">
        <f t="shared" si="28"/>
        <v>-1.460812237311182E-2</v>
      </c>
      <c r="N124" s="64">
        <f t="shared" si="16"/>
        <v>2129.0533269507364</v>
      </c>
      <c r="O124" s="64">
        <f t="shared" si="29"/>
        <v>1480.8414234903253</v>
      </c>
      <c r="P124" s="65">
        <f t="shared" si="30"/>
        <v>111349.48899952351</v>
      </c>
      <c r="Q124" s="229">
        <f t="shared" si="31"/>
        <v>3.9569963710708773</v>
      </c>
      <c r="R124" s="230">
        <f t="shared" si="32"/>
        <v>2129.0533269507364</v>
      </c>
      <c r="S124" s="230">
        <f t="shared" si="33"/>
        <v>1480.8414234903253</v>
      </c>
      <c r="T124" s="231">
        <f t="shared" si="34"/>
        <v>8424.6562885604417</v>
      </c>
      <c r="U124" s="230">
        <f t="shared" si="35"/>
        <v>32.411869282383506</v>
      </c>
      <c r="V124" s="52">
        <f t="shared" si="17"/>
        <v>0.87201539407553263</v>
      </c>
      <c r="W124" s="52">
        <f t="shared" si="26"/>
        <v>9.7627907719597653E-4</v>
      </c>
      <c r="X124" s="66">
        <f t="shared" si="18"/>
        <v>1.180762042820035E-2</v>
      </c>
      <c r="Y124" s="67">
        <f t="shared" si="19"/>
        <v>2.4649611415889705</v>
      </c>
      <c r="Z124" s="67">
        <f t="shared" si="20"/>
        <v>0.21350542518905211</v>
      </c>
      <c r="AA124" s="68"/>
      <c r="AB124" s="53"/>
      <c r="AD124" s="74">
        <v>0.41</v>
      </c>
      <c r="AE124" s="75">
        <f t="shared" si="21"/>
        <v>0.65448383209271621</v>
      </c>
      <c r="AF124" s="75">
        <f t="shared" si="22"/>
        <v>-0.24448383209271624</v>
      </c>
      <c r="AN124" s="74">
        <v>0.41</v>
      </c>
      <c r="AO124" s="75">
        <f t="shared" si="23"/>
        <v>0.66307980714349102</v>
      </c>
      <c r="AP124" s="75">
        <f t="shared" si="24"/>
        <v>-0.25307980714349104</v>
      </c>
    </row>
    <row r="125" spans="1:42" ht="11.25" customHeight="1">
      <c r="A125" s="56"/>
      <c r="B125" s="69" t="s">
        <v>312</v>
      </c>
      <c r="C125" s="57">
        <v>640642.56999999995</v>
      </c>
      <c r="D125" s="244">
        <v>2817.19</v>
      </c>
      <c r="E125" s="71">
        <v>49.8</v>
      </c>
      <c r="F125" s="59">
        <f t="shared" si="25"/>
        <v>9.8951452618396239E-3</v>
      </c>
      <c r="G125" s="60">
        <f t="shared" si="11"/>
        <v>4.9662831281952991E-3</v>
      </c>
      <c r="H125" s="60">
        <f t="shared" si="12"/>
        <v>0.71807560348919008</v>
      </c>
      <c r="I125" s="61">
        <f t="shared" si="13"/>
        <v>0.7155924619250924</v>
      </c>
      <c r="J125" s="62">
        <f t="shared" si="14"/>
        <v>31903.999985999995</v>
      </c>
      <c r="K125" s="60">
        <f t="shared" si="27"/>
        <v>3.2330320522295998E-3</v>
      </c>
      <c r="L125" s="60">
        <f t="shared" si="15"/>
        <v>0.90649389103382461</v>
      </c>
      <c r="M125" s="63">
        <f t="shared" si="28"/>
        <v>-2.180343874848778E-3</v>
      </c>
      <c r="N125" s="64">
        <f t="shared" si="16"/>
        <v>800.40150549583552</v>
      </c>
      <c r="O125" s="64">
        <f t="shared" si="29"/>
        <v>572.76128384631534</v>
      </c>
      <c r="P125" s="65">
        <f t="shared" si="30"/>
        <v>39859.994973692606</v>
      </c>
      <c r="Q125" s="229">
        <f t="shared" si="31"/>
        <v>3.9080149840306073</v>
      </c>
      <c r="R125" s="230">
        <f t="shared" si="32"/>
        <v>800.40150549583552</v>
      </c>
      <c r="S125" s="230">
        <f t="shared" si="33"/>
        <v>572.76128384631534</v>
      </c>
      <c r="T125" s="231">
        <f t="shared" si="34"/>
        <v>3127.9810767183817</v>
      </c>
      <c r="U125" s="230">
        <f t="shared" si="35"/>
        <v>30.681904248760869</v>
      </c>
      <c r="V125" s="52">
        <f t="shared" si="17"/>
        <v>0.87472231786168353</v>
      </c>
      <c r="W125" s="52">
        <f t="shared" si="26"/>
        <v>1.0094328618327146E-3</v>
      </c>
      <c r="X125" s="66">
        <f t="shared" si="18"/>
        <v>1.1849883319285846E-2</v>
      </c>
      <c r="Y125" s="67">
        <f t="shared" si="19"/>
        <v>2.4673736941550501</v>
      </c>
      <c r="Z125" s="67">
        <f t="shared" si="20"/>
        <v>3.0234398678325284E-2</v>
      </c>
      <c r="AA125" s="68"/>
      <c r="AB125" s="53"/>
      <c r="AD125" s="74">
        <v>0.42</v>
      </c>
      <c r="AE125" s="75">
        <f t="shared" si="21"/>
        <v>0.66378881188396688</v>
      </c>
      <c r="AF125" s="75">
        <f t="shared" si="22"/>
        <v>-0.24378881188396689</v>
      </c>
      <c r="AN125" s="74">
        <v>0.42</v>
      </c>
      <c r="AO125" s="75">
        <f t="shared" si="23"/>
        <v>0.67227166185476916</v>
      </c>
      <c r="AP125" s="75">
        <f t="shared" si="24"/>
        <v>-0.25227166185476918</v>
      </c>
    </row>
    <row r="126" spans="1:42" ht="11.25" customHeight="1">
      <c r="A126" s="56"/>
      <c r="B126" s="69" t="s">
        <v>370</v>
      </c>
      <c r="C126" s="57">
        <v>107184.11599999999</v>
      </c>
      <c r="D126" s="244">
        <v>2921.18</v>
      </c>
      <c r="E126" s="71">
        <v>83.1</v>
      </c>
      <c r="F126" s="59">
        <f t="shared" si="25"/>
        <v>1.6555290691685827E-3</v>
      </c>
      <c r="G126" s="60">
        <f t="shared" ref="G126:G189" si="36">C126/$C$251</f>
        <v>8.3089493553531392E-4</v>
      </c>
      <c r="H126" s="60">
        <f t="shared" ref="H126:H189" si="37">H125+G126</f>
        <v>0.71890649842472543</v>
      </c>
      <c r="I126" s="61">
        <f t="shared" ref="I126:I189" si="38">(H125+H126)/2</f>
        <v>0.71849105095695776</v>
      </c>
      <c r="J126" s="62">
        <f t="shared" ref="J126:J189" si="39">E126*C126/$E$53</f>
        <v>8907.0000395999996</v>
      </c>
      <c r="K126" s="60">
        <f t="shared" si="27"/>
        <v>9.0260207591128221E-4</v>
      </c>
      <c r="L126" s="60">
        <f t="shared" ref="L126:L189" si="40">L125+K126</f>
        <v>0.90739649310973591</v>
      </c>
      <c r="M126" s="63">
        <f t="shared" si="28"/>
        <v>-1.0506465278314892E-4</v>
      </c>
      <c r="N126" s="64">
        <f t="shared" ref="N126:N189" si="41">SQRT(C126)</f>
        <v>327.38985323311408</v>
      </c>
      <c r="O126" s="64">
        <f t="shared" si="29"/>
        <v>235.22667972210428</v>
      </c>
      <c r="P126" s="65">
        <f t="shared" si="30"/>
        <v>27206.096803671779</v>
      </c>
      <c r="Q126" s="229">
        <f t="shared" si="31"/>
        <v>4.4200447018614026</v>
      </c>
      <c r="R126" s="230">
        <f t="shared" si="32"/>
        <v>327.38985323311408</v>
      </c>
      <c r="S126" s="230">
        <f t="shared" si="33"/>
        <v>235.22667972210428</v>
      </c>
      <c r="T126" s="231">
        <f t="shared" si="34"/>
        <v>1447.077786226208</v>
      </c>
      <c r="U126" s="230">
        <f t="shared" si="35"/>
        <v>30.439596646894795</v>
      </c>
      <c r="V126" s="52">
        <f t="shared" ref="V126:V189" si="42">(EXP(H126/($W$253-H126))-1)/(EXP(1/($W$253-1))-1)</f>
        <v>0.87517314757977949</v>
      </c>
      <c r="W126" s="52">
        <f t="shared" si="26"/>
        <v>1.0383439971429628E-3</v>
      </c>
      <c r="X126" s="66">
        <f t="shared" ref="X126:X189" si="43">L126/$E$251</f>
        <v>1.1861682327959911E-2</v>
      </c>
      <c r="Y126" s="67">
        <f t="shared" ref="Y126:Y189" si="44">(E126/$E$251)*(2*I126-1-$AF$185)+2-X125-X126</f>
        <v>2.8019572514736666</v>
      </c>
      <c r="Z126" s="67">
        <f t="shared" ref="Z126:Z189" si="45">G126*Y126^2</f>
        <v>6.5233265915042912E-3</v>
      </c>
      <c r="AA126" s="68"/>
      <c r="AB126" s="53"/>
      <c r="AD126" s="74">
        <v>0.43</v>
      </c>
      <c r="AE126" s="75">
        <f t="shared" si="21"/>
        <v>0.672908308860798</v>
      </c>
      <c r="AF126" s="75">
        <f t="shared" si="22"/>
        <v>-0.24290830886079801</v>
      </c>
      <c r="AN126" s="74">
        <v>0.43</v>
      </c>
      <c r="AO126" s="75">
        <f t="shared" si="23"/>
        <v>0.6812738970193164</v>
      </c>
      <c r="AP126" s="75">
        <f t="shared" si="24"/>
        <v>-0.25127389701931641</v>
      </c>
    </row>
    <row r="127" spans="1:42" ht="11.25" customHeight="1">
      <c r="A127" s="56"/>
      <c r="B127" s="69" t="s">
        <v>241</v>
      </c>
      <c r="C127" s="57">
        <v>120571.185</v>
      </c>
      <c r="D127" s="244">
        <v>2960.67</v>
      </c>
      <c r="E127" s="71">
        <v>117.3</v>
      </c>
      <c r="F127" s="59">
        <f t="shared" si="25"/>
        <v>1.8623011423782514E-3</v>
      </c>
      <c r="G127" s="60">
        <f t="shared" si="36"/>
        <v>9.3467195258662588E-4</v>
      </c>
      <c r="H127" s="60">
        <f t="shared" si="37"/>
        <v>0.7198411703773121</v>
      </c>
      <c r="I127" s="61">
        <f t="shared" si="38"/>
        <v>0.71937383440101876</v>
      </c>
      <c r="J127" s="62">
        <f t="shared" si="39"/>
        <v>14143.000000499998</v>
      </c>
      <c r="K127" s="60">
        <f t="shared" si="27"/>
        <v>1.4331987317065112E-3</v>
      </c>
      <c r="L127" s="60">
        <f t="shared" si="40"/>
        <v>0.90882969184144247</v>
      </c>
      <c r="M127" s="63">
        <f t="shared" si="28"/>
        <v>1.8221782977267953E-4</v>
      </c>
      <c r="N127" s="64">
        <f t="shared" si="41"/>
        <v>347.23361732412951</v>
      </c>
      <c r="O127" s="64">
        <f t="shared" si="29"/>
        <v>249.79077872739506</v>
      </c>
      <c r="P127" s="65">
        <f t="shared" si="30"/>
        <v>40730.503312120389</v>
      </c>
      <c r="Q127" s="229">
        <f t="shared" si="31"/>
        <v>4.7647347556594299</v>
      </c>
      <c r="R127" s="230">
        <f t="shared" si="32"/>
        <v>347.23361732412951</v>
      </c>
      <c r="S127" s="230">
        <f t="shared" si="33"/>
        <v>249.79077872739506</v>
      </c>
      <c r="T127" s="231">
        <f t="shared" si="34"/>
        <v>1654.4760847976263</v>
      </c>
      <c r="U127" s="230">
        <f t="shared" si="35"/>
        <v>30.366181194902957</v>
      </c>
      <c r="V127" s="52">
        <f t="shared" si="42"/>
        <v>0.87567958353016317</v>
      </c>
      <c r="W127" s="52">
        <f t="shared" si="26"/>
        <v>1.0989296810495484E-3</v>
      </c>
      <c r="X127" s="66">
        <f t="shared" si="43"/>
        <v>1.1880417410360413E-2</v>
      </c>
      <c r="Y127" s="67">
        <f t="shared" si="44"/>
        <v>3.1444399253686854</v>
      </c>
      <c r="Z127" s="67">
        <f t="shared" si="45"/>
        <v>9.2415712157746365E-3</v>
      </c>
      <c r="AA127" s="68"/>
      <c r="AB127" s="53"/>
      <c r="AD127" s="74">
        <v>0.44</v>
      </c>
      <c r="AE127" s="75">
        <f t="shared" si="21"/>
        <v>0.68184769926633393</v>
      </c>
      <c r="AF127" s="75">
        <f t="shared" si="22"/>
        <v>-0.24184769926633393</v>
      </c>
      <c r="AN127" s="74">
        <v>0.44</v>
      </c>
      <c r="AO127" s="75">
        <f t="shared" si="23"/>
        <v>0.69009220204606825</v>
      </c>
      <c r="AP127" s="75">
        <f t="shared" si="24"/>
        <v>-0.25009220204606825</v>
      </c>
    </row>
    <row r="128" spans="1:42" ht="11.25" customHeight="1">
      <c r="A128" s="56"/>
      <c r="B128" s="69" t="s">
        <v>355</v>
      </c>
      <c r="C128" s="57">
        <v>345670.73200000002</v>
      </c>
      <c r="D128" s="244">
        <v>3008.48</v>
      </c>
      <c r="E128" s="71">
        <v>16.399999999999999</v>
      </c>
      <c r="F128" s="59">
        <f t="shared" si="25"/>
        <v>5.3391114891201113E-3</v>
      </c>
      <c r="G128" s="60">
        <f t="shared" si="36"/>
        <v>2.6796513448091954E-3</v>
      </c>
      <c r="H128" s="60">
        <f t="shared" si="37"/>
        <v>0.72252082172212129</v>
      </c>
      <c r="I128" s="61">
        <f t="shared" si="38"/>
        <v>0.72118099604971664</v>
      </c>
      <c r="J128" s="62">
        <f t="shared" si="39"/>
        <v>5669.0000048000002</v>
      </c>
      <c r="K128" s="60">
        <f t="shared" si="27"/>
        <v>5.7447526102215438E-4</v>
      </c>
      <c r="L128" s="60">
        <f t="shared" si="40"/>
        <v>0.90940416710246463</v>
      </c>
      <c r="M128" s="63">
        <f t="shared" si="28"/>
        <v>-2.0218157616984644E-3</v>
      </c>
      <c r="N128" s="64">
        <f t="shared" si="41"/>
        <v>587.93769397785684</v>
      </c>
      <c r="O128" s="64">
        <f t="shared" si="29"/>
        <v>424.00949175812428</v>
      </c>
      <c r="P128" s="65">
        <f t="shared" si="30"/>
        <v>9642.1781812368517</v>
      </c>
      <c r="Q128" s="229">
        <f t="shared" si="31"/>
        <v>2.7972813348301528</v>
      </c>
      <c r="R128" s="230">
        <f t="shared" si="32"/>
        <v>587.93769397785684</v>
      </c>
      <c r="S128" s="230">
        <f t="shared" si="33"/>
        <v>424.00949175812428</v>
      </c>
      <c r="T128" s="231">
        <f t="shared" si="34"/>
        <v>1644.6271374073413</v>
      </c>
      <c r="U128" s="230">
        <f t="shared" si="35"/>
        <v>30.216442908919024</v>
      </c>
      <c r="V128" s="52">
        <f t="shared" si="42"/>
        <v>0.87712740392852628</v>
      </c>
      <c r="W128" s="52">
        <f t="shared" si="26"/>
        <v>1.0417894409865027E-3</v>
      </c>
      <c r="X128" s="66">
        <f t="shared" si="43"/>
        <v>1.1887927074661809E-2</v>
      </c>
      <c r="Y128" s="67">
        <f t="shared" si="44"/>
        <v>2.1403328969392983</v>
      </c>
      <c r="Z128" s="67">
        <f t="shared" si="45"/>
        <v>1.2275549559937147E-2</v>
      </c>
      <c r="AA128" s="68"/>
      <c r="AB128" s="53"/>
      <c r="AD128" s="74">
        <v>0.45</v>
      </c>
      <c r="AE128" s="75">
        <f t="shared" si="21"/>
        <v>0.69061215696501477</v>
      </c>
      <c r="AF128" s="75">
        <f t="shared" si="22"/>
        <v>-0.24061215696501476</v>
      </c>
      <c r="AN128" s="74">
        <v>0.45</v>
      </c>
      <c r="AO128" s="75">
        <f t="shared" si="23"/>
        <v>0.69873204462091176</v>
      </c>
      <c r="AP128" s="75">
        <f t="shared" si="24"/>
        <v>-0.24873204462091175</v>
      </c>
    </row>
    <row r="129" spans="1:42" ht="11.25" customHeight="1">
      <c r="A129" s="56"/>
      <c r="B129" s="69" t="s">
        <v>275</v>
      </c>
      <c r="C129" s="57">
        <v>210831.09899999999</v>
      </c>
      <c r="D129" s="244">
        <v>3054.42</v>
      </c>
      <c r="E129" s="71">
        <v>37.299999999999997</v>
      </c>
      <c r="F129" s="59">
        <f t="shared" si="25"/>
        <v>3.2564247959955125E-3</v>
      </c>
      <c r="G129" s="60">
        <f t="shared" si="36"/>
        <v>1.6343698949986617E-3</v>
      </c>
      <c r="H129" s="60">
        <f t="shared" si="37"/>
        <v>0.72415519161711994</v>
      </c>
      <c r="I129" s="61">
        <f t="shared" si="38"/>
        <v>0.72333800666962067</v>
      </c>
      <c r="J129" s="62">
        <f t="shared" si="39"/>
        <v>7863.999992699999</v>
      </c>
      <c r="K129" s="60">
        <f t="shared" si="27"/>
        <v>7.9690835150103925E-4</v>
      </c>
      <c r="L129" s="60">
        <f t="shared" si="40"/>
        <v>0.91020107545396567</v>
      </c>
      <c r="M129" s="63">
        <f t="shared" si="28"/>
        <v>-9.105199161348887E-4</v>
      </c>
      <c r="N129" s="64">
        <f t="shared" si="41"/>
        <v>459.16347742389092</v>
      </c>
      <c r="O129" s="64">
        <f t="shared" si="29"/>
        <v>332.13039449528861</v>
      </c>
      <c r="P129" s="65">
        <f t="shared" si="30"/>
        <v>17126.79770791113</v>
      </c>
      <c r="Q129" s="229">
        <f t="shared" si="31"/>
        <v>3.6189933266497696</v>
      </c>
      <c r="R129" s="230">
        <f t="shared" si="32"/>
        <v>459.16347742389092</v>
      </c>
      <c r="S129" s="230">
        <f t="shared" si="33"/>
        <v>332.13039449528861</v>
      </c>
      <c r="T129" s="231">
        <f t="shared" si="34"/>
        <v>1661.7095606383634</v>
      </c>
      <c r="U129" s="230">
        <f t="shared" si="35"/>
        <v>30.038683056139959</v>
      </c>
      <c r="V129" s="52">
        <f t="shared" si="42"/>
        <v>0.87800748222183855</v>
      </c>
      <c r="W129" s="52">
        <f t="shared" si="26"/>
        <v>1.0364274451956609E-3</v>
      </c>
      <c r="X129" s="66">
        <f t="shared" si="43"/>
        <v>1.1898344432213642E-2</v>
      </c>
      <c r="Y129" s="67">
        <f t="shared" si="44"/>
        <v>2.3515474802814107</v>
      </c>
      <c r="Z129" s="67">
        <f t="shared" si="45"/>
        <v>9.037698688317582E-3</v>
      </c>
      <c r="AA129" s="68"/>
      <c r="AB129" s="53"/>
      <c r="AD129" s="74">
        <v>0.46</v>
      </c>
      <c r="AE129" s="75">
        <f t="shared" si="21"/>
        <v>0.69920666274946219</v>
      </c>
      <c r="AF129" s="75">
        <f t="shared" si="22"/>
        <v>-0.23920666274946217</v>
      </c>
      <c r="AN129" s="74">
        <v>0.46</v>
      </c>
      <c r="AO129" s="75">
        <f t="shared" si="23"/>
        <v>0.70719868126304419</v>
      </c>
      <c r="AP129" s="75">
        <f t="shared" si="24"/>
        <v>-0.24719868126304417</v>
      </c>
    </row>
    <row r="130" spans="1:42" ht="11.25" customHeight="1">
      <c r="A130" s="56"/>
      <c r="B130" s="69" t="s">
        <v>388</v>
      </c>
      <c r="C130" s="57">
        <v>3263.7570000000001</v>
      </c>
      <c r="D130" s="244">
        <v>3336.85</v>
      </c>
      <c r="E130" s="71">
        <v>52.7</v>
      </c>
      <c r="F130" s="59">
        <f t="shared" si="25"/>
        <v>5.0410870470792954E-5</v>
      </c>
      <c r="G130" s="60">
        <f t="shared" si="36"/>
        <v>2.5300755963858764E-5</v>
      </c>
      <c r="H130" s="60">
        <f t="shared" si="37"/>
        <v>0.7241804923730838</v>
      </c>
      <c r="I130" s="61">
        <f t="shared" si="38"/>
        <v>0.72416784199510187</v>
      </c>
      <c r="J130" s="62">
        <f t="shared" si="39"/>
        <v>171.99999389999999</v>
      </c>
      <c r="K130" s="60">
        <f t="shared" si="27"/>
        <v>1.7429836180604733E-5</v>
      </c>
      <c r="L130" s="60">
        <f t="shared" si="40"/>
        <v>0.91021850529014625</v>
      </c>
      <c r="M130" s="63">
        <f t="shared" si="28"/>
        <v>-1.0406868928947155E-5</v>
      </c>
      <c r="N130" s="64">
        <f t="shared" si="41"/>
        <v>57.129300713381745</v>
      </c>
      <c r="O130" s="64">
        <f t="shared" si="29"/>
        <v>41.371202412298892</v>
      </c>
      <c r="P130" s="65">
        <f t="shared" si="30"/>
        <v>3010.714147595218</v>
      </c>
      <c r="Q130" s="229">
        <f t="shared" si="31"/>
        <v>3.9646154555473165</v>
      </c>
      <c r="R130" s="230">
        <f t="shared" si="32"/>
        <v>57.129300713381745</v>
      </c>
      <c r="S130" s="230">
        <f t="shared" si="33"/>
        <v>41.371202412298892</v>
      </c>
      <c r="T130" s="231">
        <f t="shared" si="34"/>
        <v>226.49570857288361</v>
      </c>
      <c r="U130" s="230">
        <f t="shared" si="35"/>
        <v>29.970574974350004</v>
      </c>
      <c r="V130" s="52">
        <f t="shared" si="42"/>
        <v>0.87802108855935246</v>
      </c>
      <c r="W130" s="52">
        <f t="shared" si="26"/>
        <v>1.0366736441364001E-3</v>
      </c>
      <c r="X130" s="66">
        <f t="shared" si="43"/>
        <v>1.1898572278784983E-2</v>
      </c>
      <c r="Y130" s="67">
        <f t="shared" si="44"/>
        <v>2.5076437246363561</v>
      </c>
      <c r="Z130" s="67">
        <f t="shared" si="45"/>
        <v>1.5909816306779832E-4</v>
      </c>
      <c r="AA130" s="68"/>
      <c r="AB130" s="53"/>
      <c r="AD130" s="74">
        <v>0.47</v>
      </c>
      <c r="AE130" s="75">
        <f t="shared" si="21"/>
        <v>0.70763601314413072</v>
      </c>
      <c r="AF130" s="75">
        <f t="shared" si="22"/>
        <v>-0.23763601314413074</v>
      </c>
      <c r="AN130" s="74">
        <v>0.47</v>
      </c>
      <c r="AO130" s="75">
        <f t="shared" si="23"/>
        <v>0.7154971672904431</v>
      </c>
      <c r="AP130" s="75">
        <f t="shared" si="24"/>
        <v>-0.24549716729044313</v>
      </c>
    </row>
    <row r="131" spans="1:42" ht="11.25" customHeight="1">
      <c r="A131" s="56"/>
      <c r="B131" s="69" t="s">
        <v>302</v>
      </c>
      <c r="C131" s="57">
        <v>6551.7240000000002</v>
      </c>
      <c r="D131" s="244">
        <v>3366.23</v>
      </c>
      <c r="E131" s="71">
        <v>43.5</v>
      </c>
      <c r="F131" s="59">
        <f t="shared" si="25"/>
        <v>1.0119568029249283E-4</v>
      </c>
      <c r="G131" s="60">
        <f t="shared" si="36"/>
        <v>5.0789188676288282E-5</v>
      </c>
      <c r="H131" s="60">
        <f t="shared" si="37"/>
        <v>0.72423128156176009</v>
      </c>
      <c r="I131" s="61">
        <f t="shared" si="38"/>
        <v>0.72420588696742194</v>
      </c>
      <c r="J131" s="62">
        <f t="shared" si="39"/>
        <v>284.99999400000002</v>
      </c>
      <c r="K131" s="60">
        <f t="shared" si="27"/>
        <v>2.8880833622479173E-5</v>
      </c>
      <c r="L131" s="60">
        <f t="shared" si="40"/>
        <v>0.91024738612376876</v>
      </c>
      <c r="M131" s="63">
        <f t="shared" si="28"/>
        <v>-2.5314323088942992E-5</v>
      </c>
      <c r="N131" s="64">
        <f t="shared" si="41"/>
        <v>80.9427204880093</v>
      </c>
      <c r="O131" s="64">
        <f t="shared" si="29"/>
        <v>58.619194684574893</v>
      </c>
      <c r="P131" s="65">
        <f t="shared" si="30"/>
        <v>3521.0083412284043</v>
      </c>
      <c r="Q131" s="229">
        <f t="shared" si="31"/>
        <v>3.7727609380946383</v>
      </c>
      <c r="R131" s="230">
        <f t="shared" si="32"/>
        <v>80.9427204880093</v>
      </c>
      <c r="S131" s="230">
        <f t="shared" si="33"/>
        <v>58.619194684574893</v>
      </c>
      <c r="T131" s="231">
        <f t="shared" si="34"/>
        <v>305.37753408027407</v>
      </c>
      <c r="U131" s="230">
        <f t="shared" si="35"/>
        <v>29.967456168034907</v>
      </c>
      <c r="V131" s="52">
        <f t="shared" si="42"/>
        <v>0.87804840054103239</v>
      </c>
      <c r="W131" s="52">
        <f t="shared" si="26"/>
        <v>1.0367746725572647E-3</v>
      </c>
      <c r="X131" s="66">
        <f t="shared" si="43"/>
        <v>1.1898949815260381E-2</v>
      </c>
      <c r="Y131" s="67">
        <f t="shared" si="44"/>
        <v>2.414911170817069</v>
      </c>
      <c r="Z131" s="67">
        <f t="shared" si="45"/>
        <v>2.96192185483227E-4</v>
      </c>
      <c r="AA131" s="68"/>
      <c r="AB131" s="53"/>
      <c r="AD131" s="74">
        <v>0.48</v>
      </c>
      <c r="AE131" s="75">
        <f t="shared" si="21"/>
        <v>0.71590482873690264</v>
      </c>
      <c r="AF131" s="75">
        <f t="shared" si="22"/>
        <v>-0.23590482873690266</v>
      </c>
      <c r="AN131" s="74">
        <v>0.48</v>
      </c>
      <c r="AO131" s="75">
        <f t="shared" si="23"/>
        <v>0.72363236623231741</v>
      </c>
      <c r="AP131" s="75">
        <f t="shared" si="24"/>
        <v>-0.24363236623231743</v>
      </c>
    </row>
    <row r="132" spans="1:42" ht="11.25" customHeight="1">
      <c r="A132" s="56"/>
      <c r="B132" s="69" t="s">
        <v>273</v>
      </c>
      <c r="C132" s="57">
        <v>19676.723999999998</v>
      </c>
      <c r="D132" s="244">
        <v>3375.41</v>
      </c>
      <c r="E132" s="71">
        <v>46.4</v>
      </c>
      <c r="F132" s="59">
        <f t="shared" si="25"/>
        <v>3.0391992567263521E-4</v>
      </c>
      <c r="G132" s="60">
        <f t="shared" si="36"/>
        <v>1.5253463787046734E-4</v>
      </c>
      <c r="H132" s="60">
        <f t="shared" si="37"/>
        <v>0.72438381619963055</v>
      </c>
      <c r="I132" s="61">
        <f t="shared" si="38"/>
        <v>0.72430754888069537</v>
      </c>
      <c r="J132" s="62">
        <f t="shared" si="39"/>
        <v>912.99999359999993</v>
      </c>
      <c r="K132" s="60">
        <f t="shared" si="27"/>
        <v>9.2520005149495361E-5</v>
      </c>
      <c r="L132" s="60">
        <f t="shared" si="40"/>
        <v>0.91033990612891824</v>
      </c>
      <c r="M132" s="63">
        <f t="shared" si="28"/>
        <v>-7.1838373515431542E-5</v>
      </c>
      <c r="N132" s="64">
        <f t="shared" si="41"/>
        <v>140.27374665275039</v>
      </c>
      <c r="O132" s="64">
        <f t="shared" si="29"/>
        <v>101.60133361036529</v>
      </c>
      <c r="P132" s="65">
        <f t="shared" si="30"/>
        <v>6508.7018446876182</v>
      </c>
      <c r="Q132" s="229">
        <f t="shared" si="31"/>
        <v>3.8372994592322094</v>
      </c>
      <c r="R132" s="230">
        <f t="shared" si="32"/>
        <v>140.27374665275039</v>
      </c>
      <c r="S132" s="230">
        <f t="shared" si="33"/>
        <v>101.60133361036529</v>
      </c>
      <c r="T132" s="231">
        <f t="shared" si="34"/>
        <v>538.27237217507502</v>
      </c>
      <c r="U132" s="230">
        <f t="shared" si="35"/>
        <v>29.959123838659309</v>
      </c>
      <c r="V132" s="52">
        <f t="shared" si="42"/>
        <v>0.87813041330763786</v>
      </c>
      <c r="W132" s="52">
        <f t="shared" si="26"/>
        <v>1.0374514278041124E-3</v>
      </c>
      <c r="X132" s="66">
        <f t="shared" si="43"/>
        <v>1.1900159256688024E-2</v>
      </c>
      <c r="Y132" s="67">
        <f t="shared" si="44"/>
        <v>2.4442801562609198</v>
      </c>
      <c r="Z132" s="67">
        <f t="shared" si="45"/>
        <v>9.1131903019636522E-4</v>
      </c>
      <c r="AA132" s="68"/>
      <c r="AB132" s="53"/>
      <c r="AD132" s="74">
        <v>0.49</v>
      </c>
      <c r="AE132" s="75">
        <f t="shared" si="21"/>
        <v>0.72401756206762524</v>
      </c>
      <c r="AF132" s="75">
        <f t="shared" si="22"/>
        <v>-0.23401756206762525</v>
      </c>
      <c r="AN132" s="74">
        <v>0.49</v>
      </c>
      <c r="AO132" s="75">
        <f t="shared" si="23"/>
        <v>0.73160895872369647</v>
      </c>
      <c r="AP132" s="75">
        <f t="shared" si="24"/>
        <v>-0.24160895872369648</v>
      </c>
    </row>
    <row r="133" spans="1:42" ht="11.25" customHeight="1">
      <c r="A133" s="56"/>
      <c r="B133" s="69" t="s">
        <v>402</v>
      </c>
      <c r="C133" s="57">
        <v>254461.15299999999</v>
      </c>
      <c r="D133" s="244">
        <v>3381.24</v>
      </c>
      <c r="E133" s="71">
        <v>79.8</v>
      </c>
      <c r="F133" s="59">
        <f t="shared" si="25"/>
        <v>3.9303196358465497E-3</v>
      </c>
      <c r="G133" s="60">
        <f t="shared" si="36"/>
        <v>1.9725915668155217E-3</v>
      </c>
      <c r="H133" s="60">
        <f t="shared" si="37"/>
        <v>0.72635640776644605</v>
      </c>
      <c r="I133" s="61">
        <f t="shared" si="38"/>
        <v>0.72537011198303825</v>
      </c>
      <c r="J133" s="62">
        <f t="shared" si="39"/>
        <v>20306.000009399999</v>
      </c>
      <c r="K133" s="60">
        <f t="shared" si="27"/>
        <v>2.0577341058103387E-3</v>
      </c>
      <c r="L133" s="60">
        <f t="shared" si="40"/>
        <v>0.91239764023472858</v>
      </c>
      <c r="M133" s="63">
        <f t="shared" si="28"/>
        <v>-3.0513953747446365E-4</v>
      </c>
      <c r="N133" s="64">
        <f t="shared" si="41"/>
        <v>504.44142672861432</v>
      </c>
      <c r="O133" s="64">
        <f t="shared" si="29"/>
        <v>365.90673419501854</v>
      </c>
      <c r="P133" s="65">
        <f t="shared" si="30"/>
        <v>40254.425852943423</v>
      </c>
      <c r="Q133" s="229">
        <f t="shared" si="31"/>
        <v>4.3795235044557632</v>
      </c>
      <c r="R133" s="230">
        <f t="shared" si="32"/>
        <v>504.44142672861432</v>
      </c>
      <c r="S133" s="230">
        <f t="shared" si="33"/>
        <v>365.90673419501854</v>
      </c>
      <c r="T133" s="231">
        <f t="shared" si="34"/>
        <v>2209.2130849791661</v>
      </c>
      <c r="U133" s="230">
        <f t="shared" si="35"/>
        <v>29.872173454620583</v>
      </c>
      <c r="V133" s="52">
        <f t="shared" si="42"/>
        <v>0.8791892525997288</v>
      </c>
      <c r="W133" s="52">
        <f t="shared" si="26"/>
        <v>1.1027970093164063E-3</v>
      </c>
      <c r="X133" s="66">
        <f t="shared" si="43"/>
        <v>1.1927058399966483E-2</v>
      </c>
      <c r="Y133" s="67">
        <f t="shared" si="44"/>
        <v>2.7834052679572117</v>
      </c>
      <c r="Z133" s="67">
        <f t="shared" si="45"/>
        <v>1.5282347186727316E-2</v>
      </c>
      <c r="AA133" s="68"/>
      <c r="AB133" s="53"/>
      <c r="AD133" s="74">
        <v>0.5</v>
      </c>
      <c r="AE133" s="75">
        <f t="shared" si="21"/>
        <v>0.73197850510057705</v>
      </c>
      <c r="AF133" s="75">
        <f t="shared" si="22"/>
        <v>-0.23197850510057705</v>
      </c>
      <c r="AN133" s="74">
        <v>0.5</v>
      </c>
      <c r="AO133" s="75">
        <f t="shared" si="23"/>
        <v>0.73943145091478368</v>
      </c>
      <c r="AP133" s="75">
        <f t="shared" si="24"/>
        <v>-0.23943145091478368</v>
      </c>
    </row>
    <row r="134" spans="1:42" ht="11.25" customHeight="1">
      <c r="A134" s="56"/>
      <c r="B134" s="76" t="s">
        <v>289</v>
      </c>
      <c r="C134" s="77">
        <v>2563.739</v>
      </c>
      <c r="D134" s="245">
        <v>3410.82</v>
      </c>
      <c r="E134" s="181">
        <v>70.599999999999994</v>
      </c>
      <c r="F134" s="59">
        <f t="shared" si="25"/>
        <v>3.9598632695363124E-5</v>
      </c>
      <c r="G134" s="60">
        <f t="shared" si="36"/>
        <v>1.9874192470219843E-5</v>
      </c>
      <c r="H134" s="60">
        <f t="shared" si="37"/>
        <v>0.72637628195891624</v>
      </c>
      <c r="I134" s="61">
        <f t="shared" si="38"/>
        <v>0.72636634486268115</v>
      </c>
      <c r="J134" s="62">
        <f t="shared" si="39"/>
        <v>180.99997339999999</v>
      </c>
      <c r="K134" s="60">
        <f t="shared" si="27"/>
        <v>1.8341860447332345E-5</v>
      </c>
      <c r="L134" s="60">
        <f t="shared" si="40"/>
        <v>0.91241598209517594</v>
      </c>
      <c r="M134" s="63">
        <f t="shared" si="28"/>
        <v>-4.8104384450242677E-6</v>
      </c>
      <c r="N134" s="64">
        <f t="shared" si="41"/>
        <v>50.633378319049577</v>
      </c>
      <c r="O134" s="64">
        <f t="shared" si="29"/>
        <v>36.778381937657365</v>
      </c>
      <c r="P134" s="65">
        <f t="shared" si="30"/>
        <v>3574.7165093249</v>
      </c>
      <c r="Q134" s="229">
        <f t="shared" si="31"/>
        <v>4.257030144499196</v>
      </c>
      <c r="R134" s="230">
        <f t="shared" si="32"/>
        <v>50.633378319049577</v>
      </c>
      <c r="S134" s="230">
        <f t="shared" si="33"/>
        <v>36.778381937657365</v>
      </c>
      <c r="T134" s="231">
        <f t="shared" si="34"/>
        <v>215.54781782202608</v>
      </c>
      <c r="U134" s="230">
        <f t="shared" si="35"/>
        <v>29.790880157282455</v>
      </c>
      <c r="V134" s="52">
        <f t="shared" si="42"/>
        <v>0.8791999040130668</v>
      </c>
      <c r="W134" s="52">
        <f t="shared" si="26"/>
        <v>1.103307843156771E-3</v>
      </c>
      <c r="X134" s="66">
        <f t="shared" si="43"/>
        <v>1.1927298168715406E-2</v>
      </c>
      <c r="Y134" s="67">
        <f t="shared" si="44"/>
        <v>2.6921525756703262</v>
      </c>
      <c r="Z134" s="67">
        <f t="shared" si="45"/>
        <v>1.4404189640556043E-4</v>
      </c>
      <c r="AA134" s="68"/>
      <c r="AB134" s="53"/>
      <c r="AD134" s="74">
        <v>0.51</v>
      </c>
      <c r="AE134" s="75">
        <f t="shared" si="21"/>
        <v>0.73979179630600989</v>
      </c>
      <c r="AF134" s="75">
        <f t="shared" si="22"/>
        <v>-0.22979179630600988</v>
      </c>
      <c r="AN134" s="74">
        <v>0.51</v>
      </c>
      <c r="AO134" s="75">
        <f t="shared" si="23"/>
        <v>0.7471041824254181</v>
      </c>
      <c r="AP134" s="75">
        <f t="shared" si="24"/>
        <v>-0.23710418242541809</v>
      </c>
    </row>
    <row r="135" spans="1:42" ht="11.25" customHeight="1">
      <c r="A135" s="56"/>
      <c r="B135" s="69" t="s">
        <v>356</v>
      </c>
      <c r="C135" s="57">
        <v>119464.883</v>
      </c>
      <c r="D135" s="244">
        <v>3454.15</v>
      </c>
      <c r="E135" s="71">
        <v>29.9</v>
      </c>
      <c r="F135" s="59">
        <f>C135/$C$261</f>
        <v>1.2751834650992533E-2</v>
      </c>
      <c r="G135" s="60">
        <f t="shared" si="36"/>
        <v>9.2609586162019407E-4</v>
      </c>
      <c r="H135" s="60">
        <f t="shared" si="37"/>
        <v>0.72730237782053642</v>
      </c>
      <c r="I135" s="61">
        <f t="shared" si="38"/>
        <v>0.72683932988972633</v>
      </c>
      <c r="J135" s="62">
        <f t="shared" si="39"/>
        <v>3572.0000016999998</v>
      </c>
      <c r="K135" s="60">
        <f t="shared" si="27"/>
        <v>3.6197312252783068E-4</v>
      </c>
      <c r="L135" s="60">
        <f t="shared" si="40"/>
        <v>0.91277795521770377</v>
      </c>
      <c r="M135" s="63">
        <f t="shared" si="28"/>
        <v>-5.8205597418359289E-4</v>
      </c>
      <c r="N135" s="64">
        <f t="shared" si="41"/>
        <v>345.63692366412477</v>
      </c>
      <c r="O135" s="64">
        <f t="shared" si="29"/>
        <v>251.22250998117894</v>
      </c>
      <c r="P135" s="65">
        <f t="shared" si="30"/>
        <v>10334.544017557329</v>
      </c>
      <c r="Q135" s="229">
        <f t="shared" si="31"/>
        <v>3.3978584803966405</v>
      </c>
      <c r="R135" s="230">
        <f t="shared" si="32"/>
        <v>345.63692366412477</v>
      </c>
      <c r="S135" s="230">
        <f t="shared" si="33"/>
        <v>251.22250998117894</v>
      </c>
      <c r="T135" s="231">
        <f t="shared" si="34"/>
        <v>1174.4253522103527</v>
      </c>
      <c r="U135" s="230">
        <f t="shared" si="35"/>
        <v>29.75236173690466</v>
      </c>
      <c r="V135" s="52">
        <f t="shared" si="42"/>
        <v>0.87969587184220988</v>
      </c>
      <c r="W135" s="52">
        <f t="shared" si="26"/>
        <v>1.0944242404631298E-3</v>
      </c>
      <c r="X135" s="66">
        <f t="shared" si="43"/>
        <v>1.1932029959308921E-2</v>
      </c>
      <c r="Y135" s="67">
        <f t="shared" si="44"/>
        <v>2.2797484763765672</v>
      </c>
      <c r="Z135" s="67">
        <f t="shared" si="45"/>
        <v>4.8131546020954395E-3</v>
      </c>
      <c r="AA135" s="68"/>
      <c r="AB135" s="53"/>
      <c r="AD135" s="74">
        <v>0.52</v>
      </c>
      <c r="AE135" s="75">
        <f t="shared" si="21"/>
        <v>0.7474614273742014</v>
      </c>
      <c r="AF135" s="75">
        <f t="shared" si="22"/>
        <v>-0.22746142737420139</v>
      </c>
      <c r="AN135" s="74">
        <v>0.52</v>
      </c>
      <c r="AO135" s="75">
        <f t="shared" si="23"/>
        <v>0.75463133387282433</v>
      </c>
      <c r="AP135" s="75">
        <f t="shared" si="24"/>
        <v>-0.23463133387282431</v>
      </c>
    </row>
    <row r="136" spans="1:42" ht="11.25" customHeight="1">
      <c r="A136" s="56"/>
      <c r="B136" s="69" t="s">
        <v>286</v>
      </c>
      <c r="C136" s="57">
        <v>157204.30100000001</v>
      </c>
      <c r="D136" s="244">
        <v>3610.42</v>
      </c>
      <c r="E136" s="71">
        <v>27.9</v>
      </c>
      <c r="F136" s="59">
        <f t="shared" ref="F136:F173" si="46">C136/$C$261</f>
        <v>1.6780188474104646E-2</v>
      </c>
      <c r="G136" s="60">
        <f t="shared" si="36"/>
        <v>1.2186531215620522E-3</v>
      </c>
      <c r="H136" s="60">
        <f t="shared" si="37"/>
        <v>0.72852103094209841</v>
      </c>
      <c r="I136" s="61">
        <f t="shared" si="38"/>
        <v>0.72791170438131747</v>
      </c>
      <c r="J136" s="62">
        <f t="shared" si="39"/>
        <v>4385.9999978999995</v>
      </c>
      <c r="K136" s="60">
        <f t="shared" si="27"/>
        <v>4.4446083815546987E-4</v>
      </c>
      <c r="L136" s="60">
        <f t="shared" si="40"/>
        <v>0.9132224160558593</v>
      </c>
      <c r="M136" s="63">
        <f t="shared" si="28"/>
        <v>-7.8910227998041371E-4</v>
      </c>
      <c r="N136" s="64">
        <f t="shared" si="41"/>
        <v>396.4899759136415</v>
      </c>
      <c r="O136" s="64">
        <f t="shared" si="29"/>
        <v>288.60969413740628</v>
      </c>
      <c r="P136" s="65">
        <f t="shared" si="30"/>
        <v>11062.070327990597</v>
      </c>
      <c r="Q136" s="229">
        <f t="shared" si="31"/>
        <v>3.3286266888273199</v>
      </c>
      <c r="R136" s="230">
        <f t="shared" si="32"/>
        <v>396.4899759136415</v>
      </c>
      <c r="S136" s="230">
        <f t="shared" si="33"/>
        <v>288.60969413740628</v>
      </c>
      <c r="T136" s="231">
        <f t="shared" si="34"/>
        <v>1319.7671156786485</v>
      </c>
      <c r="U136" s="230">
        <f t="shared" si="35"/>
        <v>29.665215274723014</v>
      </c>
      <c r="V136" s="52">
        <f t="shared" si="42"/>
        <v>0.88034742831611623</v>
      </c>
      <c r="W136" s="52">
        <f t="shared" si="26"/>
        <v>1.080764818888257E-3</v>
      </c>
      <c r="X136" s="66">
        <f t="shared" si="43"/>
        <v>1.1937840047081413E-2</v>
      </c>
      <c r="Y136" s="67">
        <f t="shared" si="44"/>
        <v>2.260211941861753</v>
      </c>
      <c r="Z136" s="67">
        <f t="shared" si="45"/>
        <v>6.2255601803550423E-3</v>
      </c>
      <c r="AA136" s="68"/>
      <c r="AB136" s="111"/>
      <c r="AD136" s="74">
        <v>0.53</v>
      </c>
      <c r="AE136" s="75">
        <f t="shared" si="21"/>
        <v>0.75499124958387342</v>
      </c>
      <c r="AF136" s="75">
        <f t="shared" si="22"/>
        <v>-0.2249912495838734</v>
      </c>
      <c r="AN136" s="74">
        <v>0.53</v>
      </c>
      <c r="AO136" s="75">
        <f t="shared" si="23"/>
        <v>0.7620169339988967</v>
      </c>
      <c r="AP136" s="75">
        <f t="shared" si="24"/>
        <v>-0.23201693399889667</v>
      </c>
    </row>
    <row r="137" spans="1:42" ht="11.25" customHeight="1">
      <c r="A137" s="56"/>
      <c r="B137" s="69" t="s">
        <v>329</v>
      </c>
      <c r="C137" s="57">
        <v>143779.76199999999</v>
      </c>
      <c r="D137" s="244">
        <v>3670.07</v>
      </c>
      <c r="E137" s="71">
        <v>33.6</v>
      </c>
      <c r="F137" s="59">
        <f t="shared" si="46"/>
        <v>1.5347235983841873E-2</v>
      </c>
      <c r="G137" s="60">
        <f t="shared" si="36"/>
        <v>1.1145856357883549E-3</v>
      </c>
      <c r="H137" s="60">
        <f t="shared" si="37"/>
        <v>0.72963561657788678</v>
      </c>
      <c r="I137" s="61">
        <f t="shared" si="38"/>
        <v>0.7290783237599926</v>
      </c>
      <c r="J137" s="62">
        <f t="shared" si="39"/>
        <v>4831.0000031999998</v>
      </c>
      <c r="K137" s="60">
        <f t="shared" si="27"/>
        <v>4.8955547459631008E-4</v>
      </c>
      <c r="L137" s="60">
        <f t="shared" si="40"/>
        <v>0.91371197153045558</v>
      </c>
      <c r="M137" s="63">
        <f t="shared" si="28"/>
        <v>-6.6121312815958788E-4</v>
      </c>
      <c r="N137" s="64">
        <f t="shared" si="41"/>
        <v>379.18301913455986</v>
      </c>
      <c r="O137" s="64">
        <f t="shared" si="29"/>
        <v>276.45411998887812</v>
      </c>
      <c r="P137" s="65">
        <f t="shared" si="30"/>
        <v>12740.549442921212</v>
      </c>
      <c r="Q137" s="229">
        <f t="shared" si="31"/>
        <v>3.5145260669691587</v>
      </c>
      <c r="R137" s="230">
        <f t="shared" si="32"/>
        <v>379.18301913455986</v>
      </c>
      <c r="S137" s="230">
        <f t="shared" si="33"/>
        <v>276.45411998887812</v>
      </c>
      <c r="T137" s="231">
        <f t="shared" si="34"/>
        <v>1332.6486049004759</v>
      </c>
      <c r="U137" s="230">
        <f t="shared" si="35"/>
        <v>29.5706998740343</v>
      </c>
      <c r="V137" s="52">
        <f t="shared" si="42"/>
        <v>0.88094226346411653</v>
      </c>
      <c r="W137" s="52">
        <f t="shared" si="26"/>
        <v>1.0738537667530869E-3</v>
      </c>
      <c r="X137" s="66">
        <f t="shared" si="43"/>
        <v>1.1944239621650711E-2</v>
      </c>
      <c r="Y137" s="67">
        <f t="shared" si="44"/>
        <v>2.319262771968289</v>
      </c>
      <c r="Z137" s="67">
        <f t="shared" si="45"/>
        <v>5.9953336263368706E-3</v>
      </c>
      <c r="AA137" s="68"/>
      <c r="AB137" s="111"/>
      <c r="AD137" s="74">
        <v>0.54</v>
      </c>
      <c r="AE137" s="75">
        <f t="shared" si="21"/>
        <v>0.76238497984537512</v>
      </c>
      <c r="AF137" s="75">
        <f t="shared" si="22"/>
        <v>-0.22238497984537509</v>
      </c>
      <c r="AN137" s="74">
        <v>0.54</v>
      </c>
      <c r="AO137" s="75">
        <f t="shared" si="23"/>
        <v>0.769264866421428</v>
      </c>
      <c r="AP137" s="75">
        <f t="shared" si="24"/>
        <v>-0.22926486642142796</v>
      </c>
    </row>
    <row r="138" spans="1:42" ht="11.25" customHeight="1">
      <c r="A138" s="56"/>
      <c r="B138" s="69" t="s">
        <v>362</v>
      </c>
      <c r="C138" s="57">
        <v>502415.25400000002</v>
      </c>
      <c r="D138" s="244">
        <v>3693.48</v>
      </c>
      <c r="E138" s="71">
        <v>23.6</v>
      </c>
      <c r="F138" s="59">
        <f t="shared" si="46"/>
        <v>5.3628447827169558E-2</v>
      </c>
      <c r="G138" s="60">
        <f t="shared" si="36"/>
        <v>3.8947402438276246E-3</v>
      </c>
      <c r="H138" s="60">
        <f t="shared" si="37"/>
        <v>0.73353035682171441</v>
      </c>
      <c r="I138" s="61">
        <f t="shared" si="38"/>
        <v>0.7315829866998006</v>
      </c>
      <c r="J138" s="62">
        <f t="shared" si="39"/>
        <v>11856.999994400001</v>
      </c>
      <c r="K138" s="60">
        <f t="shared" si="27"/>
        <v>1.2015440396816392E-3</v>
      </c>
      <c r="L138" s="60">
        <f t="shared" si="40"/>
        <v>0.91491351557013723</v>
      </c>
      <c r="M138" s="63">
        <f t="shared" si="28"/>
        <v>-2.6819814605482106E-3</v>
      </c>
      <c r="N138" s="64">
        <f t="shared" si="41"/>
        <v>708.81256619786302</v>
      </c>
      <c r="O138" s="64">
        <f t="shared" si="29"/>
        <v>518.5552141893827</v>
      </c>
      <c r="P138" s="65">
        <f t="shared" si="30"/>
        <v>16727.976562269567</v>
      </c>
      <c r="Q138" s="229">
        <f t="shared" si="31"/>
        <v>3.1612467120315646</v>
      </c>
      <c r="R138" s="230">
        <f t="shared" si="32"/>
        <v>708.81256619786302</v>
      </c>
      <c r="S138" s="230">
        <f t="shared" si="33"/>
        <v>518.5552141893827</v>
      </c>
      <c r="T138" s="231">
        <f t="shared" si="34"/>
        <v>2240.7313943396503</v>
      </c>
      <c r="U138" s="230">
        <f t="shared" si="35"/>
        <v>29.36879691937223</v>
      </c>
      <c r="V138" s="52">
        <f t="shared" si="42"/>
        <v>0.88301274542608033</v>
      </c>
      <c r="W138" s="52">
        <f t="shared" si="26"/>
        <v>1.0176591357839522E-3</v>
      </c>
      <c r="X138" s="66">
        <f t="shared" si="43"/>
        <v>1.1959946464039879E-2</v>
      </c>
      <c r="Y138" s="67">
        <f t="shared" si="44"/>
        <v>2.2186596200919126</v>
      </c>
      <c r="Z138" s="67">
        <f t="shared" si="45"/>
        <v>1.9171666098870652E-2</v>
      </c>
      <c r="AA138" s="68"/>
      <c r="AB138" s="111"/>
      <c r="AD138" s="74">
        <v>0.55000000000000004</v>
      </c>
      <c r="AE138" s="75">
        <f t="shared" si="21"/>
        <v>0.7696462064376679</v>
      </c>
      <c r="AF138" s="75">
        <f t="shared" si="22"/>
        <v>-0.21964620643766786</v>
      </c>
      <c r="AN138" s="74">
        <v>0.55000000000000004</v>
      </c>
      <c r="AO138" s="75">
        <f t="shared" si="23"/>
        <v>0.77637887603203204</v>
      </c>
      <c r="AP138" s="75">
        <f t="shared" si="24"/>
        <v>-0.22637887603203199</v>
      </c>
    </row>
    <row r="139" spans="1:42" ht="11.25" customHeight="1">
      <c r="A139" s="56"/>
      <c r="B139" s="69" t="s">
        <v>371</v>
      </c>
      <c r="C139" s="57">
        <v>260.04700000000003</v>
      </c>
      <c r="D139" s="244">
        <v>3757.1</v>
      </c>
      <c r="E139" s="71">
        <v>42.3</v>
      </c>
      <c r="F139" s="59">
        <f t="shared" si="46"/>
        <v>2.7757749911215796E-5</v>
      </c>
      <c r="G139" s="60">
        <f t="shared" si="36"/>
        <v>2.0158932439313286E-6</v>
      </c>
      <c r="H139" s="60">
        <f t="shared" si="37"/>
        <v>0.7335323727149583</v>
      </c>
      <c r="I139" s="61">
        <f t="shared" si="38"/>
        <v>0.73353136476833636</v>
      </c>
      <c r="J139" s="62">
        <f t="shared" si="39"/>
        <v>10.999988100000001</v>
      </c>
      <c r="K139" s="60">
        <f t="shared" si="27"/>
        <v>1.1146976591352167E-6</v>
      </c>
      <c r="L139" s="60">
        <f t="shared" si="40"/>
        <v>0.9149146302677964</v>
      </c>
      <c r="M139" s="63">
        <f t="shared" si="28"/>
        <v>-1.0267034030730926E-6</v>
      </c>
      <c r="N139" s="64">
        <f t="shared" si="41"/>
        <v>16.12597283887084</v>
      </c>
      <c r="O139" s="64">
        <f t="shared" si="29"/>
        <v>11.828906864714051</v>
      </c>
      <c r="P139" s="65">
        <f t="shared" si="30"/>
        <v>682.12865108423648</v>
      </c>
      <c r="Q139" s="229">
        <f t="shared" si="31"/>
        <v>3.7447870860522321</v>
      </c>
      <c r="R139" s="230">
        <f t="shared" si="32"/>
        <v>16.12597283887084</v>
      </c>
      <c r="S139" s="230">
        <f t="shared" si="33"/>
        <v>11.828906864714051</v>
      </c>
      <c r="T139" s="231">
        <f t="shared" si="34"/>
        <v>60.388334837032573</v>
      </c>
      <c r="U139" s="230">
        <f t="shared" si="35"/>
        <v>29.212690322072188</v>
      </c>
      <c r="V139" s="52">
        <f t="shared" si="42"/>
        <v>0.88301381385625322</v>
      </c>
      <c r="W139" s="52">
        <f t="shared" si="26"/>
        <v>1.0176620877229831E-3</v>
      </c>
      <c r="X139" s="66">
        <f t="shared" si="43"/>
        <v>1.1959961035607683E-2</v>
      </c>
      <c r="Y139" s="67">
        <f t="shared" si="44"/>
        <v>2.412999610341704</v>
      </c>
      <c r="Z139" s="67">
        <f t="shared" si="45"/>
        <v>1.1737673718555324E-5</v>
      </c>
      <c r="AA139" s="68"/>
      <c r="AB139" s="111"/>
      <c r="AD139" s="74">
        <v>0.56000000000000005</v>
      </c>
      <c r="AE139" s="75">
        <f t="shared" si="21"/>
        <v>0.77677839445690322</v>
      </c>
      <c r="AF139" s="75">
        <f t="shared" si="22"/>
        <v>-0.21677839445690317</v>
      </c>
      <c r="AN139" s="74">
        <v>0.56000000000000005</v>
      </c>
      <c r="AO139" s="75">
        <f t="shared" si="23"/>
        <v>0.78336257506195595</v>
      </c>
      <c r="AP139" s="75">
        <f t="shared" si="24"/>
        <v>-0.22336257506195589</v>
      </c>
    </row>
    <row r="140" spans="1:42" ht="11.25" customHeight="1">
      <c r="A140" s="56"/>
      <c r="B140" s="69" t="s">
        <v>373</v>
      </c>
      <c r="C140" s="57">
        <v>413114.75400000002</v>
      </c>
      <c r="D140" s="244">
        <v>3781.99</v>
      </c>
      <c r="E140" s="71">
        <v>18.3</v>
      </c>
      <c r="F140" s="59">
        <f t="shared" si="46"/>
        <v>4.4096398059448622E-2</v>
      </c>
      <c r="G140" s="60">
        <f t="shared" si="36"/>
        <v>3.202479711578879E-3</v>
      </c>
      <c r="H140" s="60">
        <f t="shared" si="37"/>
        <v>0.73673485242653713</v>
      </c>
      <c r="I140" s="61">
        <f t="shared" si="38"/>
        <v>0.73513361257074772</v>
      </c>
      <c r="J140" s="62">
        <f t="shared" si="39"/>
        <v>7559.9999981999999</v>
      </c>
      <c r="K140" s="60">
        <f t="shared" si="27"/>
        <v>7.6610212887919232E-4</v>
      </c>
      <c r="L140" s="60">
        <f t="shared" si="40"/>
        <v>0.91568073239667558</v>
      </c>
      <c r="M140" s="63">
        <f t="shared" si="28"/>
        <v>-2.3680348289205622E-3</v>
      </c>
      <c r="N140" s="64">
        <f t="shared" si="41"/>
        <v>642.74003609546526</v>
      </c>
      <c r="O140" s="64">
        <f t="shared" si="29"/>
        <v>472.49980467871217</v>
      </c>
      <c r="P140" s="65">
        <f t="shared" si="30"/>
        <v>11762.142660547015</v>
      </c>
      <c r="Q140" s="229">
        <f t="shared" si="31"/>
        <v>2.9069010598473755</v>
      </c>
      <c r="R140" s="230">
        <f t="shared" si="32"/>
        <v>642.74003609546526</v>
      </c>
      <c r="S140" s="230">
        <f t="shared" si="33"/>
        <v>472.49980467871217</v>
      </c>
      <c r="T140" s="231">
        <f t="shared" si="34"/>
        <v>1868.3816921322484</v>
      </c>
      <c r="U140" s="230">
        <f t="shared" si="35"/>
        <v>29.084938078222219</v>
      </c>
      <c r="V140" s="52">
        <f t="shared" si="42"/>
        <v>0.88470693110483312</v>
      </c>
      <c r="W140" s="52">
        <f t="shared" si="26"/>
        <v>9.5937636646654175E-4</v>
      </c>
      <c r="X140" s="66">
        <f t="shared" si="43"/>
        <v>1.1969975687584566E-2</v>
      </c>
      <c r="Y140" s="67">
        <f t="shared" si="44"/>
        <v>2.1658585667168904</v>
      </c>
      <c r="Z140" s="67">
        <f t="shared" si="45"/>
        <v>1.5022650845760816E-2</v>
      </c>
      <c r="AA140" s="68"/>
      <c r="AB140" s="111"/>
      <c r="AD140" s="74">
        <v>0.56999999999999995</v>
      </c>
      <c r="AE140" s="75">
        <f t="shared" si="21"/>
        <v>0.78378489099321724</v>
      </c>
      <c r="AF140" s="75">
        <f t="shared" si="22"/>
        <v>-0.21378489099321729</v>
      </c>
      <c r="AN140" s="74">
        <v>0.56999999999999995</v>
      </c>
      <c r="AO140" s="75">
        <f t="shared" si="23"/>
        <v>0.79021944883555506</v>
      </c>
      <c r="AP140" s="75">
        <f t="shared" si="24"/>
        <v>-0.22021944883555511</v>
      </c>
    </row>
    <row r="141" spans="1:42" ht="11.25" customHeight="1">
      <c r="A141" s="56"/>
      <c r="B141" s="69" t="s">
        <v>359</v>
      </c>
      <c r="C141" s="57">
        <v>34527.660000000003</v>
      </c>
      <c r="D141" s="244">
        <v>3869.21</v>
      </c>
      <c r="E141" s="71">
        <v>117.5</v>
      </c>
      <c r="F141" s="59">
        <f t="shared" si="46"/>
        <v>3.6855266597941496E-3</v>
      </c>
      <c r="G141" s="60">
        <f t="shared" si="36"/>
        <v>2.6765960200562965E-4</v>
      </c>
      <c r="H141" s="60">
        <f t="shared" si="37"/>
        <v>0.73700251202854272</v>
      </c>
      <c r="I141" s="61">
        <f t="shared" si="38"/>
        <v>0.73686868222753987</v>
      </c>
      <c r="J141" s="62">
        <f t="shared" si="39"/>
        <v>4057.0000500000001</v>
      </c>
      <c r="K141" s="60">
        <f t="shared" si="27"/>
        <v>4.1112121374444551E-4</v>
      </c>
      <c r="L141" s="60">
        <f t="shared" si="40"/>
        <v>0.91609185361042</v>
      </c>
      <c r="M141" s="63">
        <f t="shared" si="28"/>
        <v>5.779658633997542E-5</v>
      </c>
      <c r="N141" s="64">
        <f t="shared" si="41"/>
        <v>185.81619950908478</v>
      </c>
      <c r="O141" s="64">
        <f t="shared" si="29"/>
        <v>136.92213806878894</v>
      </c>
      <c r="P141" s="65">
        <f t="shared" si="30"/>
        <v>21833.403442317463</v>
      </c>
      <c r="Q141" s="229">
        <f t="shared" si="31"/>
        <v>4.7664383335842135</v>
      </c>
      <c r="R141" s="230">
        <f t="shared" si="32"/>
        <v>185.81619950908478</v>
      </c>
      <c r="S141" s="230">
        <f t="shared" si="33"/>
        <v>136.92213806878894</v>
      </c>
      <c r="T141" s="231">
        <f t="shared" si="34"/>
        <v>885.68145634103382</v>
      </c>
      <c r="U141" s="230">
        <f t="shared" si="35"/>
        <v>28.947225527612563</v>
      </c>
      <c r="V141" s="52">
        <f t="shared" si="42"/>
        <v>0.88484806009016259</v>
      </c>
      <c r="W141" s="52">
        <f t="shared" si="26"/>
        <v>9.7617463353647904E-4</v>
      </c>
      <c r="X141" s="66">
        <f t="shared" si="43"/>
        <v>1.1975349952608457E-2</v>
      </c>
      <c r="Y141" s="67">
        <f t="shared" si="44"/>
        <v>3.1999721428059558</v>
      </c>
      <c r="Z141" s="67">
        <f t="shared" si="45"/>
        <v>2.7407866047743441E-3</v>
      </c>
      <c r="AA141" s="68"/>
      <c r="AB141" s="111"/>
      <c r="AD141" s="74">
        <v>0.57999999999999996</v>
      </c>
      <c r="AE141" s="75">
        <f t="shared" si="21"/>
        <v>0.79066893005129291</v>
      </c>
      <c r="AF141" s="75">
        <f t="shared" si="22"/>
        <v>-0.21066893005129295</v>
      </c>
      <c r="AN141" s="74">
        <v>0.57999999999999996</v>
      </c>
      <c r="AO141" s="75">
        <f t="shared" si="23"/>
        <v>0.79695286122986586</v>
      </c>
      <c r="AP141" s="75">
        <f t="shared" si="24"/>
        <v>-0.2169528612298659</v>
      </c>
    </row>
    <row r="142" spans="1:42" ht="11.25" customHeight="1">
      <c r="A142" s="56"/>
      <c r="B142" s="69" t="s">
        <v>260</v>
      </c>
      <c r="C142" s="57">
        <v>20044.643</v>
      </c>
      <c r="D142" s="244">
        <v>3996.78</v>
      </c>
      <c r="E142" s="71">
        <v>22.4</v>
      </c>
      <c r="F142" s="59">
        <f t="shared" si="46"/>
        <v>2.1395908718562502E-3</v>
      </c>
      <c r="G142" s="60">
        <f t="shared" si="36"/>
        <v>1.5538675855024435E-4</v>
      </c>
      <c r="H142" s="60">
        <f t="shared" si="37"/>
        <v>0.73715789878709292</v>
      </c>
      <c r="I142" s="61">
        <f t="shared" si="38"/>
        <v>0.73708020540781782</v>
      </c>
      <c r="J142" s="62">
        <f t="shared" si="39"/>
        <v>449.00000319999998</v>
      </c>
      <c r="K142" s="60">
        <f t="shared" si="27"/>
        <v>4.5499981269865621E-5</v>
      </c>
      <c r="L142" s="60">
        <f t="shared" si="40"/>
        <v>0.91613735359168991</v>
      </c>
      <c r="M142" s="63">
        <f t="shared" si="28"/>
        <v>-1.088149431736074E-4</v>
      </c>
      <c r="N142" s="64">
        <f t="shared" si="41"/>
        <v>141.57910509676208</v>
      </c>
      <c r="O142" s="64">
        <f t="shared" si="29"/>
        <v>104.35515586617642</v>
      </c>
      <c r="P142" s="65">
        <f t="shared" si="30"/>
        <v>3171.3719541674704</v>
      </c>
      <c r="Q142" s="229">
        <f t="shared" si="31"/>
        <v>3.1090609588609941</v>
      </c>
      <c r="R142" s="230">
        <f t="shared" si="32"/>
        <v>141.57910509676208</v>
      </c>
      <c r="S142" s="230">
        <f t="shared" si="33"/>
        <v>104.35515586617642</v>
      </c>
      <c r="T142" s="231">
        <f t="shared" si="34"/>
        <v>440.17806824682054</v>
      </c>
      <c r="U142" s="230">
        <f t="shared" si="35"/>
        <v>28.930481577055438</v>
      </c>
      <c r="V142" s="52">
        <f t="shared" si="42"/>
        <v>0.88492996412111791</v>
      </c>
      <c r="W142" s="52">
        <f t="shared" si="26"/>
        <v>9.7390115756796811E-4</v>
      </c>
      <c r="X142" s="66">
        <f t="shared" si="43"/>
        <v>1.1975944738160143E-2</v>
      </c>
      <c r="Y142" s="67">
        <f t="shared" si="44"/>
        <v>2.2094981236597064</v>
      </c>
      <c r="Z142" s="67">
        <f t="shared" si="45"/>
        <v>7.5857981314935981E-4</v>
      </c>
      <c r="AA142" s="68"/>
      <c r="AB142" s="111"/>
      <c r="AD142" s="74">
        <v>0.59</v>
      </c>
      <c r="AE142" s="75">
        <f t="shared" si="21"/>
        <v>0.79743363722923066</v>
      </c>
      <c r="AF142" s="75">
        <f t="shared" si="22"/>
        <v>-0.20743363722923069</v>
      </c>
      <c r="AN142" s="74">
        <v>0.59</v>
      </c>
      <c r="AO142" s="75">
        <f t="shared" si="23"/>
        <v>0.80356605985750529</v>
      </c>
      <c r="AP142" s="75">
        <f t="shared" si="24"/>
        <v>-0.21356605985750532</v>
      </c>
    </row>
    <row r="143" spans="1:42" ht="11.25" customHeight="1">
      <c r="A143" s="56"/>
      <c r="B143" s="69" t="s">
        <v>254</v>
      </c>
      <c r="C143" s="57">
        <v>1746609.808</v>
      </c>
      <c r="D143" s="244">
        <v>4071.28</v>
      </c>
      <c r="E143" s="71">
        <v>46.9</v>
      </c>
      <c r="F143" s="59">
        <f t="shared" si="46"/>
        <v>0.18643536838702479</v>
      </c>
      <c r="G143" s="60">
        <f t="shared" si="36"/>
        <v>1.3539779008146197E-2</v>
      </c>
      <c r="H143" s="60">
        <f t="shared" si="37"/>
        <v>0.7506976777952391</v>
      </c>
      <c r="I143" s="61">
        <f t="shared" si="38"/>
        <v>0.74392778829116601</v>
      </c>
      <c r="J143" s="62">
        <f t="shared" si="39"/>
        <v>81915.999995199993</v>
      </c>
      <c r="K143" s="60">
        <f t="shared" si="27"/>
        <v>8.301061111181552E-3</v>
      </c>
      <c r="L143" s="60">
        <f t="shared" si="40"/>
        <v>0.92443841470287147</v>
      </c>
      <c r="M143" s="63">
        <f t="shared" si="28"/>
        <v>-6.2851045423174545E-3</v>
      </c>
      <c r="N143" s="64">
        <f t="shared" si="41"/>
        <v>1321.5936622124063</v>
      </c>
      <c r="O143" s="64">
        <f t="shared" si="29"/>
        <v>983.17025014929777</v>
      </c>
      <c r="P143" s="65">
        <f t="shared" si="30"/>
        <v>61982.742757761858</v>
      </c>
      <c r="Q143" s="229">
        <f t="shared" si="31"/>
        <v>3.8480176754522337</v>
      </c>
      <c r="R143" s="230">
        <f t="shared" si="32"/>
        <v>1321.5936622124063</v>
      </c>
      <c r="S143" s="230">
        <f t="shared" si="33"/>
        <v>983.17025014929777</v>
      </c>
      <c r="T143" s="231">
        <f t="shared" si="34"/>
        <v>5085.5157719589888</v>
      </c>
      <c r="U143" s="230">
        <f t="shared" si="35"/>
        <v>28.393634458096905</v>
      </c>
      <c r="V143" s="52">
        <f t="shared" si="42"/>
        <v>0.8919919297443466</v>
      </c>
      <c r="W143" s="52">
        <f t="shared" si="26"/>
        <v>1.0527743861637805E-3</v>
      </c>
      <c r="X143" s="66">
        <f t="shared" si="43"/>
        <v>1.2084457996293168E-2</v>
      </c>
      <c r="Y143" s="67">
        <f t="shared" si="44"/>
        <v>2.4731206436338189</v>
      </c>
      <c r="Z143" s="67">
        <f t="shared" si="45"/>
        <v>8.2813698563124524E-2</v>
      </c>
      <c r="AA143" s="68"/>
      <c r="AB143" s="111"/>
      <c r="AD143" s="74">
        <v>0.6</v>
      </c>
      <c r="AE143" s="75">
        <f t="shared" si="21"/>
        <v>0.80408203416935586</v>
      </c>
      <c r="AF143" s="75">
        <f t="shared" si="22"/>
        <v>-0.20408203416935589</v>
      </c>
      <c r="AN143" s="74">
        <v>0.6</v>
      </c>
      <c r="AO143" s="75">
        <f t="shared" si="23"/>
        <v>0.81006218098897509</v>
      </c>
      <c r="AP143" s="75">
        <f t="shared" si="24"/>
        <v>-0.21006218098897511</v>
      </c>
    </row>
    <row r="144" spans="1:42" ht="11.25" customHeight="1">
      <c r="B144" s="69" t="s">
        <v>205</v>
      </c>
      <c r="C144" s="57">
        <v>53038.462</v>
      </c>
      <c r="D144" s="244">
        <v>4149.74</v>
      </c>
      <c r="E144" s="71">
        <v>26</v>
      </c>
      <c r="F144" s="59">
        <f t="shared" si="46"/>
        <v>5.6613933783951449E-3</v>
      </c>
      <c r="G144" s="60">
        <f t="shared" si="36"/>
        <v>4.1115597262921118E-4</v>
      </c>
      <c r="H144" s="60">
        <f t="shared" si="37"/>
        <v>0.7511088337678683</v>
      </c>
      <c r="I144" s="61">
        <f t="shared" si="38"/>
        <v>0.7509032557815537</v>
      </c>
      <c r="J144" s="62">
        <f t="shared" si="39"/>
        <v>1379.0000120000002</v>
      </c>
      <c r="K144" s="60">
        <f t="shared" si="27"/>
        <v>1.3974270438745618E-4</v>
      </c>
      <c r="L144" s="60">
        <f t="shared" si="40"/>
        <v>0.9245781574072589</v>
      </c>
      <c r="M144" s="63">
        <f t="shared" si="28"/>
        <v>-2.7518385186053873E-4</v>
      </c>
      <c r="N144" s="64">
        <f t="shared" si="41"/>
        <v>230.30080764078966</v>
      </c>
      <c r="O144" s="64">
        <f t="shared" si="29"/>
        <v>172.93362626659027</v>
      </c>
      <c r="P144" s="65">
        <f t="shared" si="30"/>
        <v>5987.8209986605307</v>
      </c>
      <c r="Q144" s="229">
        <f t="shared" si="31"/>
        <v>3.2580965380214821</v>
      </c>
      <c r="R144" s="230">
        <f t="shared" si="32"/>
        <v>230.30080764078966</v>
      </c>
      <c r="S144" s="230">
        <f t="shared" si="33"/>
        <v>172.93362626659027</v>
      </c>
      <c r="T144" s="231">
        <f t="shared" si="34"/>
        <v>750.34226407800804</v>
      </c>
      <c r="U144" s="230">
        <f t="shared" si="35"/>
        <v>27.85700284898207</v>
      </c>
      <c r="V144" s="52">
        <f t="shared" si="42"/>
        <v>0.89220408711472998</v>
      </c>
      <c r="W144" s="52">
        <f t="shared" si="26"/>
        <v>1.0480804273056037E-3</v>
      </c>
      <c r="X144" s="66">
        <f t="shared" si="43"/>
        <v>1.2086284743012689E-2</v>
      </c>
      <c r="Y144" s="67">
        <f t="shared" si="44"/>
        <v>2.256193622448361</v>
      </c>
      <c r="Z144" s="67">
        <f t="shared" si="45"/>
        <v>2.0929523356511466E-3</v>
      </c>
      <c r="AA144" s="68"/>
      <c r="AB144" s="111"/>
      <c r="AD144" s="74">
        <v>0.61</v>
      </c>
      <c r="AE144" s="75">
        <f t="shared" si="21"/>
        <v>0.81061704279370439</v>
      </c>
      <c r="AF144" s="75">
        <f t="shared" si="22"/>
        <v>-0.2006170427937044</v>
      </c>
      <c r="AN144" s="74">
        <v>0.61</v>
      </c>
      <c r="AO144" s="75">
        <f t="shared" si="23"/>
        <v>0.81644425422940547</v>
      </c>
      <c r="AP144" s="75">
        <f t="shared" si="24"/>
        <v>-0.20644425422940549</v>
      </c>
    </row>
    <row r="145" spans="2:42" ht="11.25" customHeight="1">
      <c r="B145" s="69" t="s">
        <v>280</v>
      </c>
      <c r="C145" s="57">
        <v>817800</v>
      </c>
      <c r="D145" s="244">
        <v>4158.1099999999997</v>
      </c>
      <c r="E145" s="71">
        <v>45</v>
      </c>
      <c r="F145" s="59">
        <f t="shared" si="46"/>
        <v>8.7293019636420638E-2</v>
      </c>
      <c r="G145" s="60">
        <f t="shared" si="36"/>
        <v>6.3396135886475916E-3</v>
      </c>
      <c r="H145" s="60">
        <f t="shared" si="37"/>
        <v>0.75744844735651584</v>
      </c>
      <c r="I145" s="61">
        <f t="shared" si="38"/>
        <v>0.75427864056219207</v>
      </c>
      <c r="J145" s="62">
        <f t="shared" si="39"/>
        <v>36801</v>
      </c>
      <c r="K145" s="60">
        <f t="shared" si="27"/>
        <v>3.7292757211105625E-3</v>
      </c>
      <c r="L145" s="60">
        <f t="shared" si="40"/>
        <v>0.9283074331283695</v>
      </c>
      <c r="M145" s="63">
        <f t="shared" si="28"/>
        <v>-3.0603763127835526E-3</v>
      </c>
      <c r="N145" s="64">
        <f t="shared" si="41"/>
        <v>904.32295116291277</v>
      </c>
      <c r="O145" s="64">
        <f t="shared" si="29"/>
        <v>682.11148623235147</v>
      </c>
      <c r="P145" s="65">
        <f t="shared" si="30"/>
        <v>40694.532802331072</v>
      </c>
      <c r="Q145" s="229">
        <f t="shared" si="31"/>
        <v>3.8066624897703196</v>
      </c>
      <c r="R145" s="230">
        <f t="shared" si="32"/>
        <v>904.32295116291277</v>
      </c>
      <c r="S145" s="230">
        <f t="shared" si="33"/>
        <v>682.11148623235147</v>
      </c>
      <c r="T145" s="231">
        <f t="shared" si="34"/>
        <v>3442.4522568302568</v>
      </c>
      <c r="U145" s="230">
        <f t="shared" si="35"/>
        <v>27.600983400197062</v>
      </c>
      <c r="V145" s="52">
        <f t="shared" si="42"/>
        <v>0.89545851577800784</v>
      </c>
      <c r="W145" s="52">
        <f t="shared" si="26"/>
        <v>1.0790513710908914E-3</v>
      </c>
      <c r="X145" s="66">
        <f t="shared" si="43"/>
        <v>1.2135034638183198E-2</v>
      </c>
      <c r="Y145" s="67">
        <f t="shared" si="44"/>
        <v>2.4649958353838546</v>
      </c>
      <c r="Z145" s="67">
        <f t="shared" si="45"/>
        <v>3.8520788415648627E-2</v>
      </c>
      <c r="AA145" s="68"/>
      <c r="AB145" s="111"/>
      <c r="AD145" s="74">
        <v>0.62</v>
      </c>
      <c r="AE145" s="75">
        <f t="shared" si="21"/>
        <v>0.81704148933615028</v>
      </c>
      <c r="AF145" s="75">
        <f t="shared" si="22"/>
        <v>-0.19704148933615029</v>
      </c>
      <c r="AN145" s="74">
        <v>0.62</v>
      </c>
      <c r="AO145" s="75">
        <f t="shared" si="23"/>
        <v>0.82271520696379263</v>
      </c>
      <c r="AP145" s="75">
        <f t="shared" si="24"/>
        <v>-0.20271520696379264</v>
      </c>
    </row>
    <row r="146" spans="2:42" ht="11.25" customHeight="1">
      <c r="B146" s="69" t="s">
        <v>341</v>
      </c>
      <c r="C146" s="57">
        <v>5342.4660000000003</v>
      </c>
      <c r="D146" s="244">
        <v>4185.7299999999996</v>
      </c>
      <c r="E146" s="71">
        <v>21.9</v>
      </c>
      <c r="F146" s="59">
        <f t="shared" si="46"/>
        <v>5.7026166476511326E-4</v>
      </c>
      <c r="G146" s="60">
        <f t="shared" si="36"/>
        <v>4.1414979274257456E-5</v>
      </c>
      <c r="H146" s="60">
        <f t="shared" si="37"/>
        <v>0.75748986233579008</v>
      </c>
      <c r="I146" s="61">
        <f t="shared" si="38"/>
        <v>0.75746915484615296</v>
      </c>
      <c r="J146" s="62">
        <f t="shared" si="39"/>
        <v>117.00000539999999</v>
      </c>
      <c r="K146" s="60">
        <f t="shared" si="27"/>
        <v>1.185634302078815E-5</v>
      </c>
      <c r="L146" s="60">
        <f t="shared" si="40"/>
        <v>0.92831928947139031</v>
      </c>
      <c r="M146" s="63">
        <f t="shared" si="28"/>
        <v>-2.9465264490657894E-5</v>
      </c>
      <c r="N146" s="64">
        <f t="shared" si="41"/>
        <v>73.09217468375121</v>
      </c>
      <c r="O146" s="64">
        <f t="shared" si="29"/>
        <v>55.365067783568406</v>
      </c>
      <c r="P146" s="65">
        <f t="shared" si="30"/>
        <v>1600.7186255741515</v>
      </c>
      <c r="Q146" s="229">
        <f t="shared" si="31"/>
        <v>3.0864866368224551</v>
      </c>
      <c r="R146" s="230">
        <f t="shared" si="32"/>
        <v>73.09217468375121</v>
      </c>
      <c r="S146" s="230">
        <f t="shared" si="33"/>
        <v>55.365067783568406</v>
      </c>
      <c r="T146" s="231">
        <f t="shared" si="34"/>
        <v>225.59802041769066</v>
      </c>
      <c r="U146" s="230">
        <f t="shared" si="35"/>
        <v>27.361149717466102</v>
      </c>
      <c r="V146" s="52">
        <f t="shared" si="42"/>
        <v>0.89547967271160978</v>
      </c>
      <c r="W146" s="52">
        <f t="shared" si="26"/>
        <v>1.0784404289292584E-3</v>
      </c>
      <c r="X146" s="66">
        <f t="shared" si="43"/>
        <v>1.2135189626851936E-2</v>
      </c>
      <c r="Y146" s="67">
        <f t="shared" si="44"/>
        <v>2.2156422282479173</v>
      </c>
      <c r="Z146" s="67">
        <f t="shared" si="45"/>
        <v>2.0330905233397238E-4</v>
      </c>
      <c r="AA146" s="68"/>
      <c r="AB146" s="111"/>
      <c r="AD146" s="74">
        <v>0.63</v>
      </c>
      <c r="AE146" s="75">
        <f t="shared" si="21"/>
        <v>0.82335810818237376</v>
      </c>
      <c r="AF146" s="75">
        <f t="shared" si="22"/>
        <v>-0.19335810818237376</v>
      </c>
      <c r="AN146" s="74">
        <v>0.63</v>
      </c>
      <c r="AO146" s="75">
        <f t="shared" si="23"/>
        <v>0.8288778685838839</v>
      </c>
      <c r="AP146" s="75">
        <f t="shared" si="24"/>
        <v>-0.1988778685838839</v>
      </c>
    </row>
    <row r="147" spans="2:42" ht="11.25" customHeight="1">
      <c r="B147" s="69" t="s">
        <v>315</v>
      </c>
      <c r="C147" s="57">
        <v>59034.853000000003</v>
      </c>
      <c r="D147" s="244">
        <v>4436.71</v>
      </c>
      <c r="E147" s="71">
        <v>74.599999999999994</v>
      </c>
      <c r="F147" s="59">
        <f t="shared" si="46"/>
        <v>6.3014558353658668E-3</v>
      </c>
      <c r="G147" s="60">
        <f t="shared" si="36"/>
        <v>4.5764020088360607E-4</v>
      </c>
      <c r="H147" s="60">
        <f t="shared" si="37"/>
        <v>0.75794750253667365</v>
      </c>
      <c r="I147" s="61">
        <f t="shared" si="38"/>
        <v>0.75771868243623186</v>
      </c>
      <c r="J147" s="62">
        <f t="shared" si="39"/>
        <v>4404.0000338</v>
      </c>
      <c r="K147" s="60">
        <f t="shared" si="27"/>
        <v>4.4628489448168357E-4</v>
      </c>
      <c r="L147" s="60">
        <f t="shared" si="40"/>
        <v>0.92876557436587204</v>
      </c>
      <c r="M147" s="63">
        <f t="shared" si="28"/>
        <v>-8.6779942834236401E-5</v>
      </c>
      <c r="N147" s="64">
        <f t="shared" si="41"/>
        <v>242.97088920280143</v>
      </c>
      <c r="O147" s="64">
        <f t="shared" si="29"/>
        <v>184.10358203710638</v>
      </c>
      <c r="P147" s="65">
        <f t="shared" si="30"/>
        <v>18125.628334528985</v>
      </c>
      <c r="Q147" s="229">
        <f t="shared" si="31"/>
        <v>4.3121405072097154</v>
      </c>
      <c r="R147" s="230">
        <f t="shared" si="32"/>
        <v>242.97088920280143</v>
      </c>
      <c r="S147" s="230">
        <f t="shared" si="33"/>
        <v>184.10358203710638</v>
      </c>
      <c r="T147" s="231">
        <f t="shared" si="34"/>
        <v>1047.7246134041636</v>
      </c>
      <c r="U147" s="230">
        <f t="shared" si="35"/>
        <v>27.342480618244991</v>
      </c>
      <c r="V147" s="52">
        <f t="shared" si="42"/>
        <v>0.89571337034426202</v>
      </c>
      <c r="W147" s="52">
        <f t="shared" si="26"/>
        <v>1.0924481906861338E-3</v>
      </c>
      <c r="X147" s="66">
        <f t="shared" si="43"/>
        <v>1.2141023559081459E-2</v>
      </c>
      <c r="Y147" s="67">
        <f t="shared" si="44"/>
        <v>2.7934464845238729</v>
      </c>
      <c r="Z147" s="67">
        <f t="shared" si="45"/>
        <v>3.5711235779390935E-3</v>
      </c>
      <c r="AA147" s="68"/>
      <c r="AB147" s="111"/>
      <c r="AD147" s="74">
        <v>0.64</v>
      </c>
      <c r="AE147" s="75">
        <f t="shared" ref="AE147:AE178" si="47">(EXP(AD147/($W$253-AD147))-1)/(EXP(1/($W$253-1))-1)</f>
        <v>0.82956954552818174</v>
      </c>
      <c r="AF147" s="75">
        <f t="shared" ref="AF147:AF178" si="48">AD147-AE147</f>
        <v>-0.18956954552818173</v>
      </c>
      <c r="AN147" s="74">
        <v>0.64</v>
      </c>
      <c r="AO147" s="75">
        <f t="shared" ref="AO147:AO183" si="49">(EXP(AN147/($W$470-AN147))-1)/(EXP(1/($W$470-1))-1)</f>
        <v>0.83493497450901843</v>
      </c>
      <c r="AP147" s="75">
        <f t="shared" ref="AP147:AP178" si="50">AN147-AO147</f>
        <v>-0.19493497450901842</v>
      </c>
    </row>
    <row r="148" spans="2:42" ht="11.25" customHeight="1">
      <c r="B148" s="69" t="s">
        <v>379</v>
      </c>
      <c r="C148" s="57">
        <v>5993.0309999999999</v>
      </c>
      <c r="D148" s="244">
        <v>4485.79</v>
      </c>
      <c r="E148" s="71">
        <v>28.7</v>
      </c>
      <c r="F148" s="59">
        <f t="shared" si="46"/>
        <v>6.3970380626641912E-4</v>
      </c>
      <c r="G148" s="60">
        <f t="shared" si="36"/>
        <v>4.6458181419401157E-5</v>
      </c>
      <c r="H148" s="60">
        <f t="shared" si="37"/>
        <v>0.757993960718093</v>
      </c>
      <c r="I148" s="61">
        <f t="shared" si="38"/>
        <v>0.75797073162738338</v>
      </c>
      <c r="J148" s="62">
        <f t="shared" si="39"/>
        <v>171.99998970000001</v>
      </c>
      <c r="K148" s="60">
        <f t="shared" si="27"/>
        <v>1.7429835754992443E-5</v>
      </c>
      <c r="L148" s="60">
        <f t="shared" si="40"/>
        <v>0.92878300420162707</v>
      </c>
      <c r="M148" s="63">
        <f t="shared" si="28"/>
        <v>-2.9937859069795181E-5</v>
      </c>
      <c r="N148" s="64">
        <f t="shared" si="41"/>
        <v>77.414669152557906</v>
      </c>
      <c r="O148" s="64">
        <f t="shared" si="29"/>
        <v>58.678053416256141</v>
      </c>
      <c r="P148" s="65">
        <f t="shared" si="30"/>
        <v>2221.801004678412</v>
      </c>
      <c r="Q148" s="229">
        <f t="shared" si="31"/>
        <v>3.3568971227655755</v>
      </c>
      <c r="R148" s="230">
        <f t="shared" si="32"/>
        <v>77.414669152557906</v>
      </c>
      <c r="S148" s="230">
        <f t="shared" si="33"/>
        <v>58.678053416256141</v>
      </c>
      <c r="T148" s="231">
        <f t="shared" si="34"/>
        <v>259.87308013807058</v>
      </c>
      <c r="U148" s="230">
        <f t="shared" si="35"/>
        <v>27.323635790479059</v>
      </c>
      <c r="V148" s="52">
        <f t="shared" si="42"/>
        <v>0.89573708547687714</v>
      </c>
      <c r="W148" s="52">
        <f t="shared" si="26"/>
        <v>1.0920327443627784E-3</v>
      </c>
      <c r="X148" s="66">
        <f t="shared" si="43"/>
        <v>1.2141251405647238E-2</v>
      </c>
      <c r="Y148" s="67">
        <f t="shared" si="44"/>
        <v>2.2904998975083326</v>
      </c>
      <c r="Z148" s="67">
        <f t="shared" si="45"/>
        <v>2.4373772821869604E-4</v>
      </c>
      <c r="AA148" s="68"/>
      <c r="AD148" s="74">
        <v>0.65</v>
      </c>
      <c r="AE148" s="75">
        <f t="shared" si="47"/>
        <v>0.83567836286604269</v>
      </c>
      <c r="AF148" s="75">
        <f t="shared" si="48"/>
        <v>-0.18567836286604267</v>
      </c>
      <c r="AN148" s="74">
        <v>0.65</v>
      </c>
      <c r="AO148" s="75">
        <f t="shared" si="49"/>
        <v>0.84088917001245045</v>
      </c>
      <c r="AP148" s="75">
        <f t="shared" si="50"/>
        <v>-0.19088917001245043</v>
      </c>
    </row>
    <row r="149" spans="2:42" ht="11.25" customHeight="1">
      <c r="B149" s="69" t="s">
        <v>270</v>
      </c>
      <c r="C149" s="57">
        <v>406955.68400000001</v>
      </c>
      <c r="D149" s="244">
        <v>4495.71</v>
      </c>
      <c r="E149" s="71">
        <v>51.9</v>
      </c>
      <c r="F149" s="59">
        <f t="shared" si="46"/>
        <v>4.3438971037619213E-2</v>
      </c>
      <c r="G149" s="60">
        <f t="shared" si="36"/>
        <v>3.154734390148906E-3</v>
      </c>
      <c r="H149" s="60">
        <f t="shared" si="37"/>
        <v>0.7611486951082419</v>
      </c>
      <c r="I149" s="61">
        <f t="shared" si="38"/>
        <v>0.7595713279131675</v>
      </c>
      <c r="J149" s="62">
        <f t="shared" si="39"/>
        <v>21120.999999600001</v>
      </c>
      <c r="K149" s="60">
        <f t="shared" si="27"/>
        <v>2.1403231570904183E-3</v>
      </c>
      <c r="L149" s="60">
        <f t="shared" si="40"/>
        <v>0.93092332735871752</v>
      </c>
      <c r="M149" s="63">
        <f t="shared" si="28"/>
        <v>-1.3077116572810521E-3</v>
      </c>
      <c r="N149" s="64">
        <f t="shared" si="41"/>
        <v>637.93078307916767</v>
      </c>
      <c r="O149" s="64">
        <f t="shared" si="29"/>
        <v>484.55393202013022</v>
      </c>
      <c r="P149" s="65">
        <f t="shared" si="30"/>
        <v>33108.607641808798</v>
      </c>
      <c r="Q149" s="229">
        <f t="shared" si="31"/>
        <v>3.949318790171843</v>
      </c>
      <c r="R149" s="230">
        <f t="shared" si="32"/>
        <v>637.93078307916767</v>
      </c>
      <c r="S149" s="230">
        <f t="shared" si="33"/>
        <v>484.55393202013022</v>
      </c>
      <c r="T149" s="231">
        <f t="shared" si="34"/>
        <v>2519.3920284435949</v>
      </c>
      <c r="U149" s="230">
        <f t="shared" si="35"/>
        <v>27.204267611039388</v>
      </c>
      <c r="V149" s="52">
        <f t="shared" si="42"/>
        <v>0.89734353974949932</v>
      </c>
      <c r="W149" s="52">
        <f t="shared" si="26"/>
        <v>1.1276021358802043E-3</v>
      </c>
      <c r="X149" s="66">
        <f t="shared" si="43"/>
        <v>1.2169230170786144E-2</v>
      </c>
      <c r="Y149" s="67">
        <f t="shared" si="44"/>
        <v>2.5471015962784818</v>
      </c>
      <c r="Z149" s="67">
        <f t="shared" si="45"/>
        <v>2.0467054035185953E-2</v>
      </c>
      <c r="AA149" s="68"/>
      <c r="AD149" s="74">
        <v>0.66</v>
      </c>
      <c r="AE149" s="75">
        <f t="shared" si="47"/>
        <v>0.84168704030910013</v>
      </c>
      <c r="AF149" s="75">
        <f t="shared" si="48"/>
        <v>-0.1816870403091001</v>
      </c>
      <c r="AN149" s="74">
        <v>0.66</v>
      </c>
      <c r="AO149" s="75">
        <f t="shared" si="49"/>
        <v>0.84674301386396456</v>
      </c>
      <c r="AP149" s="75">
        <f t="shared" si="50"/>
        <v>-0.18674301386396452</v>
      </c>
    </row>
    <row r="150" spans="2:42" ht="11.25" customHeight="1">
      <c r="B150" s="69" t="s">
        <v>253</v>
      </c>
      <c r="C150" s="57">
        <v>313188.40600000002</v>
      </c>
      <c r="D150" s="244">
        <v>5213.55</v>
      </c>
      <c r="E150" s="71">
        <v>34.5</v>
      </c>
      <c r="F150" s="59">
        <f t="shared" si="46"/>
        <v>3.3430131664046563E-2</v>
      </c>
      <c r="G150" s="60">
        <f t="shared" si="36"/>
        <v>2.4278472419717277E-3</v>
      </c>
      <c r="H150" s="60">
        <f t="shared" si="37"/>
        <v>0.76357654235021366</v>
      </c>
      <c r="I150" s="61">
        <f t="shared" si="38"/>
        <v>0.76236261872922784</v>
      </c>
      <c r="J150" s="62">
        <f t="shared" si="39"/>
        <v>10805.000007000001</v>
      </c>
      <c r="K150" s="60">
        <f t="shared" si="27"/>
        <v>1.0949382949567827E-3</v>
      </c>
      <c r="L150" s="60">
        <f t="shared" si="40"/>
        <v>0.93201826565367429</v>
      </c>
      <c r="M150" s="63">
        <f t="shared" si="28"/>
        <v>-1.4267287783845672E-3</v>
      </c>
      <c r="N150" s="64">
        <f t="shared" si="41"/>
        <v>559.63238469552493</v>
      </c>
      <c r="O150" s="64">
        <f t="shared" si="29"/>
        <v>426.64281032216303</v>
      </c>
      <c r="P150" s="65">
        <f t="shared" si="30"/>
        <v>19307.317271995609</v>
      </c>
      <c r="Q150" s="229">
        <f t="shared" si="31"/>
        <v>3.5409593240373143</v>
      </c>
      <c r="R150" s="230">
        <f t="shared" si="32"/>
        <v>559.63238469552493</v>
      </c>
      <c r="S150" s="230">
        <f t="shared" si="33"/>
        <v>426.64281032216303</v>
      </c>
      <c r="T150" s="231">
        <f t="shared" si="34"/>
        <v>1981.6355106208562</v>
      </c>
      <c r="U150" s="230">
        <f t="shared" si="35"/>
        <v>26.997346948575707</v>
      </c>
      <c r="V150" s="52">
        <f t="shared" si="42"/>
        <v>0.89857461290373108</v>
      </c>
      <c r="W150" s="52">
        <f t="shared" si="26"/>
        <v>1.118477909258784E-3</v>
      </c>
      <c r="X150" s="66">
        <f t="shared" si="43"/>
        <v>1.218354343992716E-2</v>
      </c>
      <c r="Y150" s="67">
        <f t="shared" si="44"/>
        <v>2.3580053214263281</v>
      </c>
      <c r="Z150" s="67">
        <f t="shared" si="45"/>
        <v>1.3499289761261104E-2</v>
      </c>
      <c r="AA150" s="68"/>
      <c r="AD150" s="74">
        <v>0.67</v>
      </c>
      <c r="AE150" s="75">
        <f t="shared" si="47"/>
        <v>0.84759797976135709</v>
      </c>
      <c r="AF150" s="75">
        <f t="shared" si="48"/>
        <v>-0.17759797976135705</v>
      </c>
      <c r="AN150" s="74">
        <v>0.67</v>
      </c>
      <c r="AO150" s="75">
        <f t="shared" si="49"/>
        <v>0.85249898179889982</v>
      </c>
      <c r="AP150" s="75">
        <f t="shared" si="50"/>
        <v>-0.18249898179889978</v>
      </c>
    </row>
    <row r="151" spans="2:42" ht="11.25" customHeight="1">
      <c r="B151" s="69" t="s">
        <v>224</v>
      </c>
      <c r="C151" s="57">
        <v>43030.303</v>
      </c>
      <c r="D151" s="244">
        <v>5300.89</v>
      </c>
      <c r="E151" s="71">
        <v>9.9</v>
      </c>
      <c r="F151" s="59">
        <f t="shared" si="46"/>
        <v>4.593109665859782E-3</v>
      </c>
      <c r="G151" s="60">
        <f t="shared" si="36"/>
        <v>3.3357238153879093E-4</v>
      </c>
      <c r="H151" s="60">
        <f t="shared" si="37"/>
        <v>0.76391011473175241</v>
      </c>
      <c r="I151" s="61">
        <f t="shared" si="38"/>
        <v>0.76374332854098304</v>
      </c>
      <c r="J151" s="62">
        <f t="shared" si="39"/>
        <v>425.99999969999999</v>
      </c>
      <c r="K151" s="60">
        <f t="shared" si="27"/>
        <v>4.3169246924657397E-5</v>
      </c>
      <c r="L151" s="60">
        <f t="shared" si="40"/>
        <v>0.93206143490059901</v>
      </c>
      <c r="M151" s="63">
        <f t="shared" si="28"/>
        <v>-2.7793252820906833E-4</v>
      </c>
      <c r="N151" s="64">
        <f t="shared" si="41"/>
        <v>207.43746768604751</v>
      </c>
      <c r="O151" s="64">
        <f t="shared" si="29"/>
        <v>158.42898203465452</v>
      </c>
      <c r="P151" s="65">
        <f t="shared" si="30"/>
        <v>2053.6309300918706</v>
      </c>
      <c r="Q151" s="229">
        <f t="shared" si="31"/>
        <v>2.2925347571405443</v>
      </c>
      <c r="R151" s="230">
        <f t="shared" si="32"/>
        <v>207.43746768604751</v>
      </c>
      <c r="S151" s="230">
        <f t="shared" si="33"/>
        <v>158.42898203465452</v>
      </c>
      <c r="T151" s="231">
        <f t="shared" si="34"/>
        <v>475.55760460348245</v>
      </c>
      <c r="U151" s="230">
        <f t="shared" si="35"/>
        <v>26.895576357637701</v>
      </c>
      <c r="V151" s="52">
        <f t="shared" si="42"/>
        <v>0.89874340109666206</v>
      </c>
      <c r="W151" s="52">
        <f t="shared" si="26"/>
        <v>1.1100913765602848E-3</v>
      </c>
      <c r="X151" s="66">
        <f t="shared" si="43"/>
        <v>1.2184107757617659E-2</v>
      </c>
      <c r="Y151" s="67">
        <f t="shared" si="44"/>
        <v>2.085709866744649</v>
      </c>
      <c r="Z151" s="67">
        <f t="shared" si="45"/>
        <v>1.4511017868179452E-3</v>
      </c>
      <c r="AA151" s="68"/>
      <c r="AD151" s="74">
        <v>0.68</v>
      </c>
      <c r="AE151" s="75">
        <f t="shared" si="47"/>
        <v>0.85341350794220994</v>
      </c>
      <c r="AF151" s="75">
        <f t="shared" si="48"/>
        <v>-0.17341350794220989</v>
      </c>
      <c r="AN151" s="74">
        <v>0.68</v>
      </c>
      <c r="AO151" s="75">
        <f t="shared" si="49"/>
        <v>0.85815946982309121</v>
      </c>
      <c r="AP151" s="75">
        <f t="shared" si="50"/>
        <v>-0.17815946982309117</v>
      </c>
    </row>
    <row r="152" spans="2:42" ht="11.25" customHeight="1">
      <c r="B152" s="69" t="s">
        <v>287</v>
      </c>
      <c r="C152" s="57">
        <v>240651.163</v>
      </c>
      <c r="D152" s="244">
        <v>5309.88</v>
      </c>
      <c r="E152" s="71">
        <v>43</v>
      </c>
      <c r="F152" s="59">
        <f t="shared" si="46"/>
        <v>2.5687413422947496E-2</v>
      </c>
      <c r="G152" s="60">
        <f t="shared" si="36"/>
        <v>1.865536051698027E-3</v>
      </c>
      <c r="H152" s="60">
        <f t="shared" si="37"/>
        <v>0.76577565078345045</v>
      </c>
      <c r="I152" s="61">
        <f t="shared" si="38"/>
        <v>0.76484288275760148</v>
      </c>
      <c r="J152" s="62">
        <f t="shared" si="39"/>
        <v>10348.000008999999</v>
      </c>
      <c r="K152" s="60">
        <f t="shared" si="27"/>
        <v>1.0486276241302025E-3</v>
      </c>
      <c r="L152" s="60">
        <f t="shared" si="40"/>
        <v>0.93311006252472917</v>
      </c>
      <c r="M152" s="63">
        <f t="shared" si="28"/>
        <v>-9.3773696054433309E-4</v>
      </c>
      <c r="N152" s="64">
        <f t="shared" si="41"/>
        <v>490.56208883280004</v>
      </c>
      <c r="O152" s="64">
        <f t="shared" si="29"/>
        <v>375.20292219446935</v>
      </c>
      <c r="P152" s="65">
        <f t="shared" si="30"/>
        <v>21094.169819810402</v>
      </c>
      <c r="Q152" s="229">
        <f t="shared" si="31"/>
        <v>3.7612001156935624</v>
      </c>
      <c r="R152" s="230">
        <f t="shared" si="32"/>
        <v>490.56208883280004</v>
      </c>
      <c r="S152" s="230">
        <f t="shared" si="33"/>
        <v>375.20292219446935</v>
      </c>
      <c r="T152" s="231">
        <f t="shared" si="34"/>
        <v>1845.1021852728031</v>
      </c>
      <c r="U152" s="230">
        <f t="shared" si="35"/>
        <v>26.814803916596514</v>
      </c>
      <c r="V152" s="52">
        <f t="shared" si="42"/>
        <v>0.89968579322903752</v>
      </c>
      <c r="W152" s="52">
        <f t="shared" si="26"/>
        <v>1.1171817779509151E-3</v>
      </c>
      <c r="X152" s="66">
        <f t="shared" si="43"/>
        <v>1.2197815643698559E-2</v>
      </c>
      <c r="Y152" s="67">
        <f t="shared" si="44"/>
        <v>2.4549686788826217</v>
      </c>
      <c r="Z152" s="67">
        <f t="shared" si="45"/>
        <v>1.1243345529207801E-2</v>
      </c>
      <c r="AA152" s="61"/>
      <c r="AD152" s="74">
        <v>0.69</v>
      </c>
      <c r="AE152" s="75">
        <f t="shared" si="47"/>
        <v>0.85913587927301494</v>
      </c>
      <c r="AF152" s="75">
        <f t="shared" si="48"/>
        <v>-0.16913587927301499</v>
      </c>
      <c r="AN152" s="74">
        <v>0.69</v>
      </c>
      <c r="AO152" s="75">
        <f t="shared" si="49"/>
        <v>0.86372679736263536</v>
      </c>
      <c r="AP152" s="75">
        <f t="shared" si="50"/>
        <v>-0.17372679736263541</v>
      </c>
    </row>
    <row r="153" spans="2:42" ht="11.25" customHeight="1">
      <c r="B153" s="69" t="s">
        <v>368</v>
      </c>
      <c r="C153" s="57">
        <v>169652.997</v>
      </c>
      <c r="D153" s="244">
        <v>5381.6</v>
      </c>
      <c r="E153" s="71">
        <v>31.7</v>
      </c>
      <c r="F153" s="59">
        <f t="shared" si="46"/>
        <v>1.8108978232451223E-2</v>
      </c>
      <c r="G153" s="60">
        <f t="shared" si="36"/>
        <v>1.3151558390021877E-3</v>
      </c>
      <c r="H153" s="60">
        <f t="shared" si="37"/>
        <v>0.76709080662245266</v>
      </c>
      <c r="I153" s="61">
        <f t="shared" si="38"/>
        <v>0.76643322870295161</v>
      </c>
      <c r="J153" s="62">
        <f t="shared" si="39"/>
        <v>5378.0000049</v>
      </c>
      <c r="K153" s="60">
        <f t="shared" si="27"/>
        <v>5.4498640923904393E-4</v>
      </c>
      <c r="L153" s="60">
        <f t="shared" si="40"/>
        <v>0.93365504893396822</v>
      </c>
      <c r="M153" s="63">
        <f t="shared" si="28"/>
        <v>-8.0984782495796548E-4</v>
      </c>
      <c r="N153" s="64">
        <f t="shared" si="41"/>
        <v>411.88954465973035</v>
      </c>
      <c r="O153" s="64">
        <f t="shared" si="29"/>
        <v>315.68583358254568</v>
      </c>
      <c r="P153" s="65">
        <f t="shared" si="30"/>
        <v>13056.898565713453</v>
      </c>
      <c r="Q153" s="229">
        <f t="shared" si="31"/>
        <v>3.4563166808832348</v>
      </c>
      <c r="R153" s="230">
        <f t="shared" si="32"/>
        <v>411.88954465973035</v>
      </c>
      <c r="S153" s="230">
        <f t="shared" si="33"/>
        <v>315.68583358254568</v>
      </c>
      <c r="T153" s="231">
        <f t="shared" si="34"/>
        <v>1423.620703888826</v>
      </c>
      <c r="U153" s="230">
        <f t="shared" si="35"/>
        <v>26.698407236544895</v>
      </c>
      <c r="V153" s="52">
        <f t="shared" si="42"/>
        <v>0.90034855692740656</v>
      </c>
      <c r="W153" s="52">
        <f t="shared" si="26"/>
        <v>1.1093224097831558E-3</v>
      </c>
      <c r="X153" s="66">
        <f t="shared" si="43"/>
        <v>1.2204939823380247E-2</v>
      </c>
      <c r="Y153" s="67">
        <f t="shared" si="44"/>
        <v>2.3302970120604334</v>
      </c>
      <c r="Z153" s="67">
        <f t="shared" si="45"/>
        <v>7.141669926275164E-3</v>
      </c>
      <c r="AA153" s="101"/>
      <c r="AD153" s="74">
        <v>0.7</v>
      </c>
      <c r="AE153" s="75">
        <f t="shared" si="47"/>
        <v>0.86476727863291292</v>
      </c>
      <c r="AF153" s="75">
        <f t="shared" si="48"/>
        <v>-0.16476727863291296</v>
      </c>
      <c r="AN153" s="74">
        <v>0.7</v>
      </c>
      <c r="AO153" s="75">
        <f t="shared" si="49"/>
        <v>0.86920321026685099</v>
      </c>
      <c r="AP153" s="75">
        <f t="shared" si="50"/>
        <v>-0.16920321026685103</v>
      </c>
    </row>
    <row r="154" spans="2:42" ht="11.25" customHeight="1">
      <c r="B154" s="69" t="s">
        <v>206</v>
      </c>
      <c r="C154" s="57">
        <v>618916.87699999998</v>
      </c>
      <c r="D154" s="244">
        <v>5392.48</v>
      </c>
      <c r="E154" s="71">
        <v>39.700000000000003</v>
      </c>
      <c r="F154" s="59">
        <f t="shared" si="46"/>
        <v>6.6063980309700579E-2</v>
      </c>
      <c r="G154" s="60">
        <f t="shared" si="36"/>
        <v>4.7978648125122647E-3</v>
      </c>
      <c r="H154" s="60">
        <f t="shared" si="37"/>
        <v>0.77188867143496487</v>
      </c>
      <c r="I154" s="61">
        <f t="shared" si="38"/>
        <v>0.76948973902870876</v>
      </c>
      <c r="J154" s="62">
        <f t="shared" si="39"/>
        <v>24571.000016899998</v>
      </c>
      <c r="K154" s="60">
        <f t="shared" si="27"/>
        <v>2.4899332574232326E-3</v>
      </c>
      <c r="L154" s="60">
        <f t="shared" si="40"/>
        <v>0.93614498219139142</v>
      </c>
      <c r="M154" s="63">
        <f t="shared" si="28"/>
        <v>-2.5695457954317824E-3</v>
      </c>
      <c r="N154" s="64">
        <f t="shared" si="41"/>
        <v>786.71270296087118</v>
      </c>
      <c r="O154" s="64">
        <f t="shared" si="29"/>
        <v>605.36735249193089</v>
      </c>
      <c r="P154" s="65">
        <f t="shared" si="30"/>
        <v>31232.494307546589</v>
      </c>
      <c r="Q154" s="229">
        <f t="shared" si="31"/>
        <v>3.6813511876931448</v>
      </c>
      <c r="R154" s="230">
        <f t="shared" si="32"/>
        <v>786.71270296087118</v>
      </c>
      <c r="S154" s="230">
        <f t="shared" si="33"/>
        <v>605.36735249193089</v>
      </c>
      <c r="T154" s="231">
        <f t="shared" si="34"/>
        <v>2896.1657434182875</v>
      </c>
      <c r="U154" s="230">
        <f t="shared" si="35"/>
        <v>26.476119435302092</v>
      </c>
      <c r="V154" s="52">
        <f t="shared" si="42"/>
        <v>0.90275526312004883</v>
      </c>
      <c r="W154" s="52">
        <f t="shared" si="26"/>
        <v>1.1148733396631786E-3</v>
      </c>
      <c r="X154" s="66">
        <f t="shared" si="43"/>
        <v>1.2237488767024672E-2</v>
      </c>
      <c r="Y154" s="67">
        <f t="shared" si="44"/>
        <v>2.4229439315215617</v>
      </c>
      <c r="Z154" s="67">
        <f t="shared" si="45"/>
        <v>2.8166620063424679E-2</v>
      </c>
      <c r="AA154" s="101"/>
      <c r="AD154" s="74">
        <v>0.71</v>
      </c>
      <c r="AE154" s="75">
        <f t="shared" si="47"/>
        <v>0.87030982399072176</v>
      </c>
      <c r="AF154" s="75">
        <f t="shared" si="48"/>
        <v>-0.1603098239907218</v>
      </c>
      <c r="AN154" s="74">
        <v>0.71</v>
      </c>
      <c r="AO154" s="75">
        <f t="shared" si="49"/>
        <v>0.87459088367228999</v>
      </c>
      <c r="AP154" s="75">
        <f t="shared" si="50"/>
        <v>-0.16459088367229002</v>
      </c>
    </row>
    <row r="155" spans="2:42" ht="11.25" customHeight="1">
      <c r="B155" s="69" t="s">
        <v>330</v>
      </c>
      <c r="C155" s="57">
        <v>625766.23400000005</v>
      </c>
      <c r="D155" s="244">
        <v>5410.38</v>
      </c>
      <c r="E155" s="71">
        <v>38.5</v>
      </c>
      <c r="F155" s="59">
        <f t="shared" si="46"/>
        <v>6.6795089450196868E-2</v>
      </c>
      <c r="G155" s="60">
        <f t="shared" si="36"/>
        <v>4.8509612623908399E-3</v>
      </c>
      <c r="H155" s="60">
        <f t="shared" si="37"/>
        <v>0.77673963269735569</v>
      </c>
      <c r="I155" s="61">
        <f t="shared" si="38"/>
        <v>0.77431415206616028</v>
      </c>
      <c r="J155" s="62">
        <f t="shared" si="39"/>
        <v>24092.000009000003</v>
      </c>
      <c r="K155" s="60">
        <f t="shared" si="27"/>
        <v>2.4413931878633508E-3</v>
      </c>
      <c r="L155" s="60">
        <f t="shared" si="40"/>
        <v>0.93858637537925482</v>
      </c>
      <c r="M155" s="63">
        <f t="shared" si="28"/>
        <v>-2.6567193003617096E-3</v>
      </c>
      <c r="N155" s="64">
        <f t="shared" si="41"/>
        <v>791.053875535668</v>
      </c>
      <c r="O155" s="64">
        <f t="shared" si="29"/>
        <v>612.52421087405071</v>
      </c>
      <c r="P155" s="65">
        <f t="shared" si="30"/>
        <v>30455.574208123217</v>
      </c>
      <c r="Q155" s="229">
        <f t="shared" si="31"/>
        <v>3.6506582412937387</v>
      </c>
      <c r="R155" s="230">
        <f t="shared" si="32"/>
        <v>791.053875535668</v>
      </c>
      <c r="S155" s="230">
        <f t="shared" si="33"/>
        <v>612.52421087405071</v>
      </c>
      <c r="T155" s="231">
        <f t="shared" si="34"/>
        <v>2887.8673500316377</v>
      </c>
      <c r="U155" s="230">
        <f t="shared" si="35"/>
        <v>26.129019119840802</v>
      </c>
      <c r="V155" s="52">
        <f t="shared" si="42"/>
        <v>0.90517096244376127</v>
      </c>
      <c r="W155" s="52">
        <f t="shared" si="26"/>
        <v>1.1165898216495497E-3</v>
      </c>
      <c r="X155" s="66">
        <f t="shared" si="43"/>
        <v>1.2269403184428727E-2</v>
      </c>
      <c r="Y155" s="67">
        <f t="shared" si="44"/>
        <v>2.4142125187356922</v>
      </c>
      <c r="Z155" s="67">
        <f t="shared" si="45"/>
        <v>2.82734497582065E-2</v>
      </c>
      <c r="AA155" s="111"/>
      <c r="AD155" s="74">
        <v>0.72</v>
      </c>
      <c r="AE155" s="75">
        <f t="shared" si="47"/>
        <v>0.87576556891928636</v>
      </c>
      <c r="AF155" s="75">
        <f t="shared" si="48"/>
        <v>-0.15576556891928639</v>
      </c>
      <c r="AN155" s="74">
        <v>0.72</v>
      </c>
      <c r="AO155" s="75">
        <f t="shared" si="49"/>
        <v>0.87989192473519451</v>
      </c>
      <c r="AP155" s="75">
        <f t="shared" si="50"/>
        <v>-0.15989192473519453</v>
      </c>
    </row>
    <row r="156" spans="2:42" ht="11.25" customHeight="1">
      <c r="B156" s="69" t="s">
        <v>367</v>
      </c>
      <c r="C156" s="57">
        <v>2758.6210000000001</v>
      </c>
      <c r="D156" s="244">
        <v>5467.61</v>
      </c>
      <c r="E156" s="71">
        <v>17.399999999999999</v>
      </c>
      <c r="F156" s="59">
        <f t="shared" si="46"/>
        <v>2.9445873945028409E-4</v>
      </c>
      <c r="G156" s="60">
        <f t="shared" si="36"/>
        <v>2.1384924403923465E-5</v>
      </c>
      <c r="H156" s="60">
        <f t="shared" si="37"/>
        <v>0.77676101762175964</v>
      </c>
      <c r="I156" s="61">
        <f t="shared" si="38"/>
        <v>0.77675032515955766</v>
      </c>
      <c r="J156" s="62">
        <f t="shared" si="39"/>
        <v>48.000005399999992</v>
      </c>
      <c r="K156" s="60">
        <f t="shared" si="27"/>
        <v>4.8641410491942034E-6</v>
      </c>
      <c r="L156" s="60">
        <f t="shared" si="40"/>
        <v>0.93859123952030399</v>
      </c>
      <c r="M156" s="63">
        <f t="shared" si="28"/>
        <v>-1.62934275521609E-5</v>
      </c>
      <c r="N156" s="64">
        <f t="shared" si="41"/>
        <v>52.522576098283679</v>
      </c>
      <c r="O156" s="64">
        <f t="shared" si="29"/>
        <v>40.796928062559459</v>
      </c>
      <c r="P156" s="65">
        <f t="shared" si="30"/>
        <v>913.89282411013596</v>
      </c>
      <c r="Q156" s="229">
        <f t="shared" si="31"/>
        <v>2.8564702062204832</v>
      </c>
      <c r="R156" s="230">
        <f t="shared" si="32"/>
        <v>52.522576098283679</v>
      </c>
      <c r="S156" s="230">
        <f t="shared" si="33"/>
        <v>40.796928062559459</v>
      </c>
      <c r="T156" s="231">
        <f t="shared" si="34"/>
        <v>150.02917377869539</v>
      </c>
      <c r="U156" s="230">
        <f t="shared" si="35"/>
        <v>25.955477492318394</v>
      </c>
      <c r="V156" s="52">
        <f t="shared" si="42"/>
        <v>0.90518157279638212</v>
      </c>
      <c r="W156" s="52">
        <f t="shared" si="26"/>
        <v>1.1162058306035325E-3</v>
      </c>
      <c r="X156" s="66">
        <f t="shared" si="43"/>
        <v>1.2269466769527813E-2</v>
      </c>
      <c r="Y156" s="67">
        <f t="shared" si="44"/>
        <v>2.1748477600942393</v>
      </c>
      <c r="Z156" s="67">
        <f t="shared" si="45"/>
        <v>1.011498964748382E-4</v>
      </c>
      <c r="AA156" s="111"/>
      <c r="AD156" s="74">
        <v>0.73</v>
      </c>
      <c r="AE156" s="75">
        <f t="shared" si="47"/>
        <v>0.88113650499833263</v>
      </c>
      <c r="AF156" s="75">
        <f t="shared" si="48"/>
        <v>-0.15113650499833264</v>
      </c>
      <c r="AN156" s="74">
        <v>0.73</v>
      </c>
      <c r="AO156" s="75">
        <f t="shared" si="49"/>
        <v>0.88510837523932839</v>
      </c>
      <c r="AP156" s="75">
        <f t="shared" si="50"/>
        <v>-0.15510837523932841</v>
      </c>
    </row>
    <row r="157" spans="2:42" ht="11.25" customHeight="1">
      <c r="B157" s="69" t="s">
        <v>255</v>
      </c>
      <c r="C157" s="57">
        <v>148738.462</v>
      </c>
      <c r="D157" s="244">
        <v>5513.81</v>
      </c>
      <c r="E157" s="71">
        <v>32.5</v>
      </c>
      <c r="F157" s="59">
        <f t="shared" si="46"/>
        <v>1.5876533974146494E-2</v>
      </c>
      <c r="G157" s="60">
        <f t="shared" si="36"/>
        <v>1.1530256478964826E-3</v>
      </c>
      <c r="H157" s="60">
        <f t="shared" si="37"/>
        <v>0.77791404326965607</v>
      </c>
      <c r="I157" s="61">
        <f t="shared" si="38"/>
        <v>0.77733753044570786</v>
      </c>
      <c r="J157" s="62">
        <f t="shared" si="39"/>
        <v>4834.0000149999996</v>
      </c>
      <c r="K157" s="60">
        <f t="shared" si="27"/>
        <v>4.8985948457345161E-4</v>
      </c>
      <c r="L157" s="60">
        <f t="shared" si="40"/>
        <v>0.93908109900487746</v>
      </c>
      <c r="M157" s="63">
        <f t="shared" si="28"/>
        <v>-7.0171602032886859E-4</v>
      </c>
      <c r="N157" s="64">
        <f t="shared" si="41"/>
        <v>385.66625727434337</v>
      </c>
      <c r="O157" s="64">
        <f t="shared" si="29"/>
        <v>299.79285600587707</v>
      </c>
      <c r="P157" s="65">
        <f t="shared" si="30"/>
        <v>12534.15336141616</v>
      </c>
      <c r="Q157" s="229">
        <f t="shared" si="31"/>
        <v>3.4812400893356918</v>
      </c>
      <c r="R157" s="230">
        <f t="shared" si="32"/>
        <v>385.66625727434337</v>
      </c>
      <c r="S157" s="230">
        <f t="shared" si="33"/>
        <v>299.79285600587707</v>
      </c>
      <c r="T157" s="231">
        <f t="shared" si="34"/>
        <v>1342.5968359274971</v>
      </c>
      <c r="U157" s="230">
        <f t="shared" si="35"/>
        <v>25.913820405786797</v>
      </c>
      <c r="V157" s="52">
        <f t="shared" si="42"/>
        <v>0.90575315400442025</v>
      </c>
      <c r="W157" s="52">
        <f t="shared" si="26"/>
        <v>1.1107519179535011E-3</v>
      </c>
      <c r="X157" s="66">
        <f t="shared" si="43"/>
        <v>1.2275870318180988E-2</v>
      </c>
      <c r="Y157" s="67">
        <f t="shared" si="44"/>
        <v>2.3483711638422942</v>
      </c>
      <c r="Z157" s="67">
        <f t="shared" si="45"/>
        <v>6.358760177238543E-3</v>
      </c>
      <c r="AA157" s="111"/>
      <c r="AD157" s="74">
        <v>0.74</v>
      </c>
      <c r="AE157" s="75">
        <f t="shared" si="47"/>
        <v>0.88642456411149084</v>
      </c>
      <c r="AF157" s="75">
        <f t="shared" si="48"/>
        <v>-0.14642456411149085</v>
      </c>
      <c r="AN157" s="74">
        <v>0.74</v>
      </c>
      <c r="AO157" s="75">
        <f t="shared" si="49"/>
        <v>0.8902422140857269</v>
      </c>
      <c r="AP157" s="75">
        <f t="shared" si="50"/>
        <v>-0.15024221408572691</v>
      </c>
    </row>
    <row r="158" spans="2:42" ht="11.25" customHeight="1">
      <c r="B158" s="69" t="s">
        <v>305</v>
      </c>
      <c r="C158" s="57">
        <v>2113.0219999999999</v>
      </c>
      <c r="D158" s="244">
        <v>5619.34</v>
      </c>
      <c r="E158" s="71">
        <v>40.700000000000003</v>
      </c>
      <c r="F158" s="59">
        <f t="shared" si="46"/>
        <v>2.2554667515063437E-4</v>
      </c>
      <c r="G158" s="60">
        <f t="shared" si="36"/>
        <v>1.6380218860737726E-5</v>
      </c>
      <c r="H158" s="60">
        <f t="shared" si="37"/>
        <v>0.77793042348851682</v>
      </c>
      <c r="I158" s="61">
        <f t="shared" si="38"/>
        <v>0.7779222333790865</v>
      </c>
      <c r="J158" s="62">
        <f t="shared" si="39"/>
        <v>85.999995400000003</v>
      </c>
      <c r="K158" s="60">
        <f t="shared" si="27"/>
        <v>8.7149179332311637E-6</v>
      </c>
      <c r="L158" s="60">
        <f t="shared" si="40"/>
        <v>0.93908981392281066</v>
      </c>
      <c r="M158" s="63">
        <f t="shared" si="28"/>
        <v>-8.6028968835361042E-6</v>
      </c>
      <c r="N158" s="64">
        <f t="shared" si="41"/>
        <v>45.967619037753089</v>
      </c>
      <c r="O158" s="64">
        <f t="shared" si="29"/>
        <v>35.759232864967899</v>
      </c>
      <c r="P158" s="65">
        <f t="shared" si="30"/>
        <v>1870.8820948365508</v>
      </c>
      <c r="Q158" s="229">
        <f t="shared" si="31"/>
        <v>3.7062280924485496</v>
      </c>
      <c r="R158" s="230">
        <f t="shared" si="32"/>
        <v>45.967619037753089</v>
      </c>
      <c r="S158" s="230">
        <f t="shared" si="33"/>
        <v>35.759232864967899</v>
      </c>
      <c r="T158" s="231">
        <f t="shared" si="34"/>
        <v>170.36648102069327</v>
      </c>
      <c r="U158" s="230">
        <f t="shared" si="35"/>
        <v>25.872407270012193</v>
      </c>
      <c r="V158" s="52">
        <f t="shared" si="42"/>
        <v>0.90576126692423209</v>
      </c>
      <c r="W158" s="52">
        <f t="shared" si="26"/>
        <v>1.1107920450364604E-3</v>
      </c>
      <c r="X158" s="66">
        <f t="shared" si="43"/>
        <v>1.2275984241464605E-2</v>
      </c>
      <c r="Y158" s="67">
        <f t="shared" si="44"/>
        <v>2.4430765178620804</v>
      </c>
      <c r="Z158" s="67">
        <f t="shared" si="45"/>
        <v>9.7767348942679778E-5</v>
      </c>
      <c r="AA158" s="111"/>
      <c r="AD158" s="74">
        <v>0.75</v>
      </c>
      <c r="AE158" s="75">
        <f t="shared" si="47"/>
        <v>0.89163162064285784</v>
      </c>
      <c r="AF158" s="75">
        <f t="shared" si="48"/>
        <v>-0.14163162064285784</v>
      </c>
      <c r="AN158" s="74">
        <v>0.75</v>
      </c>
      <c r="AO158" s="75">
        <f t="shared" si="49"/>
        <v>0.89529535967050289</v>
      </c>
      <c r="AP158" s="75">
        <f t="shared" si="50"/>
        <v>-0.14529535967050289</v>
      </c>
    </row>
    <row r="159" spans="2:42" ht="11.25" customHeight="1">
      <c r="B159" s="69" t="s">
        <v>364</v>
      </c>
      <c r="C159" s="57">
        <v>926060.60600000003</v>
      </c>
      <c r="D159" s="244">
        <v>5631.13</v>
      </c>
      <c r="E159" s="71">
        <v>23.1</v>
      </c>
      <c r="F159" s="59">
        <f t="shared" si="46"/>
        <v>9.8848895407280007E-2</v>
      </c>
      <c r="G159" s="60">
        <f t="shared" si="36"/>
        <v>7.1788535115050421E-3</v>
      </c>
      <c r="H159" s="60">
        <f t="shared" si="37"/>
        <v>0.78510927700002187</v>
      </c>
      <c r="I159" s="61">
        <f t="shared" si="38"/>
        <v>0.78151985024426929</v>
      </c>
      <c r="J159" s="62">
        <f t="shared" si="39"/>
        <v>21391.999998600004</v>
      </c>
      <c r="K159" s="60">
        <f t="shared" si="27"/>
        <v>2.1677852835731686E-3</v>
      </c>
      <c r="L159" s="60">
        <f t="shared" si="40"/>
        <v>0.94125759920638385</v>
      </c>
      <c r="M159" s="63">
        <f t="shared" si="28"/>
        <v>-5.0552020846161838E-3</v>
      </c>
      <c r="N159" s="64">
        <f t="shared" si="41"/>
        <v>962.32042792408811</v>
      </c>
      <c r="O159" s="64">
        <f t="shared" si="29"/>
        <v>752.07251671823451</v>
      </c>
      <c r="P159" s="65">
        <f t="shared" si="30"/>
        <v>22229.601885046435</v>
      </c>
      <c r="Q159" s="229">
        <f t="shared" si="31"/>
        <v>3.1398326175277478</v>
      </c>
      <c r="R159" s="230">
        <f t="shared" si="32"/>
        <v>962.32042792408811</v>
      </c>
      <c r="S159" s="230">
        <f t="shared" si="33"/>
        <v>752.07251671823451</v>
      </c>
      <c r="T159" s="231">
        <f t="shared" si="34"/>
        <v>3021.5250681093121</v>
      </c>
      <c r="U159" s="230">
        <f t="shared" si="35"/>
        <v>25.619048909919837</v>
      </c>
      <c r="V159" s="52">
        <f t="shared" si="42"/>
        <v>0.90929775662541079</v>
      </c>
      <c r="W159" s="52">
        <f t="shared" si="26"/>
        <v>1.021431537800579E-3</v>
      </c>
      <c r="X159" s="66">
        <f t="shared" si="43"/>
        <v>1.2304321997433717E-2</v>
      </c>
      <c r="Y159" s="67">
        <f t="shared" si="44"/>
        <v>2.2430031232104271</v>
      </c>
      <c r="Z159" s="67">
        <f t="shared" si="45"/>
        <v>3.6117264361194605E-2</v>
      </c>
      <c r="AA159" s="111"/>
      <c r="AD159" s="74">
        <v>0.76</v>
      </c>
      <c r="AE159" s="75">
        <f t="shared" si="47"/>
        <v>0.89675949357813789</v>
      </c>
      <c r="AF159" s="75">
        <f t="shared" si="48"/>
        <v>-0.13675949357813788</v>
      </c>
      <c r="AN159" s="74">
        <v>0.76</v>
      </c>
      <c r="AO159" s="75">
        <f t="shared" si="49"/>
        <v>0.90026967215649467</v>
      </c>
      <c r="AP159" s="75">
        <f t="shared" si="50"/>
        <v>-0.14026967215649466</v>
      </c>
    </row>
    <row r="160" spans="2:42" ht="11.25" customHeight="1">
      <c r="B160" s="69" t="s">
        <v>358</v>
      </c>
      <c r="C160" s="57">
        <v>10985.075000000001</v>
      </c>
      <c r="D160" s="244">
        <v>5746.84</v>
      </c>
      <c r="E160" s="71">
        <v>33.5</v>
      </c>
      <c r="F160" s="59">
        <f t="shared" si="46"/>
        <v>1.1725609778461157E-3</v>
      </c>
      <c r="G160" s="60">
        <f t="shared" si="36"/>
        <v>8.5156677356704508E-5</v>
      </c>
      <c r="H160" s="60">
        <f t="shared" si="37"/>
        <v>0.78519443367737862</v>
      </c>
      <c r="I160" s="61">
        <f t="shared" si="38"/>
        <v>0.78515185533870024</v>
      </c>
      <c r="J160" s="62">
        <f t="shared" si="39"/>
        <v>368.00001250000003</v>
      </c>
      <c r="K160" s="60">
        <f t="shared" si="27"/>
        <v>3.7291745115204305E-5</v>
      </c>
      <c r="L160" s="60">
        <f t="shared" si="40"/>
        <v>0.9412948909514991</v>
      </c>
      <c r="M160" s="63">
        <f t="shared" si="28"/>
        <v>-5.0876274639732877E-5</v>
      </c>
      <c r="N160" s="64">
        <f t="shared" si="41"/>
        <v>104.80970851977406</v>
      </c>
      <c r="O160" s="64">
        <f t="shared" si="29"/>
        <v>82.291537101808984</v>
      </c>
      <c r="P160" s="65">
        <f t="shared" si="30"/>
        <v>3511.1252354124313</v>
      </c>
      <c r="Q160" s="229">
        <f t="shared" si="31"/>
        <v>3.5115454388310208</v>
      </c>
      <c r="R160" s="230">
        <f t="shared" si="32"/>
        <v>104.80970851977406</v>
      </c>
      <c r="S160" s="230">
        <f t="shared" si="33"/>
        <v>82.291537101808984</v>
      </c>
      <c r="T160" s="231">
        <f t="shared" si="34"/>
        <v>368.04405389782141</v>
      </c>
      <c r="U160" s="230">
        <f t="shared" si="35"/>
        <v>25.365785442025398</v>
      </c>
      <c r="V160" s="52">
        <f t="shared" si="42"/>
        <v>0.90933947941757742</v>
      </c>
      <c r="W160" s="52">
        <f t="shared" si="26"/>
        <v>1.0211483263022944E-3</v>
      </c>
      <c r="X160" s="66">
        <f t="shared" si="43"/>
        <v>1.2304809483155087E-2</v>
      </c>
      <c r="Y160" s="67">
        <f t="shared" si="44"/>
        <v>2.3666258093360457</v>
      </c>
      <c r="Z160" s="67">
        <f t="shared" si="45"/>
        <v>4.7695554330402779E-4</v>
      </c>
      <c r="AA160" s="111"/>
      <c r="AD160" s="74">
        <v>0.77</v>
      </c>
      <c r="AE160" s="75">
        <f t="shared" si="47"/>
        <v>0.90180994851513252</v>
      </c>
      <c r="AF160" s="75">
        <f t="shared" si="48"/>
        <v>-0.1318099485151325</v>
      </c>
      <c r="AN160" s="74">
        <v>0.77</v>
      </c>
      <c r="AO160" s="75">
        <f t="shared" si="49"/>
        <v>0.90516695564420313</v>
      </c>
      <c r="AP160" s="75">
        <f t="shared" si="50"/>
        <v>-0.13516695564420311</v>
      </c>
    </row>
    <row r="161" spans="2:42" ht="11.25" customHeight="1">
      <c r="B161" s="69" t="s">
        <v>389</v>
      </c>
      <c r="C161" s="57">
        <v>2187.5</v>
      </c>
      <c r="D161" s="244">
        <v>5790.71</v>
      </c>
      <c r="E161" s="71">
        <v>22.4</v>
      </c>
      <c r="F161" s="59">
        <f t="shared" si="46"/>
        <v>2.3349655228010533E-4</v>
      </c>
      <c r="G161" s="60">
        <f t="shared" si="36"/>
        <v>1.6957574865696512E-5</v>
      </c>
      <c r="H161" s="60">
        <f t="shared" si="37"/>
        <v>0.78521139125224437</v>
      </c>
      <c r="I161" s="61">
        <f t="shared" si="38"/>
        <v>0.78520291246481144</v>
      </c>
      <c r="J161" s="62">
        <f t="shared" si="39"/>
        <v>49</v>
      </c>
      <c r="K161" s="60">
        <f t="shared" si="27"/>
        <v>4.9654767624362808E-6</v>
      </c>
      <c r="L161" s="60">
        <f t="shared" si="40"/>
        <v>0.94129985642826153</v>
      </c>
      <c r="M161" s="63">
        <f t="shared" si="28"/>
        <v>-1.2063213869706324E-5</v>
      </c>
      <c r="N161" s="64">
        <f t="shared" si="41"/>
        <v>46.770717334674266</v>
      </c>
      <c r="O161" s="64">
        <f t="shared" si="29"/>
        <v>36.724503469254678</v>
      </c>
      <c r="P161" s="65">
        <f t="shared" si="30"/>
        <v>1047.6640682967036</v>
      </c>
      <c r="Q161" s="229">
        <f t="shared" si="31"/>
        <v>3.1090609588609941</v>
      </c>
      <c r="R161" s="230">
        <f t="shared" si="32"/>
        <v>46.770717334674266</v>
      </c>
      <c r="S161" s="230">
        <f t="shared" si="33"/>
        <v>36.724503469254678</v>
      </c>
      <c r="T161" s="231">
        <f t="shared" si="34"/>
        <v>145.41301128315888</v>
      </c>
      <c r="U161" s="230">
        <f t="shared" si="35"/>
        <v>25.362243079464502</v>
      </c>
      <c r="V161" s="52">
        <f t="shared" si="42"/>
        <v>0.9093477872030481</v>
      </c>
      <c r="W161" s="52">
        <f t="shared" si="26"/>
        <v>1.0209347277728312E-3</v>
      </c>
      <c r="X161" s="66">
        <f t="shared" si="43"/>
        <v>1.2304874392936434E-2</v>
      </c>
      <c r="Y161" s="67">
        <f t="shared" si="44"/>
        <v>2.2370220878509155</v>
      </c>
      <c r="Z161" s="67">
        <f t="shared" si="45"/>
        <v>8.4860246231639622E-5</v>
      </c>
      <c r="AA161" s="111"/>
      <c r="AD161" s="74">
        <v>0.78</v>
      </c>
      <c r="AE161" s="75">
        <f t="shared" si="47"/>
        <v>0.90678469958807129</v>
      </c>
      <c r="AF161" s="75">
        <f t="shared" si="48"/>
        <v>-0.12678469958807126</v>
      </c>
      <c r="AN161" s="74">
        <v>0.78</v>
      </c>
      <c r="AO161" s="75">
        <f t="shared" si="49"/>
        <v>0.90998896024715337</v>
      </c>
      <c r="AP161" s="75">
        <f t="shared" si="50"/>
        <v>-0.12998896024715334</v>
      </c>
    </row>
    <row r="162" spans="2:42" ht="11.25" customHeight="1">
      <c r="B162" s="69" t="s">
        <v>219</v>
      </c>
      <c r="C162" s="57">
        <v>90859.375</v>
      </c>
      <c r="D162" s="244">
        <v>5989.62</v>
      </c>
      <c r="E162" s="71">
        <v>12.8</v>
      </c>
      <c r="F162" s="59">
        <f t="shared" si="46"/>
        <v>9.6984460822058041E-3</v>
      </c>
      <c r="G162" s="60">
        <f t="shared" si="36"/>
        <v>7.0434498460018012E-4</v>
      </c>
      <c r="H162" s="60">
        <f t="shared" si="37"/>
        <v>0.78591573623684452</v>
      </c>
      <c r="I162" s="61">
        <f t="shared" si="38"/>
        <v>0.78556356374454439</v>
      </c>
      <c r="J162" s="62">
        <f t="shared" si="39"/>
        <v>1163</v>
      </c>
      <c r="K162" s="60">
        <f t="shared" si="27"/>
        <v>1.1785407091251825E-4</v>
      </c>
      <c r="L162" s="60">
        <f t="shared" si="40"/>
        <v>0.941417710499174</v>
      </c>
      <c r="M162" s="63">
        <f t="shared" si="28"/>
        <v>-5.704594738942248E-4</v>
      </c>
      <c r="N162" s="64">
        <f t="shared" si="41"/>
        <v>301.42888879468734</v>
      </c>
      <c r="O162" s="64">
        <f t="shared" si="29"/>
        <v>236.79155209711254</v>
      </c>
      <c r="P162" s="65">
        <f t="shared" si="30"/>
        <v>3858.2897765719981</v>
      </c>
      <c r="Q162" s="229">
        <f t="shared" si="31"/>
        <v>2.5494451709255714</v>
      </c>
      <c r="R162" s="230">
        <f t="shared" si="32"/>
        <v>301.42888879468734</v>
      </c>
      <c r="S162" s="230">
        <f t="shared" si="33"/>
        <v>236.79155209711254</v>
      </c>
      <c r="T162" s="231">
        <f t="shared" si="34"/>
        <v>768.47642491507668</v>
      </c>
      <c r="U162" s="230">
        <f t="shared" si="35"/>
        <v>25.337235043162927</v>
      </c>
      <c r="V162" s="52">
        <f t="shared" si="42"/>
        <v>0.90969267118875019</v>
      </c>
      <c r="W162" s="52">
        <f t="shared" si="26"/>
        <v>1.0064781192479358E-3</v>
      </c>
      <c r="X162" s="66">
        <f t="shared" si="43"/>
        <v>1.2306415006726367E-2</v>
      </c>
      <c r="Y162" s="67">
        <f t="shared" si="44"/>
        <v>2.125013271644832</v>
      </c>
      <c r="Z162" s="67">
        <f t="shared" si="45"/>
        <v>3.1805975494292671E-3</v>
      </c>
      <c r="AA162" s="111"/>
      <c r="AD162" s="74">
        <v>0.79</v>
      </c>
      <c r="AE162" s="75">
        <f t="shared" si="47"/>
        <v>0.91168541131003078</v>
      </c>
      <c r="AF162" s="75">
        <f t="shared" si="48"/>
        <v>-0.12168541131003074</v>
      </c>
      <c r="AN162" s="74">
        <v>0.79</v>
      </c>
      <c r="AO162" s="75">
        <f t="shared" si="49"/>
        <v>0.91473738407651173</v>
      </c>
      <c r="AP162" s="75">
        <f t="shared" si="50"/>
        <v>-0.12473738407651169</v>
      </c>
    </row>
    <row r="163" spans="2:42" ht="11.25" customHeight="1">
      <c r="B163" s="69" t="s">
        <v>311</v>
      </c>
      <c r="C163" s="57">
        <v>8510.6380000000008</v>
      </c>
      <c r="D163" s="244">
        <v>6143.08</v>
      </c>
      <c r="E163" s="71">
        <v>14.1</v>
      </c>
      <c r="F163" s="59">
        <f t="shared" si="46"/>
        <v>9.0843640260756631E-4</v>
      </c>
      <c r="G163" s="60">
        <f t="shared" si="36"/>
        <v>6.5974757046784746E-5</v>
      </c>
      <c r="H163" s="60">
        <f t="shared" si="37"/>
        <v>0.78598171099389136</v>
      </c>
      <c r="I163" s="61">
        <f t="shared" si="38"/>
        <v>0.78594872361536794</v>
      </c>
      <c r="J163" s="62">
        <f t="shared" si="39"/>
        <v>119.99999580000001</v>
      </c>
      <c r="K163" s="60">
        <f t="shared" si="27"/>
        <v>1.21603508293337E-5</v>
      </c>
      <c r="L163" s="60">
        <f t="shared" si="40"/>
        <v>0.94142987085000329</v>
      </c>
      <c r="M163" s="63">
        <f t="shared" si="28"/>
        <v>-5.2552793654903063E-5</v>
      </c>
      <c r="N163" s="64">
        <f t="shared" si="41"/>
        <v>92.253119188458882</v>
      </c>
      <c r="O163" s="64">
        <f t="shared" si="29"/>
        <v>72.50622127570567</v>
      </c>
      <c r="P163" s="65">
        <f t="shared" si="30"/>
        <v>1300.7689805572702</v>
      </c>
      <c r="Q163" s="229">
        <f t="shared" si="31"/>
        <v>2.6461747973841225</v>
      </c>
      <c r="R163" s="230">
        <f t="shared" si="32"/>
        <v>92.253119188458882</v>
      </c>
      <c r="S163" s="230">
        <f t="shared" si="33"/>
        <v>72.50622127570567</v>
      </c>
      <c r="T163" s="231">
        <f t="shared" si="34"/>
        <v>244.11787897657348</v>
      </c>
      <c r="U163" s="230">
        <f t="shared" si="35"/>
        <v>25.310554777461039</v>
      </c>
      <c r="V163" s="52">
        <f t="shared" si="42"/>
        <v>0.9097249572883882</v>
      </c>
      <c r="W163" s="52">
        <f t="shared" si="26"/>
        <v>1.0052015439494845E-3</v>
      </c>
      <c r="X163" s="66">
        <f t="shared" si="43"/>
        <v>1.2306573969450632E-2</v>
      </c>
      <c r="Y163" s="67">
        <f t="shared" si="44"/>
        <v>2.1403498005252186</v>
      </c>
      <c r="Z163" s="67">
        <f t="shared" si="45"/>
        <v>3.0223677930412465E-4</v>
      </c>
      <c r="AA163" s="111"/>
      <c r="AD163" s="74">
        <v>0.8</v>
      </c>
      <c r="AE163" s="75">
        <f t="shared" si="47"/>
        <v>0.91651370033744761</v>
      </c>
      <c r="AF163" s="75">
        <f t="shared" si="48"/>
        <v>-0.11651370033744757</v>
      </c>
      <c r="AN163" s="74">
        <v>0.8</v>
      </c>
      <c r="AO163" s="75">
        <f t="shared" si="49"/>
        <v>0.91941387513953121</v>
      </c>
      <c r="AP163" s="75">
        <f t="shared" si="50"/>
        <v>-0.11941387513953117</v>
      </c>
    </row>
    <row r="164" spans="2:42" ht="11.25" customHeight="1">
      <c r="B164" s="69" t="s">
        <v>252</v>
      </c>
      <c r="C164" s="57">
        <v>214048.78</v>
      </c>
      <c r="D164" s="244">
        <v>6211.53</v>
      </c>
      <c r="E164" s="71">
        <v>41</v>
      </c>
      <c r="F164" s="59">
        <f t="shared" si="46"/>
        <v>2.2847840982748693E-2</v>
      </c>
      <c r="G164" s="60">
        <f t="shared" si="36"/>
        <v>1.6593134682336009E-3</v>
      </c>
      <c r="H164" s="60">
        <f t="shared" si="37"/>
        <v>0.78764102446212492</v>
      </c>
      <c r="I164" s="61">
        <f t="shared" si="38"/>
        <v>0.78681136772800819</v>
      </c>
      <c r="J164" s="62">
        <f t="shared" si="39"/>
        <v>8775.9999800000005</v>
      </c>
      <c r="K164" s="60">
        <f t="shared" si="27"/>
        <v>8.8932701975165851E-4</v>
      </c>
      <c r="L164" s="60">
        <f t="shared" si="40"/>
        <v>0.94231919786975493</v>
      </c>
      <c r="M164" s="63">
        <f t="shared" si="28"/>
        <v>-8.6313249148128879E-4</v>
      </c>
      <c r="N164" s="64">
        <f t="shared" si="41"/>
        <v>462.65406082730971</v>
      </c>
      <c r="O164" s="64">
        <f t="shared" si="29"/>
        <v>364.02147438445263</v>
      </c>
      <c r="P164" s="65">
        <f t="shared" si="30"/>
        <v>18968.816493919698</v>
      </c>
      <c r="Q164" s="229">
        <f t="shared" si="31"/>
        <v>3.713572066704308</v>
      </c>
      <c r="R164" s="230">
        <f t="shared" si="32"/>
        <v>462.65406082730971</v>
      </c>
      <c r="S164" s="230">
        <f t="shared" si="33"/>
        <v>364.02147438445263</v>
      </c>
      <c r="T164" s="231">
        <f t="shared" si="34"/>
        <v>1718.0991968356132</v>
      </c>
      <c r="U164" s="230">
        <f t="shared" si="35"/>
        <v>25.250900761138343</v>
      </c>
      <c r="V164" s="52">
        <f t="shared" si="42"/>
        <v>0.91053593175043346</v>
      </c>
      <c r="W164" s="52">
        <f t="shared" si="26"/>
        <v>1.0101760052116083E-3</v>
      </c>
      <c r="X164" s="66">
        <f t="shared" si="43"/>
        <v>1.2318199443732346E-2</v>
      </c>
      <c r="Y164" s="67">
        <f t="shared" si="44"/>
        <v>2.4559789467938895</v>
      </c>
      <c r="Z164" s="67">
        <f t="shared" si="45"/>
        <v>1.0008701049896764E-2</v>
      </c>
      <c r="AA164" s="111"/>
      <c r="AD164" s="74">
        <v>0.81</v>
      </c>
      <c r="AE164" s="75">
        <f t="shared" si="47"/>
        <v>0.92127113716051678</v>
      </c>
      <c r="AF164" s="75">
        <f t="shared" si="48"/>
        <v>-0.11127113716051673</v>
      </c>
      <c r="AN164" s="74">
        <v>0.81</v>
      </c>
      <c r="AO164" s="75">
        <f t="shared" si="49"/>
        <v>0.92402003315611314</v>
      </c>
      <c r="AP164" s="75">
        <f t="shared" si="50"/>
        <v>-0.11402003315611309</v>
      </c>
    </row>
    <row r="165" spans="2:42" ht="11.25" customHeight="1">
      <c r="B165" s="69" t="s">
        <v>345</v>
      </c>
      <c r="C165" s="57">
        <v>119448.819</v>
      </c>
      <c r="D165" s="244">
        <v>6224.3</v>
      </c>
      <c r="E165" s="71">
        <v>12.7</v>
      </c>
      <c r="F165" s="59">
        <f t="shared" si="46"/>
        <v>1.275011995905387E-2</v>
      </c>
      <c r="G165" s="60">
        <f t="shared" si="36"/>
        <v>9.2597133294241457E-4</v>
      </c>
      <c r="H165" s="60">
        <f t="shared" si="37"/>
        <v>0.78856699579506728</v>
      </c>
      <c r="I165" s="61">
        <f t="shared" si="38"/>
        <v>0.7881040101285961</v>
      </c>
      <c r="J165" s="62">
        <f t="shared" si="39"/>
        <v>1517.0000012999999</v>
      </c>
      <c r="K165" s="60">
        <f t="shared" si="27"/>
        <v>1.5372710724634607E-4</v>
      </c>
      <c r="L165" s="60">
        <f t="shared" si="40"/>
        <v>0.9424729249770013</v>
      </c>
      <c r="M165" s="63">
        <f t="shared" si="28"/>
        <v>-7.5147878746950614E-4</v>
      </c>
      <c r="N165" s="64">
        <f t="shared" si="41"/>
        <v>345.61368462490026</v>
      </c>
      <c r="O165" s="64">
        <f t="shared" si="29"/>
        <v>272.37953080820381</v>
      </c>
      <c r="P165" s="65">
        <f t="shared" si="30"/>
        <v>4389.2937947362334</v>
      </c>
      <c r="Q165" s="229">
        <f t="shared" si="31"/>
        <v>2.5416019934645457</v>
      </c>
      <c r="R165" s="230">
        <f t="shared" si="32"/>
        <v>345.61368462490026</v>
      </c>
      <c r="S165" s="230">
        <f t="shared" si="33"/>
        <v>272.37953080820381</v>
      </c>
      <c r="T165" s="231">
        <f t="shared" si="34"/>
        <v>878.41242981127334</v>
      </c>
      <c r="U165" s="230">
        <f t="shared" si="35"/>
        <v>25.161774364519182</v>
      </c>
      <c r="V165" s="52">
        <f t="shared" si="42"/>
        <v>0.9109876200698257</v>
      </c>
      <c r="W165" s="52">
        <f t="shared" si="26"/>
        <v>9.9132442509781613E-4</v>
      </c>
      <c r="X165" s="66">
        <f t="shared" si="43"/>
        <v>1.2320208997576999E-2</v>
      </c>
      <c r="Y165" s="67">
        <f t="shared" si="44"/>
        <v>2.1246607259776606</v>
      </c>
      <c r="Z165" s="67">
        <f t="shared" si="45"/>
        <v>4.1800042353242776E-3</v>
      </c>
      <c r="AA165" s="111"/>
      <c r="AD165" s="74">
        <v>0.82</v>
      </c>
      <c r="AE165" s="75">
        <f t="shared" si="47"/>
        <v>0.92595924772305216</v>
      </c>
      <c r="AF165" s="75">
        <f t="shared" si="48"/>
        <v>-0.10595924772305221</v>
      </c>
      <c r="AN165" s="74">
        <v>0.82</v>
      </c>
      <c r="AO165" s="75">
        <f t="shared" si="49"/>
        <v>0.92855741129756153</v>
      </c>
      <c r="AP165" s="75">
        <f t="shared" si="50"/>
        <v>-0.10855741129756158</v>
      </c>
    </row>
    <row r="166" spans="2:42" ht="11.25" customHeight="1">
      <c r="B166" s="69" t="s">
        <v>246</v>
      </c>
      <c r="C166" s="57">
        <v>147951.807</v>
      </c>
      <c r="D166" s="244">
        <v>6248.84</v>
      </c>
      <c r="E166" s="71">
        <v>8.3000000000000007</v>
      </c>
      <c r="F166" s="59">
        <f t="shared" si="46"/>
        <v>1.5792565411708138E-2</v>
      </c>
      <c r="G166" s="60">
        <f t="shared" si="36"/>
        <v>1.1469274714137514E-3</v>
      </c>
      <c r="H166" s="60">
        <f t="shared" si="37"/>
        <v>0.78971392326648104</v>
      </c>
      <c r="I166" s="61">
        <f t="shared" si="38"/>
        <v>0.78914045953077416</v>
      </c>
      <c r="J166" s="62">
        <f t="shared" si="39"/>
        <v>1227.9999981000003</v>
      </c>
      <c r="K166" s="60">
        <f t="shared" si="27"/>
        <v>1.2444092764974179E-4</v>
      </c>
      <c r="L166" s="60">
        <f t="shared" si="40"/>
        <v>0.94259736590465104</v>
      </c>
      <c r="M166" s="63">
        <f t="shared" si="28"/>
        <v>-9.8281808024902606E-4</v>
      </c>
      <c r="N166" s="64">
        <f t="shared" si="41"/>
        <v>384.64504026439755</v>
      </c>
      <c r="O166" s="64">
        <f t="shared" si="29"/>
        <v>303.53896383047982</v>
      </c>
      <c r="P166" s="65">
        <f t="shared" si="30"/>
        <v>3192.5538341944998</v>
      </c>
      <c r="Q166" s="229">
        <f t="shared" si="31"/>
        <v>2.1162555148025524</v>
      </c>
      <c r="R166" s="230">
        <f t="shared" si="32"/>
        <v>384.64504026439755</v>
      </c>
      <c r="S166" s="230">
        <f t="shared" si="33"/>
        <v>303.53896383047982</v>
      </c>
      <c r="T166" s="231">
        <f t="shared" si="34"/>
        <v>814.00718770098115</v>
      </c>
      <c r="U166" s="230">
        <f t="shared" si="35"/>
        <v>25.09053951060519</v>
      </c>
      <c r="V166" s="52">
        <f t="shared" si="42"/>
        <v>0.91154622722881118</v>
      </c>
      <c r="W166" s="52">
        <f t="shared" si="26"/>
        <v>9.6417321306623807E-4</v>
      </c>
      <c r="X166" s="66">
        <f t="shared" si="43"/>
        <v>1.2321835716176404E-2</v>
      </c>
      <c r="Y166" s="67">
        <f t="shared" si="44"/>
        <v>2.0731563135892976</v>
      </c>
      <c r="Z166" s="67">
        <f t="shared" si="45"/>
        <v>4.9294680081568825E-3</v>
      </c>
      <c r="AD166" s="74">
        <v>0.83</v>
      </c>
      <c r="AE166" s="75">
        <f t="shared" si="47"/>
        <v>0.93057951497519553</v>
      </c>
      <c r="AF166" s="75">
        <f t="shared" si="48"/>
        <v>-0.10057951497519557</v>
      </c>
      <c r="AN166" s="74">
        <v>0.83</v>
      </c>
      <c r="AO166" s="75">
        <f t="shared" si="49"/>
        <v>0.93302751785135052</v>
      </c>
      <c r="AP166" s="75">
        <f t="shared" si="50"/>
        <v>-0.10302751785135056</v>
      </c>
    </row>
    <row r="167" spans="2:42" ht="11.25" customHeight="1">
      <c r="B167" s="69" t="s">
        <v>239</v>
      </c>
      <c r="C167" s="57">
        <v>848600</v>
      </c>
      <c r="D167" s="244">
        <v>6320.36</v>
      </c>
      <c r="E167" s="71">
        <v>25</v>
      </c>
      <c r="F167" s="59">
        <f t="shared" si="46"/>
        <v>9.0580651092524514E-2</v>
      </c>
      <c r="G167" s="60">
        <f t="shared" si="36"/>
        <v>6.5783762427565982E-3</v>
      </c>
      <c r="H167" s="60">
        <f t="shared" si="37"/>
        <v>0.79629229950923763</v>
      </c>
      <c r="I167" s="61">
        <f t="shared" si="38"/>
        <v>0.79300311138785928</v>
      </c>
      <c r="J167" s="62">
        <f t="shared" si="39"/>
        <v>21215</v>
      </c>
      <c r="K167" s="60">
        <f t="shared" si="27"/>
        <v>2.1498487656139939E-3</v>
      </c>
      <c r="L167" s="60">
        <f t="shared" si="40"/>
        <v>0.94474721467026501</v>
      </c>
      <c r="M167" s="63">
        <f t="shared" si="28"/>
        <v>-4.5029946152295164E-3</v>
      </c>
      <c r="N167" s="64">
        <f t="shared" si="41"/>
        <v>921.19487623412238</v>
      </c>
      <c r="O167" s="64">
        <f t="shared" si="29"/>
        <v>730.51040304821299</v>
      </c>
      <c r="P167" s="65">
        <f t="shared" si="30"/>
        <v>23029.871905853059</v>
      </c>
      <c r="Q167" s="229">
        <f t="shared" si="31"/>
        <v>3.2188758248682006</v>
      </c>
      <c r="R167" s="230">
        <f t="shared" si="32"/>
        <v>921.19487623412238</v>
      </c>
      <c r="S167" s="230">
        <f t="shared" si="33"/>
        <v>730.51040304821299</v>
      </c>
      <c r="T167" s="231">
        <f t="shared" si="34"/>
        <v>2965.2119171024706</v>
      </c>
      <c r="U167" s="230">
        <f t="shared" si="35"/>
        <v>24.826832364853288</v>
      </c>
      <c r="V167" s="52">
        <f t="shared" si="42"/>
        <v>0.91473186299768339</v>
      </c>
      <c r="W167" s="52">
        <f t="shared" si="26"/>
        <v>9.009213360287485E-4</v>
      </c>
      <c r="X167" s="66">
        <f t="shared" si="43"/>
        <v>1.2349939002120872E-2</v>
      </c>
      <c r="Y167" s="67">
        <f t="shared" si="44"/>
        <v>2.2724262645012345</v>
      </c>
      <c r="Z167" s="67">
        <f t="shared" si="45"/>
        <v>3.397021606524004E-2</v>
      </c>
      <c r="AD167" s="74">
        <v>0.84</v>
      </c>
      <c r="AE167" s="75">
        <f t="shared" si="47"/>
        <v>0.93513338036217386</v>
      </c>
      <c r="AF167" s="75">
        <f t="shared" si="48"/>
        <v>-9.5133380362173892E-2</v>
      </c>
      <c r="AN167" s="74">
        <v>0.84</v>
      </c>
      <c r="AO167" s="75">
        <f t="shared" si="49"/>
        <v>0.9374318178155352</v>
      </c>
      <c r="AP167" s="75">
        <f t="shared" si="50"/>
        <v>-9.7431817815535227E-2</v>
      </c>
    </row>
    <row r="168" spans="2:42" ht="11.25" customHeight="1">
      <c r="B168" s="69" t="s">
        <v>256</v>
      </c>
      <c r="C168" s="57">
        <v>23852.242999999999</v>
      </c>
      <c r="D168" s="244">
        <v>6376.27</v>
      </c>
      <c r="E168" s="71">
        <v>151.6</v>
      </c>
      <c r="F168" s="59">
        <f t="shared" si="46"/>
        <v>2.5460189735530404E-3</v>
      </c>
      <c r="G168" s="60">
        <f t="shared" si="36"/>
        <v>1.849034040627591E-4</v>
      </c>
      <c r="H168" s="60">
        <f t="shared" si="37"/>
        <v>0.79647720291330038</v>
      </c>
      <c r="I168" s="61">
        <f t="shared" si="38"/>
        <v>0.79638475121126895</v>
      </c>
      <c r="J168" s="62">
        <f t="shared" si="39"/>
        <v>3616.0000387999999</v>
      </c>
      <c r="K168" s="60">
        <f t="shared" si="27"/>
        <v>3.6643192174755281E-4</v>
      </c>
      <c r="L168" s="60">
        <f t="shared" si="40"/>
        <v>0.94511364659201258</v>
      </c>
      <c r="M168" s="63">
        <f t="shared" si="28"/>
        <v>1.1709994161068771E-4</v>
      </c>
      <c r="N168" s="64">
        <f t="shared" si="41"/>
        <v>154.44171392470363</v>
      </c>
      <c r="O168" s="64">
        <f t="shared" si="29"/>
        <v>122.99502592056707</v>
      </c>
      <c r="P168" s="65">
        <f t="shared" si="30"/>
        <v>23413.363830985068</v>
      </c>
      <c r="Q168" s="229">
        <f t="shared" si="31"/>
        <v>5.0212454732082712</v>
      </c>
      <c r="R168" s="230">
        <f t="shared" si="32"/>
        <v>154.44171392470363</v>
      </c>
      <c r="S168" s="230">
        <f t="shared" si="33"/>
        <v>122.99502592056707</v>
      </c>
      <c r="T168" s="231">
        <f t="shared" si="34"/>
        <v>775.48975691894498</v>
      </c>
      <c r="U168" s="230">
        <f t="shared" si="35"/>
        <v>24.598240782901911</v>
      </c>
      <c r="V168" s="52">
        <f t="shared" si="42"/>
        <v>0.91482095537391428</v>
      </c>
      <c r="W168" s="52">
        <f t="shared" si="26"/>
        <v>9.1764714123504986E-4</v>
      </c>
      <c r="X168" s="66">
        <f t="shared" si="43"/>
        <v>1.2354729079097805E-2</v>
      </c>
      <c r="Y168" s="67">
        <f t="shared" si="44"/>
        <v>3.7903009565824517</v>
      </c>
      <c r="Z168" s="67">
        <f t="shared" si="45"/>
        <v>2.6563928141014824E-3</v>
      </c>
      <c r="AD168" s="74">
        <v>0.85</v>
      </c>
      <c r="AE168" s="75">
        <f t="shared" si="47"/>
        <v>0.93962224525213911</v>
      </c>
      <c r="AF168" s="75">
        <f t="shared" si="48"/>
        <v>-8.9622245252139132E-2</v>
      </c>
      <c r="AN168" s="74">
        <v>0.85</v>
      </c>
      <c r="AO168" s="75">
        <f t="shared" si="49"/>
        <v>0.94177173442622131</v>
      </c>
      <c r="AP168" s="75">
        <f t="shared" si="50"/>
        <v>-9.177173442622133E-2</v>
      </c>
    </row>
    <row r="169" spans="2:42" ht="11.25" customHeight="1">
      <c r="B169" s="69" t="s">
        <v>337</v>
      </c>
      <c r="C169" s="57">
        <v>223954.54500000001</v>
      </c>
      <c r="D169" s="244">
        <v>6604.57</v>
      </c>
      <c r="E169" s="71">
        <v>22</v>
      </c>
      <c r="F169" s="59">
        <f t="shared" si="46"/>
        <v>2.3905195028553008E-2</v>
      </c>
      <c r="G169" s="60">
        <f t="shared" si="36"/>
        <v>1.7361032975316563E-3</v>
      </c>
      <c r="H169" s="60">
        <f t="shared" si="37"/>
        <v>0.79821330621083209</v>
      </c>
      <c r="I169" s="61">
        <f t="shared" si="38"/>
        <v>0.79734525456206629</v>
      </c>
      <c r="J169" s="62">
        <f t="shared" si="39"/>
        <v>4926.9999900000003</v>
      </c>
      <c r="K169" s="60">
        <f t="shared" si="27"/>
        <v>4.9928375426262837E-4</v>
      </c>
      <c r="L169" s="60">
        <f t="shared" si="40"/>
        <v>0.94561293034627525</v>
      </c>
      <c r="M169" s="63">
        <f t="shared" si="28"/>
        <v>-1.2431467903354365E-3</v>
      </c>
      <c r="N169" s="64">
        <f t="shared" si="41"/>
        <v>473.23835960327648</v>
      </c>
      <c r="O169" s="64">
        <f t="shared" si="29"/>
        <v>377.33436030640917</v>
      </c>
      <c r="P169" s="65">
        <f t="shared" si="30"/>
        <v>10411.243911272082</v>
      </c>
      <c r="Q169" s="229">
        <f t="shared" si="31"/>
        <v>3.0910424533583161</v>
      </c>
      <c r="R169" s="230">
        <f t="shared" si="32"/>
        <v>473.23835960327648</v>
      </c>
      <c r="S169" s="230">
        <f t="shared" si="33"/>
        <v>377.33436030640917</v>
      </c>
      <c r="T169" s="231">
        <f t="shared" si="34"/>
        <v>1462.7998600913768</v>
      </c>
      <c r="U169" s="230">
        <f t="shared" si="35"/>
        <v>24.533697479146696</v>
      </c>
      <c r="V169" s="52">
        <f t="shared" si="42"/>
        <v>0.91565627627656776</v>
      </c>
      <c r="W169" s="52">
        <f t="shared" si="26"/>
        <v>8.9740112305212224E-4</v>
      </c>
      <c r="X169" s="66">
        <f t="shared" si="43"/>
        <v>1.236125582383348E-2</v>
      </c>
      <c r="Y169" s="67">
        <f t="shared" si="44"/>
        <v>2.2392277925510622</v>
      </c>
      <c r="Z169" s="67">
        <f t="shared" si="45"/>
        <v>8.7050669100355894E-3</v>
      </c>
      <c r="AD169" s="74">
        <v>0.86</v>
      </c>
      <c r="AE169" s="75">
        <f t="shared" si="47"/>
        <v>0.94404747230595432</v>
      </c>
      <c r="AF169" s="75">
        <f t="shared" si="48"/>
        <v>-8.4047472305954329E-2</v>
      </c>
      <c r="AN169" s="74">
        <v>0.86</v>
      </c>
      <c r="AO169" s="75">
        <f t="shared" si="49"/>
        <v>0.94604865062132781</v>
      </c>
      <c r="AP169" s="75">
        <f t="shared" si="50"/>
        <v>-8.6048650621327827E-2</v>
      </c>
    </row>
    <row r="170" spans="2:42" ht="11.25" customHeight="1">
      <c r="B170" s="69" t="s">
        <v>221</v>
      </c>
      <c r="C170" s="57">
        <v>7261.4110000000001</v>
      </c>
      <c r="D170" s="244">
        <v>6646.44</v>
      </c>
      <c r="E170" s="71">
        <v>24.1</v>
      </c>
      <c r="F170" s="59">
        <f t="shared" si="46"/>
        <v>7.7509231231489455E-4</v>
      </c>
      <c r="G170" s="60">
        <f t="shared" si="36"/>
        <v>5.6290706588842136E-5</v>
      </c>
      <c r="H170" s="60">
        <f t="shared" si="37"/>
        <v>0.79826959691742094</v>
      </c>
      <c r="I170" s="61">
        <f t="shared" si="38"/>
        <v>0.79824145156412651</v>
      </c>
      <c r="J170" s="62">
        <f t="shared" si="39"/>
        <v>175.00000510000001</v>
      </c>
      <c r="K170" s="60">
        <f t="shared" si="27"/>
        <v>1.7733846096944502E-5</v>
      </c>
      <c r="L170" s="60">
        <f t="shared" si="40"/>
        <v>0.94563066419237218</v>
      </c>
      <c r="M170" s="63">
        <f t="shared" si="28"/>
        <v>-3.9073828083879825E-5</v>
      </c>
      <c r="N170" s="64">
        <f t="shared" si="41"/>
        <v>85.213913183235519</v>
      </c>
      <c r="O170" s="64">
        <f t="shared" si="29"/>
        <v>68.021277752845378</v>
      </c>
      <c r="P170" s="65">
        <f t="shared" si="30"/>
        <v>2053.6553077159761</v>
      </c>
      <c r="Q170" s="229">
        <f t="shared" si="31"/>
        <v>3.1822118404966093</v>
      </c>
      <c r="R170" s="230">
        <f t="shared" si="32"/>
        <v>85.213913183235519</v>
      </c>
      <c r="S170" s="230">
        <f t="shared" si="33"/>
        <v>68.021277752845378</v>
      </c>
      <c r="T170" s="231">
        <f t="shared" si="34"/>
        <v>271.1687235067422</v>
      </c>
      <c r="U170" s="230">
        <f t="shared" si="35"/>
        <v>24.473628129185379</v>
      </c>
      <c r="V170" s="52">
        <f t="shared" si="42"/>
        <v>0.91568332445626266</v>
      </c>
      <c r="W170" s="52">
        <f t="shared" si="26"/>
        <v>8.9684315726996445E-4</v>
      </c>
      <c r="X170" s="66">
        <f t="shared" si="43"/>
        <v>1.2361487644487905E-2</v>
      </c>
      <c r="Y170" s="67">
        <f t="shared" si="44"/>
        <v>2.2649803437922746</v>
      </c>
      <c r="Z170" s="67">
        <f t="shared" si="45"/>
        <v>2.8877897795943908E-4</v>
      </c>
      <c r="AD170" s="74">
        <v>0.87</v>
      </c>
      <c r="AE170" s="75">
        <f t="shared" si="47"/>
        <v>0.9484103867916398</v>
      </c>
      <c r="AF170" s="75">
        <f t="shared" si="48"/>
        <v>-7.8410386791639808E-2</v>
      </c>
      <c r="AN170" s="74">
        <v>0.87</v>
      </c>
      <c r="AO170" s="75">
        <f t="shared" si="49"/>
        <v>0.95026391044370084</v>
      </c>
      <c r="AP170" s="75">
        <f t="shared" si="50"/>
        <v>-8.0263910443700848E-2</v>
      </c>
    </row>
    <row r="171" spans="2:42" ht="11.25" customHeight="1">
      <c r="B171" s="69" t="s">
        <v>228</v>
      </c>
      <c r="C171" s="57">
        <v>66342.857000000004</v>
      </c>
      <c r="D171" s="244">
        <v>6826.79</v>
      </c>
      <c r="E171" s="71">
        <v>17.5</v>
      </c>
      <c r="F171" s="59">
        <f t="shared" si="46"/>
        <v>7.0815215441883666E-3</v>
      </c>
      <c r="G171" s="60">
        <f t="shared" si="36"/>
        <v>5.142920980030619E-4</v>
      </c>
      <c r="H171" s="60">
        <f t="shared" si="37"/>
        <v>0.79878388901542396</v>
      </c>
      <c r="I171" s="61">
        <f t="shared" si="38"/>
        <v>0.79852674296642245</v>
      </c>
      <c r="J171" s="62">
        <f t="shared" si="39"/>
        <v>1160.9999975000001</v>
      </c>
      <c r="K171" s="60">
        <f t="shared" si="27"/>
        <v>1.1765139813826184E-4</v>
      </c>
      <c r="L171" s="60">
        <f t="shared" si="40"/>
        <v>0.94574831559051042</v>
      </c>
      <c r="M171" s="63">
        <f t="shared" si="28"/>
        <v>-3.9241284405489019E-4</v>
      </c>
      <c r="N171" s="64">
        <f t="shared" si="41"/>
        <v>257.57107174525635</v>
      </c>
      <c r="O171" s="64">
        <f t="shared" si="29"/>
        <v>205.67738900311028</v>
      </c>
      <c r="P171" s="65">
        <f t="shared" si="30"/>
        <v>4507.4937555419865</v>
      </c>
      <c r="Q171" s="229">
        <f t="shared" si="31"/>
        <v>2.8622008809294686</v>
      </c>
      <c r="R171" s="230">
        <f t="shared" si="32"/>
        <v>257.57107174525635</v>
      </c>
      <c r="S171" s="230">
        <f t="shared" si="33"/>
        <v>205.67738900311028</v>
      </c>
      <c r="T171" s="231">
        <f t="shared" si="34"/>
        <v>737.2201484512201</v>
      </c>
      <c r="U171" s="230">
        <f t="shared" si="35"/>
        <v>24.454536796350244</v>
      </c>
      <c r="V171" s="52">
        <f t="shared" si="42"/>
        <v>0.91593034202324586</v>
      </c>
      <c r="W171" s="52">
        <f t="shared" si="26"/>
        <v>8.8911154765808841E-4</v>
      </c>
      <c r="X171" s="66">
        <f t="shared" si="43"/>
        <v>1.2363025608895694E-2</v>
      </c>
      <c r="Y171" s="67">
        <f t="shared" si="44"/>
        <v>2.1857713277450506</v>
      </c>
      <c r="Z171" s="67">
        <f t="shared" si="45"/>
        <v>2.4570800230947197E-3</v>
      </c>
      <c r="AD171" s="74">
        <v>0.88</v>
      </c>
      <c r="AE171" s="75">
        <f t="shared" si="47"/>
        <v>0.95271227784605772</v>
      </c>
      <c r="AF171" s="75">
        <f t="shared" si="48"/>
        <v>-7.2712277846057716E-2</v>
      </c>
      <c r="AN171" s="74">
        <v>0.88</v>
      </c>
      <c r="AO171" s="75">
        <f t="shared" si="49"/>
        <v>0.95441882038647108</v>
      </c>
      <c r="AP171" s="75">
        <f t="shared" si="50"/>
        <v>-7.4418820386471074E-2</v>
      </c>
    </row>
    <row r="172" spans="2:42" ht="11.25" customHeight="1">
      <c r="B172" s="69" t="s">
        <v>392</v>
      </c>
      <c r="C172" s="57">
        <v>26812.5</v>
      </c>
      <c r="D172" s="244">
        <v>6844.51</v>
      </c>
      <c r="E172" s="71">
        <v>16</v>
      </c>
      <c r="F172" s="59">
        <f t="shared" si="46"/>
        <v>2.8620005979475768E-3</v>
      </c>
      <c r="G172" s="60">
        <f t="shared" si="36"/>
        <v>2.0785141763953724E-4</v>
      </c>
      <c r="H172" s="60">
        <f t="shared" si="37"/>
        <v>0.79899174043306354</v>
      </c>
      <c r="I172" s="61">
        <f t="shared" si="38"/>
        <v>0.79888781472424375</v>
      </c>
      <c r="J172" s="62">
        <f t="shared" si="39"/>
        <v>429</v>
      </c>
      <c r="K172" s="60">
        <f t="shared" si="27"/>
        <v>4.3473255736431925E-5</v>
      </c>
      <c r="L172" s="60">
        <f t="shared" si="40"/>
        <v>0.94579178884624682</v>
      </c>
      <c r="M172" s="63">
        <f t="shared" si="28"/>
        <v>-1.6184939184038516E-4</v>
      </c>
      <c r="N172" s="64">
        <f t="shared" si="41"/>
        <v>163.74522893812815</v>
      </c>
      <c r="O172" s="64">
        <f t="shared" si="29"/>
        <v>130.8140681179022</v>
      </c>
      <c r="P172" s="65">
        <f t="shared" si="30"/>
        <v>2619.9236630100504</v>
      </c>
      <c r="Q172" s="229">
        <f t="shared" si="31"/>
        <v>2.7725887222397811</v>
      </c>
      <c r="R172" s="230">
        <f t="shared" si="32"/>
        <v>163.74522893812815</v>
      </c>
      <c r="S172" s="230">
        <f t="shared" si="33"/>
        <v>130.8140681179022</v>
      </c>
      <c r="T172" s="231">
        <f t="shared" si="34"/>
        <v>453.99817507442515</v>
      </c>
      <c r="U172" s="230">
        <f t="shared" si="35"/>
        <v>24.430395690264817</v>
      </c>
      <c r="V172" s="52">
        <f t="shared" si="42"/>
        <v>0.91603012097610603</v>
      </c>
      <c r="W172" s="52">
        <f t="shared" si="26"/>
        <v>8.8575687441257026E-4</v>
      </c>
      <c r="X172" s="66">
        <f t="shared" si="43"/>
        <v>1.2363593900654835E-2</v>
      </c>
      <c r="Y172" s="67">
        <f t="shared" si="44"/>
        <v>2.1678777610801947</v>
      </c>
      <c r="Z172" s="67">
        <f t="shared" si="45"/>
        <v>9.7683805766706519E-4</v>
      </c>
      <c r="AD172" s="74">
        <v>0.89</v>
      </c>
      <c r="AE172" s="75">
        <f t="shared" si="47"/>
        <v>0.9569543996862675</v>
      </c>
      <c r="AF172" s="75">
        <f t="shared" si="48"/>
        <v>-6.6954399686267485E-2</v>
      </c>
      <c r="AN172" s="74">
        <v>0.89</v>
      </c>
      <c r="AO172" s="75">
        <f t="shared" si="49"/>
        <v>0.9585146506833857</v>
      </c>
      <c r="AP172" s="75">
        <f t="shared" si="50"/>
        <v>-6.8514650683385692E-2</v>
      </c>
    </row>
    <row r="173" spans="2:42" ht="11.25" customHeight="1">
      <c r="B173" s="76" t="s">
        <v>251</v>
      </c>
      <c r="C173" s="77">
        <v>1168.8309999999999</v>
      </c>
      <c r="D173" s="245">
        <v>6971.25</v>
      </c>
      <c r="E173" s="181">
        <v>15.4</v>
      </c>
      <c r="F173" s="59">
        <f t="shared" si="46"/>
        <v>1.2476251826199213E-4</v>
      </c>
      <c r="G173" s="60">
        <f t="shared" si="36"/>
        <v>9.0608179144443045E-6</v>
      </c>
      <c r="H173" s="60">
        <f t="shared" si="37"/>
        <v>0.79900080125097794</v>
      </c>
      <c r="I173" s="61">
        <f t="shared" si="38"/>
        <v>0.79899627084202074</v>
      </c>
      <c r="J173" s="62">
        <f t="shared" si="39"/>
        <v>17.999997400000002</v>
      </c>
      <c r="K173" s="60">
        <f t="shared" si="27"/>
        <v>1.824052424767622E-6</v>
      </c>
      <c r="L173" s="60">
        <f t="shared" si="40"/>
        <v>0.94579361289867159</v>
      </c>
      <c r="M173" s="63">
        <f t="shared" si="28"/>
        <v>-7.1122443622284592E-6</v>
      </c>
      <c r="N173" s="64">
        <f t="shared" si="41"/>
        <v>34.188170468745469</v>
      </c>
      <c r="O173" s="64">
        <f t="shared" si="29"/>
        <v>27.31622071143893</v>
      </c>
      <c r="P173" s="65">
        <f t="shared" si="30"/>
        <v>526.49782521868019</v>
      </c>
      <c r="Q173" s="229">
        <f t="shared" si="31"/>
        <v>2.7343675094195836</v>
      </c>
      <c r="R173" s="230">
        <f t="shared" si="32"/>
        <v>34.188170468745469</v>
      </c>
      <c r="S173" s="230">
        <f t="shared" si="33"/>
        <v>27.31622071143893</v>
      </c>
      <c r="T173" s="231">
        <f t="shared" si="34"/>
        <v>93.483022536235708</v>
      </c>
      <c r="U173" s="230">
        <f t="shared" si="35"/>
        <v>24.423149015139852</v>
      </c>
      <c r="V173" s="52">
        <f t="shared" si="42"/>
        <v>0.91603446991864101</v>
      </c>
      <c r="W173" s="52">
        <f t="shared" si="26"/>
        <v>8.8560659090590292E-4</v>
      </c>
      <c r="X173" s="66">
        <f t="shared" si="43"/>
        <v>1.2363617745060864E-2</v>
      </c>
      <c r="Y173" s="67">
        <f t="shared" si="44"/>
        <v>2.1606981717329847</v>
      </c>
      <c r="Z173" s="67">
        <f t="shared" si="45"/>
        <v>4.2301484828275515E-5</v>
      </c>
      <c r="AD173" s="74">
        <v>0.9</v>
      </c>
      <c r="AE173" s="75">
        <f t="shared" si="47"/>
        <v>0.9611379727728615</v>
      </c>
      <c r="AF173" s="75">
        <f t="shared" si="48"/>
        <v>-6.1137972772861482E-2</v>
      </c>
      <c r="AN173" s="74">
        <v>0.9</v>
      </c>
      <c r="AO173" s="75">
        <f t="shared" si="49"/>
        <v>0.96255263654671164</v>
      </c>
      <c r="AP173" s="75">
        <f t="shared" si="50"/>
        <v>-6.2552636546711615E-2</v>
      </c>
    </row>
    <row r="174" spans="2:42" ht="11.25" customHeight="1">
      <c r="B174" s="69" t="s">
        <v>353</v>
      </c>
      <c r="C174" s="57">
        <v>1100389.8049999999</v>
      </c>
      <c r="D174" s="244">
        <v>7028.57</v>
      </c>
      <c r="E174" s="71">
        <v>66.7</v>
      </c>
      <c r="F174" s="59">
        <f>C174/$C$262</f>
        <v>7.2932738032199185E-2</v>
      </c>
      <c r="G174" s="60">
        <f t="shared" si="36"/>
        <v>8.530259428451056E-3</v>
      </c>
      <c r="H174" s="60">
        <f t="shared" si="37"/>
        <v>0.80753106067942904</v>
      </c>
      <c r="I174" s="61">
        <f t="shared" si="38"/>
        <v>0.80326593096520349</v>
      </c>
      <c r="J174" s="62">
        <f t="shared" si="39"/>
        <v>73395.999993499994</v>
      </c>
      <c r="K174" s="60">
        <f t="shared" si="27"/>
        <v>7.4376761719081152E-3</v>
      </c>
      <c r="L174" s="60">
        <f t="shared" si="40"/>
        <v>0.95323128907057975</v>
      </c>
      <c r="M174" s="63">
        <f t="shared" si="28"/>
        <v>-2.1251556629978685E-3</v>
      </c>
      <c r="N174" s="64">
        <f t="shared" si="41"/>
        <v>1048.9946639521099</v>
      </c>
      <c r="O174" s="64">
        <f t="shared" si="29"/>
        <v>842.62167531702232</v>
      </c>
      <c r="P174" s="65">
        <f t="shared" si="30"/>
        <v>69967.944085605734</v>
      </c>
      <c r="Q174" s="229">
        <f t="shared" si="31"/>
        <v>4.2002049529215784</v>
      </c>
      <c r="R174" s="230">
        <f t="shared" si="32"/>
        <v>1048.9946639521099</v>
      </c>
      <c r="S174" s="230">
        <f t="shared" si="33"/>
        <v>842.62167531702232</v>
      </c>
      <c r="T174" s="231">
        <f t="shared" si="34"/>
        <v>4405.9925831199589</v>
      </c>
      <c r="U174" s="230">
        <f t="shared" si="35"/>
        <v>24.139566148085734</v>
      </c>
      <c r="V174" s="52">
        <f t="shared" si="42"/>
        <v>0.92010305827006023</v>
      </c>
      <c r="W174" s="52">
        <f t="shared" si="26"/>
        <v>1.0974796759724902E-3</v>
      </c>
      <c r="X174" s="66">
        <f t="shared" si="43"/>
        <v>1.2460844649373732E-2</v>
      </c>
      <c r="Y174" s="67">
        <f t="shared" si="44"/>
        <v>2.785729755053842</v>
      </c>
      <c r="Z174" s="67">
        <f t="shared" si="45"/>
        <v>6.6197289227764675E-2</v>
      </c>
      <c r="AD174" s="74">
        <v>0.91</v>
      </c>
      <c r="AE174" s="75">
        <f t="shared" si="47"/>
        <v>0.96526418492747845</v>
      </c>
      <c r="AF174" s="75">
        <f t="shared" si="48"/>
        <v>-5.5264184927478421E-2</v>
      </c>
      <c r="AN174" s="74">
        <v>0.91</v>
      </c>
      <c r="AO174" s="75">
        <f t="shared" si="49"/>
        <v>0.96653397935515728</v>
      </c>
      <c r="AP174" s="75">
        <f t="shared" si="50"/>
        <v>-5.6533979355157249E-2</v>
      </c>
    </row>
    <row r="175" spans="2:42" ht="11.25" customHeight="1">
      <c r="B175" s="69" t="s">
        <v>284</v>
      </c>
      <c r="C175" s="57">
        <v>57181.817999999999</v>
      </c>
      <c r="D175" s="244">
        <v>7371.02</v>
      </c>
      <c r="E175" s="71">
        <v>22</v>
      </c>
      <c r="F175" s="59">
        <f t="shared" ref="F175:F211" si="51">C175/$C$262</f>
        <v>3.7899538267704073E-3</v>
      </c>
      <c r="G175" s="60">
        <f t="shared" si="36"/>
        <v>4.4327541014474621E-4</v>
      </c>
      <c r="H175" s="60">
        <f t="shared" si="37"/>
        <v>0.80797433608957381</v>
      </c>
      <c r="I175" s="61">
        <f t="shared" si="38"/>
        <v>0.80775269838450137</v>
      </c>
      <c r="J175" s="62">
        <f t="shared" si="39"/>
        <v>1257.999996</v>
      </c>
      <c r="K175" s="60">
        <f t="shared" si="27"/>
        <v>1.2748101525067213E-4</v>
      </c>
      <c r="L175" s="60">
        <f t="shared" si="40"/>
        <v>0.95335877008583036</v>
      </c>
      <c r="M175" s="63">
        <f t="shared" si="28"/>
        <v>-3.1959911116374862E-4</v>
      </c>
      <c r="N175" s="64">
        <f t="shared" si="41"/>
        <v>239.12720046034076</v>
      </c>
      <c r="O175" s="64">
        <f t="shared" si="29"/>
        <v>193.15564142897182</v>
      </c>
      <c r="P175" s="65">
        <f t="shared" si="30"/>
        <v>5260.7984101274969</v>
      </c>
      <c r="Q175" s="229">
        <f t="shared" si="31"/>
        <v>3.0910424533583161</v>
      </c>
      <c r="R175" s="230">
        <f t="shared" si="32"/>
        <v>239.12720046034076</v>
      </c>
      <c r="S175" s="230">
        <f t="shared" si="33"/>
        <v>193.15564142897182</v>
      </c>
      <c r="T175" s="231">
        <f t="shared" si="34"/>
        <v>739.15232837563758</v>
      </c>
      <c r="U175" s="230">
        <f t="shared" si="35"/>
        <v>23.845110870961843</v>
      </c>
      <c r="V175" s="52">
        <f t="shared" si="42"/>
        <v>0.92031308836900449</v>
      </c>
      <c r="W175" s="52">
        <f t="shared" si="26"/>
        <v>1.0920170801297596E-3</v>
      </c>
      <c r="X175" s="66">
        <f t="shared" si="43"/>
        <v>1.2462511108652813E-2</v>
      </c>
      <c r="Y175" s="67">
        <f t="shared" si="44"/>
        <v>2.2450065489400433</v>
      </c>
      <c r="Z175" s="67">
        <f t="shared" si="45"/>
        <v>2.2341321834323216E-3</v>
      </c>
      <c r="AD175" s="74">
        <v>0.92</v>
      </c>
      <c r="AE175" s="75">
        <f t="shared" si="47"/>
        <v>0.96933419240656093</v>
      </c>
      <c r="AF175" s="75">
        <f t="shared" si="48"/>
        <v>-4.9334192406560895E-2</v>
      </c>
      <c r="AN175" s="74">
        <v>0.92</v>
      </c>
      <c r="AO175" s="75">
        <f t="shared" si="49"/>
        <v>0.97045984779413674</v>
      </c>
      <c r="AP175" s="75">
        <f t="shared" si="50"/>
        <v>-5.0459847794136703E-2</v>
      </c>
    </row>
    <row r="176" spans="2:42" ht="11.25" customHeight="1">
      <c r="B176" s="69" t="s">
        <v>327</v>
      </c>
      <c r="C176" s="57">
        <v>70384.615000000005</v>
      </c>
      <c r="D176" s="244">
        <v>7507.84</v>
      </c>
      <c r="E176" s="71">
        <v>26</v>
      </c>
      <c r="F176" s="59">
        <f t="shared" si="51"/>
        <v>4.6650220348889888E-3</v>
      </c>
      <c r="G176" s="60">
        <f t="shared" si="36"/>
        <v>5.4562394434547461E-4</v>
      </c>
      <c r="H176" s="60">
        <f t="shared" si="37"/>
        <v>0.80851996003391924</v>
      </c>
      <c r="I176" s="61">
        <f t="shared" si="38"/>
        <v>0.80824714806174658</v>
      </c>
      <c r="J176" s="62">
        <f t="shared" si="39"/>
        <v>1829.9999900000003</v>
      </c>
      <c r="K176" s="60">
        <f t="shared" si="27"/>
        <v>1.8544535562456382E-4</v>
      </c>
      <c r="L176" s="60">
        <f t="shared" si="40"/>
        <v>0.95354421544145496</v>
      </c>
      <c r="M176" s="63">
        <f t="shared" si="28"/>
        <v>-3.7034028441884637E-4</v>
      </c>
      <c r="N176" s="64">
        <f t="shared" si="41"/>
        <v>265.30098944406524</v>
      </c>
      <c r="O176" s="64">
        <f t="shared" si="29"/>
        <v>214.42876809612525</v>
      </c>
      <c r="P176" s="65">
        <f t="shared" si="30"/>
        <v>6897.8257255456965</v>
      </c>
      <c r="Q176" s="229">
        <f t="shared" si="31"/>
        <v>3.2580965380214821</v>
      </c>
      <c r="R176" s="230">
        <f t="shared" si="32"/>
        <v>265.30098944406524</v>
      </c>
      <c r="S176" s="230">
        <f t="shared" si="33"/>
        <v>214.42876809612525</v>
      </c>
      <c r="T176" s="231">
        <f t="shared" si="34"/>
        <v>864.37623524138269</v>
      </c>
      <c r="U176" s="230">
        <f t="shared" si="35"/>
        <v>23.812881900055412</v>
      </c>
      <c r="V176" s="52">
        <f t="shared" si="42"/>
        <v>0.92057142480555121</v>
      </c>
      <c r="W176" s="52">
        <f t="shared" si="26"/>
        <v>1.0872049223191419E-3</v>
      </c>
      <c r="X176" s="66">
        <f t="shared" si="43"/>
        <v>1.246493529026947E-2</v>
      </c>
      <c r="Y176" s="67">
        <f t="shared" si="44"/>
        <v>2.2944167275269907</v>
      </c>
      <c r="Z176" s="67">
        <f t="shared" si="45"/>
        <v>2.8723543853996442E-3</v>
      </c>
      <c r="AD176" s="74">
        <v>0.93</v>
      </c>
      <c r="AE176" s="75">
        <f t="shared" si="47"/>
        <v>0.97334912093334147</v>
      </c>
      <c r="AF176" s="75">
        <f t="shared" si="48"/>
        <v>-4.3349120933341423E-2</v>
      </c>
      <c r="AN176" s="74">
        <v>0.93</v>
      </c>
      <c r="AO176" s="75">
        <f t="shared" si="49"/>
        <v>0.97433137895057942</v>
      </c>
      <c r="AP176" s="75">
        <f t="shared" si="50"/>
        <v>-4.433137895057937E-2</v>
      </c>
    </row>
    <row r="177" spans="2:42" ht="11.25" customHeight="1">
      <c r="B177" s="69" t="s">
        <v>386</v>
      </c>
      <c r="C177" s="57">
        <v>1264081.6329999999</v>
      </c>
      <c r="D177" s="244">
        <v>7673.76</v>
      </c>
      <c r="E177" s="71">
        <v>34.299999999999997</v>
      </c>
      <c r="F177" s="59">
        <f t="shared" si="51"/>
        <v>8.3782069019535818E-2</v>
      </c>
      <c r="G177" s="60">
        <f t="shared" si="36"/>
        <v>9.7992040813482967E-3</v>
      </c>
      <c r="H177" s="60">
        <f t="shared" si="37"/>
        <v>0.81831916411526751</v>
      </c>
      <c r="I177" s="61">
        <f t="shared" si="38"/>
        <v>0.81341956207459343</v>
      </c>
      <c r="J177" s="62">
        <f t="shared" si="39"/>
        <v>43358.000011899996</v>
      </c>
      <c r="K177" s="60">
        <f t="shared" si="27"/>
        <v>4.3937375821388042E-3</v>
      </c>
      <c r="L177" s="60">
        <f t="shared" si="40"/>
        <v>0.95793795302359375</v>
      </c>
      <c r="M177" s="63">
        <f t="shared" si="28"/>
        <v>-5.7915498333895865E-3</v>
      </c>
      <c r="N177" s="64">
        <f t="shared" si="41"/>
        <v>1124.3138498657747</v>
      </c>
      <c r="O177" s="64">
        <f t="shared" si="29"/>
        <v>914.53887939221863</v>
      </c>
      <c r="P177" s="65">
        <f t="shared" si="30"/>
        <v>38563.965050396073</v>
      </c>
      <c r="Q177" s="229">
        <f t="shared" si="31"/>
        <v>3.535145354171894</v>
      </c>
      <c r="R177" s="230">
        <f t="shared" si="32"/>
        <v>1124.3138498657747</v>
      </c>
      <c r="S177" s="230">
        <f t="shared" si="33"/>
        <v>914.53887939221863</v>
      </c>
      <c r="T177" s="231">
        <f t="shared" si="34"/>
        <v>3974.61288298411</v>
      </c>
      <c r="U177" s="230">
        <f t="shared" si="35"/>
        <v>23.478336396629022</v>
      </c>
      <c r="V177" s="52">
        <f t="shared" si="42"/>
        <v>0.92517603643656132</v>
      </c>
      <c r="W177" s="52">
        <f t="shared" si="26"/>
        <v>1.0733431784556704E-3</v>
      </c>
      <c r="X177" s="66">
        <f t="shared" si="43"/>
        <v>1.2522371173951517E-2</v>
      </c>
      <c r="Y177" s="67">
        <f t="shared" si="44"/>
        <v>2.4009397365547156</v>
      </c>
      <c r="Z177" s="67">
        <f t="shared" si="45"/>
        <v>5.6487625779645612E-2</v>
      </c>
      <c r="AD177" s="74">
        <v>0.94</v>
      </c>
      <c r="AE177" s="75">
        <f t="shared" si="47"/>
        <v>0.97731006668991738</v>
      </c>
      <c r="AF177" s="75">
        <f t="shared" si="48"/>
        <v>-3.7310066689917432E-2</v>
      </c>
      <c r="AN177" s="74">
        <v>0.94</v>
      </c>
      <c r="AO177" s="75">
        <f t="shared" si="49"/>
        <v>0.97814967936436747</v>
      </c>
      <c r="AP177" s="75">
        <f t="shared" si="50"/>
        <v>-3.8149679364367528E-2</v>
      </c>
    </row>
    <row r="178" spans="2:42" ht="11.25" customHeight="1">
      <c r="B178" s="69" t="s">
        <v>226</v>
      </c>
      <c r="C178" s="57">
        <v>3550251.3969999999</v>
      </c>
      <c r="D178" s="244">
        <v>7925.03</v>
      </c>
      <c r="E178" s="71">
        <v>35.799999999999997</v>
      </c>
      <c r="F178" s="59">
        <f t="shared" si="51"/>
        <v>0.23530711926747649</v>
      </c>
      <c r="G178" s="60">
        <f t="shared" si="36"/>
        <v>2.7521670334478228E-2</v>
      </c>
      <c r="H178" s="60">
        <f t="shared" si="37"/>
        <v>0.84584083444974578</v>
      </c>
      <c r="I178" s="61">
        <f t="shared" si="38"/>
        <v>0.83207999928250664</v>
      </c>
      <c r="J178" s="62">
        <f t="shared" si="39"/>
        <v>127099.00001259999</v>
      </c>
      <c r="K178" s="60">
        <f t="shared" si="27"/>
        <v>1.2879737369213343E-2</v>
      </c>
      <c r="L178" s="60">
        <f t="shared" si="40"/>
        <v>0.97081769039280708</v>
      </c>
      <c r="M178" s="63">
        <f t="shared" si="28"/>
        <v>-1.5824316626001478E-2</v>
      </c>
      <c r="N178" s="64">
        <f t="shared" si="41"/>
        <v>1884.211080797478</v>
      </c>
      <c r="O178" s="64">
        <f t="shared" si="29"/>
        <v>1567.8143547580564</v>
      </c>
      <c r="P178" s="65">
        <f t="shared" si="30"/>
        <v>67454.756692549709</v>
      </c>
      <c r="Q178" s="229">
        <f t="shared" si="31"/>
        <v>3.5779478934066544</v>
      </c>
      <c r="R178" s="230">
        <f t="shared" si="32"/>
        <v>1884.211080797478</v>
      </c>
      <c r="S178" s="230">
        <f t="shared" si="33"/>
        <v>1567.8143547580564</v>
      </c>
      <c r="T178" s="231">
        <f t="shared" si="34"/>
        <v>6741.6090672728114</v>
      </c>
      <c r="U178" s="230">
        <f t="shared" si="35"/>
        <v>22.309991727235246</v>
      </c>
      <c r="V178" s="52">
        <f t="shared" si="42"/>
        <v>0.93776305905573321</v>
      </c>
      <c r="W178" s="52">
        <f t="shared" si="26"/>
        <v>1.0926086528298658E-3</v>
      </c>
      <c r="X178" s="66">
        <f t="shared" si="43"/>
        <v>1.2690737873956701E-2</v>
      </c>
      <c r="Y178" s="67">
        <f t="shared" si="44"/>
        <v>2.4368061019515816</v>
      </c>
      <c r="Z178" s="67">
        <f t="shared" si="45"/>
        <v>0.16342433837473672</v>
      </c>
      <c r="AD178" s="74">
        <v>0.95</v>
      </c>
      <c r="AE178" s="75">
        <f t="shared" si="47"/>
        <v>0.98121809727119891</v>
      </c>
      <c r="AF178" s="75">
        <f t="shared" si="48"/>
        <v>-3.1218097271198952E-2</v>
      </c>
      <c r="AN178" s="74">
        <v>0.95</v>
      </c>
      <c r="AO178" s="75">
        <f t="shared" si="49"/>
        <v>0.9819158260383839</v>
      </c>
      <c r="AP178" s="75">
        <f t="shared" si="50"/>
        <v>-3.1915826038383943E-2</v>
      </c>
    </row>
    <row r="179" spans="2:42" ht="11.25" customHeight="1">
      <c r="B179" s="69" t="s">
        <v>316</v>
      </c>
      <c r="C179" s="57">
        <v>193.70500000000001</v>
      </c>
      <c r="D179" s="244">
        <v>8335.67</v>
      </c>
      <c r="E179" s="71">
        <v>41.3</v>
      </c>
      <c r="F179" s="59">
        <f t="shared" si="51"/>
        <v>1.2838574072873336E-5</v>
      </c>
      <c r="G179" s="60">
        <f t="shared" si="36"/>
        <v>1.5016077894215968E-6</v>
      </c>
      <c r="H179" s="60">
        <f t="shared" si="37"/>
        <v>0.84584233605753523</v>
      </c>
      <c r="I179" s="61">
        <f t="shared" si="38"/>
        <v>0.8458415852536405</v>
      </c>
      <c r="J179" s="62">
        <f t="shared" si="39"/>
        <v>8.0000164999999992</v>
      </c>
      <c r="K179" s="60">
        <f t="shared" si="27"/>
        <v>8.1069175571136366E-7</v>
      </c>
      <c r="L179" s="60">
        <f t="shared" si="40"/>
        <v>0.9708185010845628</v>
      </c>
      <c r="M179" s="63">
        <f t="shared" si="28"/>
        <v>-7.7207121484956787E-7</v>
      </c>
      <c r="N179" s="64">
        <f t="shared" si="41"/>
        <v>13.917794365487659</v>
      </c>
      <c r="O179" s="64">
        <f t="shared" si="29"/>
        <v>11.772249249338266</v>
      </c>
      <c r="P179" s="65">
        <f t="shared" si="30"/>
        <v>574.80490729464032</v>
      </c>
      <c r="Q179" s="229">
        <f t="shared" si="31"/>
        <v>3.7208624999669868</v>
      </c>
      <c r="R179" s="230">
        <f t="shared" si="32"/>
        <v>13.917794365487659</v>
      </c>
      <c r="S179" s="230">
        <f t="shared" si="33"/>
        <v>11.772249249338266</v>
      </c>
      <c r="T179" s="231">
        <f t="shared" si="34"/>
        <v>51.786199136794849</v>
      </c>
      <c r="U179" s="230">
        <f t="shared" si="35"/>
        <v>21.485781374546974</v>
      </c>
      <c r="V179" s="52">
        <f t="shared" si="42"/>
        <v>0.9377637322866601</v>
      </c>
      <c r="W179" s="52">
        <f t="shared" si="26"/>
        <v>1.092617740282802E-3</v>
      </c>
      <c r="X179" s="66">
        <f t="shared" si="43"/>
        <v>1.269074847149388E-2</v>
      </c>
      <c r="Y179" s="67">
        <f t="shared" si="44"/>
        <v>2.522477608358245</v>
      </c>
      <c r="Z179" s="67">
        <f t="shared" si="45"/>
        <v>9.554570119516938E-6</v>
      </c>
      <c r="AD179" s="74">
        <v>0.96</v>
      </c>
      <c r="AE179" s="75">
        <f>(EXP(AD179/($W$253-AD179))-1)/(EXP(1/($W$253-1))-1)</f>
        <v>0.98507425260241122</v>
      </c>
      <c r="AF179" s="75">
        <f>AD179-AE179</f>
        <v>-2.5074252602411251E-2</v>
      </c>
      <c r="AN179" s="74">
        <v>0.96</v>
      </c>
      <c r="AO179" s="75">
        <f t="shared" si="49"/>
        <v>0.98563086740904149</v>
      </c>
      <c r="AP179" s="75">
        <f>AN179-AO179</f>
        <v>-2.5630867409041524E-2</v>
      </c>
    </row>
    <row r="180" spans="2:42" ht="11.25" customHeight="1">
      <c r="B180" s="69" t="s">
        <v>243</v>
      </c>
      <c r="C180" s="57">
        <v>77131.782999999996</v>
      </c>
      <c r="D180" s="244">
        <v>8353.85</v>
      </c>
      <c r="E180" s="71">
        <v>12.9</v>
      </c>
      <c r="F180" s="59">
        <f t="shared" si="51"/>
        <v>5.1122175959231421E-3</v>
      </c>
      <c r="G180" s="60">
        <f t="shared" si="36"/>
        <v>5.979282215987005E-4</v>
      </c>
      <c r="H180" s="60">
        <f t="shared" si="37"/>
        <v>0.84644026427913388</v>
      </c>
      <c r="I180" s="61">
        <f t="shared" si="38"/>
        <v>0.84614130016833455</v>
      </c>
      <c r="J180" s="62">
        <f t="shared" si="39"/>
        <v>995.00000069999999</v>
      </c>
      <c r="K180" s="60">
        <f t="shared" si="27"/>
        <v>1.0082957922652924E-4</v>
      </c>
      <c r="L180" s="60">
        <f t="shared" si="40"/>
        <v>0.97091933066378933</v>
      </c>
      <c r="M180" s="63">
        <f t="shared" si="28"/>
        <v>-4.9519385301188823E-4</v>
      </c>
      <c r="N180" s="64">
        <f t="shared" si="41"/>
        <v>277.72609348060905</v>
      </c>
      <c r="O180" s="64">
        <f t="shared" si="29"/>
        <v>234.99551782835496</v>
      </c>
      <c r="P180" s="65">
        <f t="shared" si="30"/>
        <v>3582.6666058998567</v>
      </c>
      <c r="Q180" s="229">
        <f t="shared" si="31"/>
        <v>2.5572273113676265</v>
      </c>
      <c r="R180" s="230">
        <f t="shared" si="32"/>
        <v>277.72609348060905</v>
      </c>
      <c r="S180" s="230">
        <f t="shared" si="33"/>
        <v>234.99551782835496</v>
      </c>
      <c r="T180" s="231">
        <f t="shared" si="34"/>
        <v>710.20875132805202</v>
      </c>
      <c r="U180" s="230">
        <f t="shared" si="35"/>
        <v>21.468173775094883</v>
      </c>
      <c r="V180" s="52">
        <f t="shared" si="42"/>
        <v>0.93803169246438844</v>
      </c>
      <c r="W180" s="52">
        <f t="shared" si="26"/>
        <v>1.081596746334692E-3</v>
      </c>
      <c r="X180" s="66">
        <f t="shared" si="43"/>
        <v>1.2692066537462979E-2</v>
      </c>
      <c r="Y180" s="67">
        <f t="shared" si="44"/>
        <v>2.1458413264250233</v>
      </c>
      <c r="Z180" s="67">
        <f t="shared" si="45"/>
        <v>2.7532412155809771E-3</v>
      </c>
      <c r="AD180" s="74">
        <v>0.97</v>
      </c>
      <c r="AE180" s="75">
        <f>(EXP(AD180/($W$253-AD180))-1)/(EXP(1/($W$253-1))-1)</f>
        <v>0.9888795458217603</v>
      </c>
      <c r="AF180" s="75">
        <f>AD180-AE180</f>
        <v>-1.8879545821760324E-2</v>
      </c>
      <c r="AN180" s="74">
        <v>0.97</v>
      </c>
      <c r="AO180" s="75">
        <f t="shared" si="49"/>
        <v>0.98929582427908203</v>
      </c>
      <c r="AP180" s="75">
        <f>AN180-AO180</f>
        <v>-1.9295824279082052E-2</v>
      </c>
    </row>
    <row r="181" spans="2:42" ht="11.25" customHeight="1">
      <c r="B181" s="69" t="s">
        <v>292</v>
      </c>
      <c r="C181" s="57">
        <v>19577.465</v>
      </c>
      <c r="D181" s="244">
        <v>8480.18</v>
      </c>
      <c r="E181" s="71">
        <v>14.2</v>
      </c>
      <c r="F181" s="59">
        <f t="shared" si="51"/>
        <v>1.2975748409260739E-3</v>
      </c>
      <c r="G181" s="60">
        <f t="shared" si="36"/>
        <v>1.5176517870539572E-4</v>
      </c>
      <c r="H181" s="60">
        <f t="shared" si="37"/>
        <v>0.84659202945783929</v>
      </c>
      <c r="I181" s="61">
        <f t="shared" si="38"/>
        <v>0.84651614686848653</v>
      </c>
      <c r="J181" s="62">
        <f t="shared" si="39"/>
        <v>278.00000299999999</v>
      </c>
      <c r="K181" s="60">
        <f t="shared" si="27"/>
        <v>2.8171480711300334E-5</v>
      </c>
      <c r="L181" s="60">
        <f t="shared" si="40"/>
        <v>0.97094750214450065</v>
      </c>
      <c r="M181" s="63">
        <f t="shared" si="28"/>
        <v>-1.2350627014823257E-4</v>
      </c>
      <c r="N181" s="64">
        <f t="shared" si="41"/>
        <v>139.91949471035122</v>
      </c>
      <c r="O181" s="64">
        <f t="shared" si="29"/>
        <v>118.4441115339921</v>
      </c>
      <c r="P181" s="65">
        <f t="shared" si="30"/>
        <v>1986.8568248869872</v>
      </c>
      <c r="Q181" s="229">
        <f t="shared" si="31"/>
        <v>2.653241964607215</v>
      </c>
      <c r="R181" s="230">
        <f t="shared" si="32"/>
        <v>139.91949471035122</v>
      </c>
      <c r="S181" s="230">
        <f t="shared" si="33"/>
        <v>118.4441115339921</v>
      </c>
      <c r="T181" s="231">
        <f t="shared" si="34"/>
        <v>371.24027503214108</v>
      </c>
      <c r="U181" s="230">
        <f t="shared" si="35"/>
        <v>21.44617265374022</v>
      </c>
      <c r="V181" s="52">
        <f t="shared" si="42"/>
        <v>0.93809966919946797</v>
      </c>
      <c r="W181" s="52">
        <f t="shared" si="26"/>
        <v>1.0789801291847746E-3</v>
      </c>
      <c r="X181" s="66">
        <f t="shared" si="43"/>
        <v>1.2692434801124391E-2</v>
      </c>
      <c r="Y181" s="67">
        <f t="shared" si="44"/>
        <v>2.1632339483117002</v>
      </c>
      <c r="Z181" s="67">
        <f t="shared" si="45"/>
        <v>7.1019746420383041E-4</v>
      </c>
      <c r="AD181" s="74">
        <v>0.98</v>
      </c>
      <c r="AE181" s="75">
        <f>(EXP(AD181/($W$253-AD181))-1)/(EXP(1/($W$253-1))-1)</f>
        <v>0.99263496412978058</v>
      </c>
      <c r="AF181" s="75">
        <f>AD181-AE181</f>
        <v>-1.2634964129780601E-2</v>
      </c>
      <c r="AN181" s="74">
        <v>0.98</v>
      </c>
      <c r="AO181" s="75">
        <f t="shared" si="49"/>
        <v>0.9929116907143225</v>
      </c>
      <c r="AP181" s="75">
        <f>AN181-AO181</f>
        <v>-1.2911690714322521E-2</v>
      </c>
    </row>
    <row r="182" spans="2:42" ht="11.25" customHeight="1">
      <c r="B182" s="69" t="s">
        <v>307</v>
      </c>
      <c r="C182" s="57">
        <v>20270.27</v>
      </c>
      <c r="D182" s="244">
        <v>8598.4599999999991</v>
      </c>
      <c r="E182" s="71">
        <v>18.5</v>
      </c>
      <c r="F182" s="59">
        <f t="shared" si="51"/>
        <v>1.3434932648725751E-3</v>
      </c>
      <c r="G182" s="60">
        <f t="shared" si="36"/>
        <v>1.5713582677617463E-4</v>
      </c>
      <c r="H182" s="60">
        <f t="shared" si="37"/>
        <v>0.84674916528461541</v>
      </c>
      <c r="I182" s="61">
        <f t="shared" si="38"/>
        <v>0.84667059737122741</v>
      </c>
      <c r="J182" s="62">
        <f t="shared" si="39"/>
        <v>374.99999500000001</v>
      </c>
      <c r="K182" s="60">
        <f t="shared" si="27"/>
        <v>3.8001097165024932E-5</v>
      </c>
      <c r="L182" s="60">
        <f t="shared" si="40"/>
        <v>0.97098550324166566</v>
      </c>
      <c r="M182" s="63">
        <f t="shared" si="28"/>
        <v>-1.203992125351494E-4</v>
      </c>
      <c r="N182" s="64">
        <f t="shared" si="41"/>
        <v>142.37369841371685</v>
      </c>
      <c r="O182" s="64">
        <f t="shared" si="29"/>
        <v>120.54362428589262</v>
      </c>
      <c r="P182" s="65">
        <f t="shared" si="30"/>
        <v>2633.9134206537619</v>
      </c>
      <c r="Q182" s="229">
        <f t="shared" si="31"/>
        <v>2.917770732084279</v>
      </c>
      <c r="R182" s="230">
        <f t="shared" si="32"/>
        <v>142.37369841371685</v>
      </c>
      <c r="S182" s="230">
        <f t="shared" si="33"/>
        <v>120.54362428589262</v>
      </c>
      <c r="T182" s="231">
        <f t="shared" si="34"/>
        <v>415.41381025013698</v>
      </c>
      <c r="U182" s="230">
        <f t="shared" si="35"/>
        <v>21.43711395029862</v>
      </c>
      <c r="V182" s="52">
        <f t="shared" si="42"/>
        <v>0.93817003593158921</v>
      </c>
      <c r="W182" s="52">
        <f t="shared" si="26"/>
        <v>1.0768548947786962E-3</v>
      </c>
      <c r="X182" s="66">
        <f t="shared" si="43"/>
        <v>1.2692931559648485E-2</v>
      </c>
      <c r="Y182" s="67">
        <f t="shared" si="44"/>
        <v>2.2204246411394539</v>
      </c>
      <c r="Z182" s="67">
        <f t="shared" si="45"/>
        <v>7.7472450195264543E-4</v>
      </c>
      <c r="AD182" s="74">
        <v>0.99</v>
      </c>
      <c r="AE182" s="75">
        <f>(EXP(AD182/($W$253-AD182))-1)/(EXP(1/($W$253-1))-1)</f>
        <v>0.9963414696068138</v>
      </c>
      <c r="AF182" s="75">
        <f>AD182-AE182</f>
        <v>-6.3414696068138099E-3</v>
      </c>
      <c r="AN182" s="74">
        <v>0.99</v>
      </c>
      <c r="AO182" s="75">
        <f t="shared" si="49"/>
        <v>0.99647943490596813</v>
      </c>
      <c r="AP182" s="75">
        <f>AN182-AO182</f>
        <v>-6.47943490596814E-3</v>
      </c>
    </row>
    <row r="183" spans="2:42" ht="11.25" customHeight="1">
      <c r="B183" s="69" t="s">
        <v>338</v>
      </c>
      <c r="C183" s="57">
        <v>1318247.423</v>
      </c>
      <c r="D183" s="244">
        <v>8678.23</v>
      </c>
      <c r="E183" s="71">
        <v>19.399999999999999</v>
      </c>
      <c r="F183" s="59">
        <f t="shared" si="51"/>
        <v>8.7372123520610662E-2</v>
      </c>
      <c r="G183" s="60">
        <f t="shared" si="36"/>
        <v>1.0219099139215541E-2</v>
      </c>
      <c r="H183" s="60">
        <f t="shared" si="37"/>
        <v>0.85696826442383101</v>
      </c>
      <c r="I183" s="61">
        <f t="shared" si="38"/>
        <v>0.85185871485422315</v>
      </c>
      <c r="J183" s="62">
        <f t="shared" si="39"/>
        <v>25574.000006199996</v>
      </c>
      <c r="K183" s="60">
        <f t="shared" si="27"/>
        <v>2.5915735255781914E-3</v>
      </c>
      <c r="L183" s="60">
        <f t="shared" si="40"/>
        <v>0.97357707676724381</v>
      </c>
      <c r="M183" s="63">
        <f t="shared" si="28"/>
        <v>-7.7281844008106892E-3</v>
      </c>
      <c r="N183" s="64">
        <f t="shared" si="41"/>
        <v>1148.1495647344905</v>
      </c>
      <c r="O183" s="64">
        <f t="shared" si="29"/>
        <v>978.0612126751588</v>
      </c>
      <c r="P183" s="65">
        <f t="shared" si="30"/>
        <v>22274.101555849113</v>
      </c>
      <c r="Q183" s="229">
        <f t="shared" si="31"/>
        <v>2.9652730660692823</v>
      </c>
      <c r="R183" s="230">
        <f t="shared" si="32"/>
        <v>1148.1495647344905</v>
      </c>
      <c r="S183" s="230">
        <f t="shared" si="33"/>
        <v>978.0612126751588</v>
      </c>
      <c r="T183" s="231">
        <f t="shared" si="34"/>
        <v>3404.5769801263546</v>
      </c>
      <c r="U183" s="230">
        <f t="shared" si="35"/>
        <v>21.135037567528315</v>
      </c>
      <c r="V183" s="52">
        <f t="shared" si="42"/>
        <v>0.94271250262816719</v>
      </c>
      <c r="W183" s="52">
        <f t="shared" si="26"/>
        <v>9.5262193678655714E-4</v>
      </c>
      <c r="X183" s="66">
        <f t="shared" si="43"/>
        <v>1.2726809166762228E-2</v>
      </c>
      <c r="Y183" s="67">
        <f t="shared" si="44"/>
        <v>2.2349800147877841</v>
      </c>
      <c r="Z183" s="67">
        <f t="shared" si="45"/>
        <v>5.1045786589803202E-2</v>
      </c>
      <c r="AD183" s="242">
        <v>1</v>
      </c>
      <c r="AE183" s="243">
        <f>(EXP(AD183/($W$253-AD183))-1)/(EXP(1/($W$253-1))-1)</f>
        <v>1</v>
      </c>
      <c r="AF183" s="243">
        <f>AD183-AE183</f>
        <v>0</v>
      </c>
      <c r="AN183" s="242">
        <v>1</v>
      </c>
      <c r="AO183" s="243">
        <f t="shared" si="49"/>
        <v>1</v>
      </c>
      <c r="AP183" s="243">
        <f>AN183-AO183</f>
        <v>0</v>
      </c>
    </row>
    <row r="184" spans="2:42" ht="11.25" customHeight="1">
      <c r="B184" s="69" t="s">
        <v>293</v>
      </c>
      <c r="C184" s="57">
        <v>62700</v>
      </c>
      <c r="D184" s="244">
        <v>8838.85</v>
      </c>
      <c r="E184" s="71">
        <v>20</v>
      </c>
      <c r="F184" s="59">
        <f t="shared" si="51"/>
        <v>4.1556934223130953E-3</v>
      </c>
      <c r="G184" s="60">
        <f t="shared" si="36"/>
        <v>4.8605254586476398E-4</v>
      </c>
      <c r="H184" s="60">
        <f t="shared" si="37"/>
        <v>0.85745431696969576</v>
      </c>
      <c r="I184" s="61">
        <f t="shared" si="38"/>
        <v>0.85721129069676338</v>
      </c>
      <c r="J184" s="62">
        <f t="shared" si="39"/>
        <v>1254</v>
      </c>
      <c r="K184" s="60">
        <f t="shared" si="27"/>
        <v>1.2707567061418564E-4</v>
      </c>
      <c r="L184" s="60">
        <f t="shared" si="40"/>
        <v>0.97370415243785802</v>
      </c>
      <c r="M184" s="63">
        <f t="shared" si="28"/>
        <v>-3.6430979986146195E-4</v>
      </c>
      <c r="N184" s="64">
        <f t="shared" si="41"/>
        <v>250.3996805109783</v>
      </c>
      <c r="O184" s="64">
        <f t="shared" si="29"/>
        <v>214.64543332087288</v>
      </c>
      <c r="P184" s="65">
        <f t="shared" si="30"/>
        <v>5007.9936102195661</v>
      </c>
      <c r="Q184" s="229">
        <f t="shared" si="31"/>
        <v>2.9957322735539909</v>
      </c>
      <c r="R184" s="230">
        <f t="shared" si="32"/>
        <v>250.3996805109783</v>
      </c>
      <c r="S184" s="230">
        <f t="shared" si="33"/>
        <v>214.64543332087288</v>
      </c>
      <c r="T184" s="231">
        <f t="shared" si="34"/>
        <v>750.13040419434594</v>
      </c>
      <c r="U184" s="230">
        <f t="shared" si="35"/>
        <v>20.827846164835904</v>
      </c>
      <c r="V184" s="52">
        <f t="shared" si="42"/>
        <v>0.94292691403246787</v>
      </c>
      <c r="W184" s="52">
        <f t="shared" si="26"/>
        <v>9.4723840386222241E-4</v>
      </c>
      <c r="X184" s="66">
        <f t="shared" si="43"/>
        <v>1.2728470327288948E-2</v>
      </c>
      <c r="Y184" s="67">
        <f t="shared" si="44"/>
        <v>2.2457968776608652</v>
      </c>
      <c r="Z184" s="67">
        <f t="shared" si="45"/>
        <v>2.4514563777492016E-3</v>
      </c>
      <c r="AE184" s="123"/>
      <c r="AF184" s="124">
        <f>SUM(AF83:AF183)*0.01</f>
        <v>-0.16154576531258055</v>
      </c>
      <c r="AO184" s="123"/>
      <c r="AP184" s="124">
        <f>SUM(AP83:AP183)*0.01</f>
        <v>-0.1672663241688849</v>
      </c>
    </row>
    <row r="185" spans="2:42" ht="11.25" customHeight="1">
      <c r="B185" s="69" t="s">
        <v>369</v>
      </c>
      <c r="C185" s="57">
        <v>1367244.898</v>
      </c>
      <c r="D185" s="244">
        <v>9112.08</v>
      </c>
      <c r="E185" s="71">
        <v>39.200000000000003</v>
      </c>
      <c r="F185" s="59">
        <f t="shared" si="51"/>
        <v>9.0619627261718322E-2</v>
      </c>
      <c r="G185" s="60">
        <f t="shared" si="36"/>
        <v>1.0598929242320728E-2</v>
      </c>
      <c r="H185" s="60">
        <f t="shared" si="37"/>
        <v>0.86805324621201652</v>
      </c>
      <c r="I185" s="61">
        <f t="shared" si="38"/>
        <v>0.86275378159085614</v>
      </c>
      <c r="J185" s="62">
        <f t="shared" si="39"/>
        <v>53596.000001600005</v>
      </c>
      <c r="K185" s="60">
        <f t="shared" si="27"/>
        <v>5.4312182156628511E-3</v>
      </c>
      <c r="L185" s="60">
        <f t="shared" si="40"/>
        <v>0.97913537065352085</v>
      </c>
      <c r="M185" s="63">
        <f t="shared" si="28"/>
        <v>-5.6631999092182639E-3</v>
      </c>
      <c r="N185" s="64">
        <f t="shared" si="41"/>
        <v>1169.2924775264742</v>
      </c>
      <c r="O185" s="64">
        <f t="shared" si="29"/>
        <v>1008.8115067717067</v>
      </c>
      <c r="P185" s="65">
        <f t="shared" si="30"/>
        <v>45836.265119037787</v>
      </c>
      <c r="Q185" s="229">
        <f t="shared" si="31"/>
        <v>3.6686767467964168</v>
      </c>
      <c r="R185" s="230">
        <f t="shared" si="32"/>
        <v>1169.2924775264742</v>
      </c>
      <c r="S185" s="230">
        <f t="shared" si="33"/>
        <v>1008.8115067717067</v>
      </c>
      <c r="T185" s="231">
        <f t="shared" si="34"/>
        <v>4289.7561225053478</v>
      </c>
      <c r="U185" s="230">
        <f t="shared" si="35"/>
        <v>20.514459850424739</v>
      </c>
      <c r="V185" s="52">
        <f t="shared" si="42"/>
        <v>0.947565858035606</v>
      </c>
      <c r="W185" s="52">
        <f t="shared" ref="W185:W248" si="52">(L185-V185)^2</f>
        <v>9.96634126932685E-4</v>
      </c>
      <c r="X185" s="66">
        <f t="shared" si="43"/>
        <v>1.2799468381190652E-2</v>
      </c>
      <c r="Y185" s="67">
        <f t="shared" si="44"/>
        <v>2.511806575845223</v>
      </c>
      <c r="Z185" s="67">
        <f t="shared" si="45"/>
        <v>6.6870470514605901E-2</v>
      </c>
      <c r="AE185" s="125" t="s">
        <v>436</v>
      </c>
      <c r="AF185" s="126">
        <f>2*AF184</f>
        <v>-0.32309153062516111</v>
      </c>
      <c r="AO185" s="125" t="s">
        <v>436</v>
      </c>
      <c r="AP185" s="126">
        <f>2*AP184</f>
        <v>-0.3345326483377698</v>
      </c>
    </row>
    <row r="186" spans="2:42" ht="11.25" customHeight="1">
      <c r="B186" s="69" t="s">
        <v>394</v>
      </c>
      <c r="C186" s="57">
        <v>579216.59</v>
      </c>
      <c r="D186" s="244">
        <v>9169.2000000000007</v>
      </c>
      <c r="E186" s="71">
        <v>21.7</v>
      </c>
      <c r="F186" s="59">
        <f t="shared" si="51"/>
        <v>3.8389897498526643E-2</v>
      </c>
      <c r="G186" s="60">
        <f t="shared" si="36"/>
        <v>4.4901068289730011E-3</v>
      </c>
      <c r="H186" s="60">
        <f t="shared" si="37"/>
        <v>0.87254335304098951</v>
      </c>
      <c r="I186" s="61">
        <f t="shared" si="38"/>
        <v>0.87029829962650296</v>
      </c>
      <c r="J186" s="62">
        <f t="shared" si="39"/>
        <v>12569.000002999999</v>
      </c>
      <c r="K186" s="60">
        <f t="shared" ref="K186:K249" si="53">J186/$J$251</f>
        <v>1.2736954579991436E-3</v>
      </c>
      <c r="L186" s="60">
        <f t="shared" si="40"/>
        <v>0.98040906611152001</v>
      </c>
      <c r="M186" s="63">
        <f t="shared" ref="M186:M249" si="54">(H185*L186)-(L185*H186)</f>
        <v>-3.2907869372587051E-3</v>
      </c>
      <c r="N186" s="64">
        <f t="shared" si="41"/>
        <v>761.06280292759016</v>
      </c>
      <c r="O186" s="64">
        <f t="shared" ref="O186:O249" si="55">N186*I186</f>
        <v>662.35166329686206</v>
      </c>
      <c r="P186" s="65">
        <f t="shared" ref="P186:P249" si="56">E186*N186</f>
        <v>16515.062823528704</v>
      </c>
      <c r="Q186" s="229">
        <f t="shared" si="31"/>
        <v>3.0773122605464138</v>
      </c>
      <c r="R186" s="230">
        <f t="shared" si="32"/>
        <v>761.06280292759016</v>
      </c>
      <c r="S186" s="230">
        <f t="shared" si="33"/>
        <v>662.35166329686206</v>
      </c>
      <c r="T186" s="231">
        <f t="shared" si="34"/>
        <v>2342.0278944948923</v>
      </c>
      <c r="U186" s="230">
        <f t="shared" si="35"/>
        <v>20.095438024459657</v>
      </c>
      <c r="V186" s="52">
        <f t="shared" si="42"/>
        <v>0.94951024575199683</v>
      </c>
      <c r="W186" s="52">
        <f t="shared" si="52"/>
        <v>9.5473709961008439E-4</v>
      </c>
      <c r="X186" s="66">
        <f t="shared" si="43"/>
        <v>1.2816118402454866E-2</v>
      </c>
      <c r="Y186" s="67">
        <f t="shared" si="44"/>
        <v>2.2761177107431094</v>
      </c>
      <c r="Z186" s="67">
        <f t="shared" si="45"/>
        <v>2.3261949581006004E-2</v>
      </c>
    </row>
    <row r="187" spans="2:42" ht="11.25" customHeight="1">
      <c r="B187" s="69" t="s">
        <v>377</v>
      </c>
      <c r="C187" s="57">
        <v>54470.588000000003</v>
      </c>
      <c r="D187" s="244">
        <v>9190.65</v>
      </c>
      <c r="E187" s="71">
        <v>17</v>
      </c>
      <c r="F187" s="59">
        <f t="shared" si="51"/>
        <v>3.6102562083114294E-3</v>
      </c>
      <c r="G187" s="60">
        <f t="shared" si="36"/>
        <v>4.2225786239474746E-4</v>
      </c>
      <c r="H187" s="60">
        <f t="shared" si="37"/>
        <v>0.8729656109033842</v>
      </c>
      <c r="I187" s="61">
        <f t="shared" si="38"/>
        <v>0.87275448197218686</v>
      </c>
      <c r="J187" s="62">
        <f t="shared" si="39"/>
        <v>925.99999600000001</v>
      </c>
      <c r="K187" s="60">
        <f t="shared" si="53"/>
        <v>9.3837376778654869E-5</v>
      </c>
      <c r="L187" s="60">
        <f t="shared" si="40"/>
        <v>0.98050290348829872</v>
      </c>
      <c r="M187" s="63">
        <f t="shared" si="54"/>
        <v>-3.3210825715357384E-4</v>
      </c>
      <c r="N187" s="64">
        <f t="shared" si="41"/>
        <v>233.38934851445129</v>
      </c>
      <c r="O187" s="64">
        <f t="shared" si="55"/>
        <v>203.69159996055612</v>
      </c>
      <c r="P187" s="65">
        <f t="shared" si="56"/>
        <v>3967.6189247456718</v>
      </c>
      <c r="Q187" s="229">
        <f t="shared" ref="Q187:Q250" si="57">IF(E187=0,LN(E187+0.001),LN(E187))</f>
        <v>2.8332133440562162</v>
      </c>
      <c r="R187" s="230">
        <f t="shared" ref="R187:R250" si="58">SQRT(C187)</f>
        <v>233.38934851445129</v>
      </c>
      <c r="S187" s="230">
        <f t="shared" ref="S187:S250" si="59">R187*I187</f>
        <v>203.69159996055612</v>
      </c>
      <c r="T187" s="231">
        <f t="shared" ref="T187:T250" si="60">Q187*R187</f>
        <v>661.24181657173017</v>
      </c>
      <c r="U187" s="230">
        <f t="shared" ref="U187:U250" si="61">IF($BE$57&gt;2.5,EXP($AX$75)*EXP($AX$76*I187),$AD$75+$AD$76*I187)</f>
        <v>19.960877203608145</v>
      </c>
      <c r="V187" s="52">
        <f t="shared" si="42"/>
        <v>0.94969246822206055</v>
      </c>
      <c r="W187" s="52">
        <f t="shared" si="52"/>
        <v>9.4928292129505259E-4</v>
      </c>
      <c r="X187" s="66">
        <f t="shared" si="43"/>
        <v>1.2817345064848088E-2</v>
      </c>
      <c r="Y187" s="67">
        <f t="shared" si="44"/>
        <v>2.2118391241740296</v>
      </c>
      <c r="Z187" s="67">
        <f t="shared" si="45"/>
        <v>2.0657835580772019E-3</v>
      </c>
    </row>
    <row r="188" spans="2:42" ht="11.25" customHeight="1">
      <c r="B188" s="69" t="s">
        <v>269</v>
      </c>
      <c r="C188" s="57">
        <v>1974.5219999999999</v>
      </c>
      <c r="D188" s="244">
        <v>9325.1</v>
      </c>
      <c r="E188" s="71">
        <v>15.7</v>
      </c>
      <c r="F188" s="59">
        <f t="shared" si="51"/>
        <v>1.3086934748983249E-4</v>
      </c>
      <c r="G188" s="60">
        <f t="shared" si="36"/>
        <v>1.5306562120669624E-5</v>
      </c>
      <c r="H188" s="60">
        <f t="shared" si="37"/>
        <v>0.87298091746550488</v>
      </c>
      <c r="I188" s="61">
        <f t="shared" si="38"/>
        <v>0.87297326418444454</v>
      </c>
      <c r="J188" s="62">
        <f t="shared" si="39"/>
        <v>30.999995399999996</v>
      </c>
      <c r="K188" s="60">
        <f t="shared" si="53"/>
        <v>3.1414236080475831E-6</v>
      </c>
      <c r="L188" s="60">
        <f t="shared" si="40"/>
        <v>0.98050604491190674</v>
      </c>
      <c r="M188" s="63">
        <f t="shared" si="54"/>
        <v>-1.226577382262839E-5</v>
      </c>
      <c r="N188" s="64">
        <f t="shared" si="41"/>
        <v>44.43559384097393</v>
      </c>
      <c r="O188" s="64">
        <f t="shared" si="55"/>
        <v>38.791085401329212</v>
      </c>
      <c r="P188" s="65">
        <f t="shared" si="56"/>
        <v>697.63882330329068</v>
      </c>
      <c r="Q188" s="229">
        <f t="shared" si="57"/>
        <v>2.7536607123542622</v>
      </c>
      <c r="R188" s="230">
        <f t="shared" si="58"/>
        <v>44.43559384097393</v>
      </c>
      <c r="S188" s="230">
        <f t="shared" si="59"/>
        <v>38.791085401329212</v>
      </c>
      <c r="T188" s="231">
        <f t="shared" si="60"/>
        <v>122.36054899002094</v>
      </c>
      <c r="U188" s="230">
        <f t="shared" si="61"/>
        <v>19.948935113555791</v>
      </c>
      <c r="V188" s="52">
        <f t="shared" si="42"/>
        <v>0.94969907163198675</v>
      </c>
      <c r="W188" s="52">
        <f t="shared" si="52"/>
        <v>9.4906960266970427E-4</v>
      </c>
      <c r="X188" s="66">
        <f t="shared" si="43"/>
        <v>1.2817386130213866E-2</v>
      </c>
      <c r="Y188" s="67">
        <f t="shared" si="44"/>
        <v>2.1937679909805667</v>
      </c>
      <c r="Z188" s="67">
        <f t="shared" si="45"/>
        <v>7.3664636353280283E-5</v>
      </c>
    </row>
    <row r="189" spans="2:42" ht="11.25" customHeight="1">
      <c r="B189" s="69" t="s">
        <v>297</v>
      </c>
      <c r="C189" s="57">
        <v>34953.271000000001</v>
      </c>
      <c r="D189" s="244">
        <v>9327.61</v>
      </c>
      <c r="E189" s="71">
        <v>10.7</v>
      </c>
      <c r="F189" s="59">
        <f t="shared" si="51"/>
        <v>2.3166679167946898E-3</v>
      </c>
      <c r="G189" s="60">
        <f t="shared" si="36"/>
        <v>2.7095895304387599E-4</v>
      </c>
      <c r="H189" s="60">
        <f t="shared" si="37"/>
        <v>0.87325187641854873</v>
      </c>
      <c r="I189" s="61">
        <f t="shared" si="38"/>
        <v>0.87311639694202681</v>
      </c>
      <c r="J189" s="62">
        <f t="shared" si="39"/>
        <v>373.99999969999999</v>
      </c>
      <c r="K189" s="60">
        <f t="shared" si="53"/>
        <v>3.7899761380847466E-5</v>
      </c>
      <c r="L189" s="60">
        <f t="shared" si="40"/>
        <v>0.98054394467328754</v>
      </c>
      <c r="M189" s="63">
        <f t="shared" si="54"/>
        <v>-2.3259112292062234E-4</v>
      </c>
      <c r="N189" s="64">
        <f t="shared" si="41"/>
        <v>186.95793912000636</v>
      </c>
      <c r="O189" s="64">
        <f t="shared" si="55"/>
        <v>163.23604218416676</v>
      </c>
      <c r="P189" s="65">
        <f t="shared" si="56"/>
        <v>2000.4499485840679</v>
      </c>
      <c r="Q189" s="229">
        <f t="shared" si="57"/>
        <v>2.3702437414678603</v>
      </c>
      <c r="R189" s="230">
        <f t="shared" si="58"/>
        <v>186.95793912000636</v>
      </c>
      <c r="S189" s="230">
        <f t="shared" si="59"/>
        <v>163.23604218416676</v>
      </c>
      <c r="T189" s="231">
        <f t="shared" si="60"/>
        <v>443.13588511692433</v>
      </c>
      <c r="U189" s="230">
        <f t="shared" si="61"/>
        <v>19.941126167977021</v>
      </c>
      <c r="V189" s="52">
        <f t="shared" si="42"/>
        <v>0.94981594262434976</v>
      </c>
      <c r="W189" s="52">
        <f t="shared" si="52"/>
        <v>9.4421010991952413E-4</v>
      </c>
      <c r="X189" s="66">
        <f t="shared" si="43"/>
        <v>1.2817881564054771E-2</v>
      </c>
      <c r="Y189" s="67">
        <f t="shared" si="44"/>
        <v>2.1239340168130889</v>
      </c>
      <c r="Z189" s="67">
        <f t="shared" si="45"/>
        <v>1.2223217700596488E-3</v>
      </c>
    </row>
    <row r="190" spans="2:42" ht="11.25" customHeight="1">
      <c r="B190" s="69" t="s">
        <v>340</v>
      </c>
      <c r="C190" s="57">
        <v>3016.76</v>
      </c>
      <c r="D190" s="244">
        <v>9419.36</v>
      </c>
      <c r="E190" s="71">
        <v>17.899999999999999</v>
      </c>
      <c r="F190" s="59">
        <f t="shared" si="51"/>
        <v>1.9994784192499607E-4</v>
      </c>
      <c r="G190" s="60">
        <f t="shared" ref="G190:G249" si="62">C190/$C$251</f>
        <v>2.3386026766554792E-5</v>
      </c>
      <c r="H190" s="60">
        <f t="shared" ref="H190:H249" si="63">H189+G190</f>
        <v>0.87327526244531528</v>
      </c>
      <c r="I190" s="61">
        <f t="shared" ref="I190:I249" si="64">(H189+H190)/2</f>
        <v>0.87326356943193195</v>
      </c>
      <c r="J190" s="62">
        <f t="shared" ref="J190:J249" si="65">E190*C190/$E$53</f>
        <v>54.000004000000004</v>
      </c>
      <c r="K190" s="60">
        <f t="shared" si="53"/>
        <v>5.4721584700707393E-6</v>
      </c>
      <c r="L190" s="60">
        <f t="shared" ref="L190:L249" si="66">L189+K190</f>
        <v>0.98054941683175756</v>
      </c>
      <c r="M190" s="63">
        <f t="shared" si="54"/>
        <v>-1.8152454283937303E-5</v>
      </c>
      <c r="N190" s="64">
        <f t="shared" ref="N190:N249" si="67">SQRT(C190)</f>
        <v>54.925039827022431</v>
      </c>
      <c r="O190" s="64">
        <f t="shared" si="55"/>
        <v>47.964036330536629</v>
      </c>
      <c r="P190" s="65">
        <f t="shared" si="56"/>
        <v>983.15821290370138</v>
      </c>
      <c r="Q190" s="229">
        <f t="shared" si="57"/>
        <v>2.884800712846709</v>
      </c>
      <c r="R190" s="230">
        <f t="shared" si="58"/>
        <v>54.925039827022431</v>
      </c>
      <c r="S190" s="230">
        <f t="shared" si="59"/>
        <v>47.964036330536629</v>
      </c>
      <c r="T190" s="231">
        <f t="shared" si="60"/>
        <v>158.44779404612819</v>
      </c>
      <c r="U190" s="230">
        <f t="shared" si="61"/>
        <v>19.933100012664724</v>
      </c>
      <c r="V190" s="52">
        <f t="shared" ref="V190:V249" si="68">(EXP(H190/($W$253-H190))-1)/(EXP(1/($W$253-1))-1)</f>
        <v>0.94982602748333178</v>
      </c>
      <c r="W190" s="52">
        <f t="shared" si="52"/>
        <v>9.4392665305496253E-4</v>
      </c>
      <c r="X190" s="66">
        <f t="shared" ref="X190:X249" si="69">L190/$E$251</f>
        <v>1.2817953097288491E-2</v>
      </c>
      <c r="Y190" s="67">
        <f t="shared" ref="Y190:Y249" si="70">(E190/$E$251)*(2*I190-1-$AF$185)+2-X189-X190</f>
        <v>2.2246470766009039</v>
      </c>
      <c r="Z190" s="67">
        <f t="shared" ref="Z190:Z249" si="71">G190*Y190^2</f>
        <v>1.1573872370556292E-4</v>
      </c>
    </row>
    <row r="191" spans="2:42" ht="11.25" customHeight="1">
      <c r="B191" s="69" t="s">
        <v>225</v>
      </c>
      <c r="C191" s="57">
        <v>47479.091999999997</v>
      </c>
      <c r="D191" s="244">
        <v>9512.57</v>
      </c>
      <c r="E191" s="71">
        <v>83.7</v>
      </c>
      <c r="F191" s="59">
        <f t="shared" si="51"/>
        <v>3.1468668312886489E-3</v>
      </c>
      <c r="G191" s="60">
        <f t="shared" si="62"/>
        <v>3.6805954612356218E-4</v>
      </c>
      <c r="H191" s="60">
        <f t="shared" si="63"/>
        <v>0.87364332199143879</v>
      </c>
      <c r="I191" s="61">
        <f t="shared" si="64"/>
        <v>0.87345929221837704</v>
      </c>
      <c r="J191" s="62">
        <f t="shared" si="65"/>
        <v>3974.0000003999999</v>
      </c>
      <c r="K191" s="60">
        <f t="shared" si="53"/>
        <v>4.0271029910016263E-4</v>
      </c>
      <c r="L191" s="60">
        <f t="shared" si="66"/>
        <v>0.98095212713085778</v>
      </c>
      <c r="M191" s="63">
        <f t="shared" si="54"/>
        <v>-9.2236311746152211E-6</v>
      </c>
      <c r="N191" s="64">
        <f t="shared" si="67"/>
        <v>217.8969756559278</v>
      </c>
      <c r="O191" s="64">
        <f t="shared" si="55"/>
        <v>190.32413813295162</v>
      </c>
      <c r="P191" s="65">
        <f t="shared" si="56"/>
        <v>18237.976862401159</v>
      </c>
      <c r="Q191" s="229">
        <f t="shared" si="57"/>
        <v>4.4272389774954295</v>
      </c>
      <c r="R191" s="230">
        <f t="shared" si="58"/>
        <v>217.8969756559278</v>
      </c>
      <c r="S191" s="230">
        <f t="shared" si="59"/>
        <v>190.32413813295162</v>
      </c>
      <c r="T191" s="231">
        <f t="shared" si="60"/>
        <v>964.68198370229629</v>
      </c>
      <c r="U191" s="230">
        <f t="shared" si="61"/>
        <v>19.92243113732172</v>
      </c>
      <c r="V191" s="52">
        <f t="shared" si="68"/>
        <v>0.94998470376841349</v>
      </c>
      <c r="W191" s="52">
        <f t="shared" si="52"/>
        <v>9.5898130970886047E-4</v>
      </c>
      <c r="X191" s="66">
        <f t="shared" si="69"/>
        <v>1.2823217413025214E-2</v>
      </c>
      <c r="Y191" s="67">
        <f t="shared" si="70"/>
        <v>3.1451044276275573</v>
      </c>
      <c r="Z191" s="67">
        <f t="shared" si="71"/>
        <v>3.6407279360414608E-3</v>
      </c>
    </row>
    <row r="192" spans="2:42" ht="11.25" customHeight="1">
      <c r="B192" s="69" t="s">
        <v>210</v>
      </c>
      <c r="C192" s="57">
        <v>716082.47400000005</v>
      </c>
      <c r="D192" s="244">
        <v>9925.76</v>
      </c>
      <c r="E192" s="71">
        <v>19.399999999999999</v>
      </c>
      <c r="F192" s="59">
        <f t="shared" si="51"/>
        <v>4.7461231691156111E-2</v>
      </c>
      <c r="G192" s="60">
        <f t="shared" si="62"/>
        <v>5.5510958458825947E-3</v>
      </c>
      <c r="H192" s="60">
        <f t="shared" si="63"/>
        <v>0.87919441783732144</v>
      </c>
      <c r="I192" s="61">
        <f t="shared" si="64"/>
        <v>0.87641886991438012</v>
      </c>
      <c r="J192" s="62">
        <f t="shared" si="65"/>
        <v>13891.999995599999</v>
      </c>
      <c r="K192" s="60">
        <f t="shared" si="53"/>
        <v>1.407763329835035E-3</v>
      </c>
      <c r="L192" s="60">
        <f t="shared" si="66"/>
        <v>0.98235989046069283</v>
      </c>
      <c r="M192" s="63">
        <f t="shared" si="54"/>
        <v>-4.2154762458710415E-3</v>
      </c>
      <c r="N192" s="64">
        <f t="shared" si="67"/>
        <v>846.21656447980263</v>
      </c>
      <c r="O192" s="64">
        <f t="shared" si="55"/>
        <v>741.6401651442178</v>
      </c>
      <c r="P192" s="65">
        <f t="shared" si="56"/>
        <v>16416.601350908171</v>
      </c>
      <c r="Q192" s="229">
        <f t="shared" si="57"/>
        <v>2.9652730660692823</v>
      </c>
      <c r="R192" s="230">
        <f t="shared" si="58"/>
        <v>846.21656447980263</v>
      </c>
      <c r="S192" s="230">
        <f t="shared" si="59"/>
        <v>741.6401651442178</v>
      </c>
      <c r="T192" s="231">
        <f t="shared" si="60"/>
        <v>2509.2631867136388</v>
      </c>
      <c r="U192" s="230">
        <f t="shared" si="61"/>
        <v>19.761798427104363</v>
      </c>
      <c r="V192" s="52">
        <f t="shared" si="68"/>
        <v>0.95236795519803463</v>
      </c>
      <c r="W192" s="52">
        <f t="shared" si="52"/>
        <v>8.9951618079948026E-4</v>
      </c>
      <c r="X192" s="66">
        <f t="shared" si="69"/>
        <v>1.2841619998375998E-2</v>
      </c>
      <c r="Y192" s="67">
        <f t="shared" si="70"/>
        <v>2.2471918767389503</v>
      </c>
      <c r="Z192" s="67">
        <f t="shared" si="71"/>
        <v>2.8032319767098045E-2</v>
      </c>
    </row>
    <row r="193" spans="2:26" ht="11.25" customHeight="1">
      <c r="B193" s="69" t="s">
        <v>301</v>
      </c>
      <c r="C193" s="57">
        <v>515098.03899999999</v>
      </c>
      <c r="D193" s="244">
        <v>10082.120000000001</v>
      </c>
      <c r="E193" s="71">
        <v>10.199999999999999</v>
      </c>
      <c r="F193" s="59">
        <f t="shared" si="51"/>
        <v>3.4140183931717291E-2</v>
      </c>
      <c r="G193" s="60">
        <f t="shared" si="62"/>
        <v>3.9930576272072969E-3</v>
      </c>
      <c r="H193" s="60">
        <f t="shared" si="63"/>
        <v>0.88318747546452869</v>
      </c>
      <c r="I193" s="61">
        <f t="shared" si="64"/>
        <v>0.88119094665092512</v>
      </c>
      <c r="J193" s="62">
        <f t="shared" si="65"/>
        <v>5253.9999977999987</v>
      </c>
      <c r="K193" s="60">
        <f t="shared" si="53"/>
        <v>5.3242071222277883E-4</v>
      </c>
      <c r="L193" s="60">
        <f t="shared" si="66"/>
        <v>0.98289231117291564</v>
      </c>
      <c r="M193" s="63">
        <f t="shared" si="54"/>
        <v>-3.4545183351393227E-3</v>
      </c>
      <c r="N193" s="64">
        <f t="shared" si="67"/>
        <v>717.70330847781383</v>
      </c>
      <c r="O193" s="64">
        <f t="shared" si="55"/>
        <v>632.43365781206569</v>
      </c>
      <c r="P193" s="65">
        <f t="shared" si="56"/>
        <v>7320.5737464737003</v>
      </c>
      <c r="Q193" s="229">
        <f t="shared" si="57"/>
        <v>2.3223877202902252</v>
      </c>
      <c r="R193" s="230">
        <f t="shared" si="58"/>
        <v>717.70330847781383</v>
      </c>
      <c r="S193" s="230">
        <f t="shared" si="59"/>
        <v>632.43365781206569</v>
      </c>
      <c r="T193" s="231">
        <f t="shared" si="60"/>
        <v>1666.7853504205423</v>
      </c>
      <c r="U193" s="230">
        <f t="shared" si="61"/>
        <v>19.505514661221209</v>
      </c>
      <c r="V193" s="52">
        <f t="shared" si="68"/>
        <v>0.95407087422786829</v>
      </c>
      <c r="W193" s="52">
        <f t="shared" si="52"/>
        <v>8.3067522757734045E-4</v>
      </c>
      <c r="X193" s="66">
        <f t="shared" si="69"/>
        <v>1.2848579916560793E-2</v>
      </c>
      <c r="Y193" s="67">
        <f t="shared" si="70"/>
        <v>2.1190431316373841</v>
      </c>
      <c r="Z193" s="67">
        <f t="shared" si="71"/>
        <v>1.7930201534374746E-2</v>
      </c>
    </row>
    <row r="194" spans="2:26" ht="11.25" customHeight="1">
      <c r="B194" s="69" t="s">
        <v>237</v>
      </c>
      <c r="C194" s="57">
        <v>261192.66099999999</v>
      </c>
      <c r="D194" s="244">
        <v>10175.02</v>
      </c>
      <c r="E194" s="71">
        <v>10.9</v>
      </c>
      <c r="F194" s="59">
        <f t="shared" si="51"/>
        <v>1.731158888794504E-2</v>
      </c>
      <c r="G194" s="60">
        <f t="shared" si="62"/>
        <v>2.024774447212795E-3</v>
      </c>
      <c r="H194" s="60">
        <f t="shared" si="63"/>
        <v>0.88521224991174152</v>
      </c>
      <c r="I194" s="61">
        <f t="shared" si="64"/>
        <v>0.88419986268813511</v>
      </c>
      <c r="J194" s="62">
        <f t="shared" si="65"/>
        <v>2847.0000049</v>
      </c>
      <c r="K194" s="60">
        <f t="shared" si="53"/>
        <v>2.8850433402014138E-4</v>
      </c>
      <c r="L194" s="60">
        <f t="shared" si="66"/>
        <v>0.98318081550693581</v>
      </c>
      <c r="M194" s="63">
        <f t="shared" si="54"/>
        <v>-1.7353318216010161E-3</v>
      </c>
      <c r="N194" s="64">
        <f t="shared" si="67"/>
        <v>511.07011358521055</v>
      </c>
      <c r="O194" s="64">
        <f t="shared" si="55"/>
        <v>451.88812425605278</v>
      </c>
      <c r="P194" s="65">
        <f t="shared" si="56"/>
        <v>5570.6642380787953</v>
      </c>
      <c r="Q194" s="229">
        <f t="shared" si="57"/>
        <v>2.388762789235098</v>
      </c>
      <c r="R194" s="230">
        <f t="shared" si="58"/>
        <v>511.07011358521055</v>
      </c>
      <c r="S194" s="230">
        <f t="shared" si="59"/>
        <v>451.88812425605278</v>
      </c>
      <c r="T194" s="231">
        <f t="shared" si="60"/>
        <v>1220.8252700225059</v>
      </c>
      <c r="U194" s="230">
        <f t="shared" si="61"/>
        <v>19.345632458289494</v>
      </c>
      <c r="V194" s="52">
        <f t="shared" si="68"/>
        <v>0.95493075745861711</v>
      </c>
      <c r="W194" s="52">
        <f t="shared" si="52"/>
        <v>7.9806577973337643E-4</v>
      </c>
      <c r="X194" s="66">
        <f t="shared" si="69"/>
        <v>1.2852351307332494E-2</v>
      </c>
      <c r="Y194" s="67">
        <f t="shared" si="70"/>
        <v>2.129822543667335</v>
      </c>
      <c r="Z194" s="67">
        <f t="shared" si="71"/>
        <v>9.1846685967774434E-3</v>
      </c>
    </row>
    <row r="195" spans="2:26" ht="11.25" customHeight="1">
      <c r="B195" s="69" t="s">
        <v>258</v>
      </c>
      <c r="C195" s="57">
        <v>12727.272999999999</v>
      </c>
      <c r="D195" s="244">
        <v>10838.34</v>
      </c>
      <c r="E195" s="71">
        <v>11</v>
      </c>
      <c r="F195" s="59">
        <f t="shared" si="51"/>
        <v>8.4355095199494499E-4</v>
      </c>
      <c r="G195" s="60">
        <f t="shared" si="62"/>
        <v>9.8662255878243573E-5</v>
      </c>
      <c r="H195" s="60">
        <f t="shared" si="63"/>
        <v>0.88531091216761981</v>
      </c>
      <c r="I195" s="61">
        <f t="shared" si="64"/>
        <v>0.88526158103968067</v>
      </c>
      <c r="J195" s="62">
        <f t="shared" si="65"/>
        <v>140.00000299999999</v>
      </c>
      <c r="K195" s="60">
        <f t="shared" si="53"/>
        <v>1.4187076768112439E-5</v>
      </c>
      <c r="L195" s="60">
        <f t="shared" si="66"/>
        <v>0.98319500258370396</v>
      </c>
      <c r="M195" s="63">
        <f t="shared" si="54"/>
        <v>-8.4444263048655266E-5</v>
      </c>
      <c r="N195" s="64">
        <f t="shared" si="67"/>
        <v>112.81521617228768</v>
      </c>
      <c r="O195" s="64">
        <f t="shared" si="55"/>
        <v>99.870976634012735</v>
      </c>
      <c r="P195" s="65">
        <f t="shared" si="56"/>
        <v>1240.9673778951644</v>
      </c>
      <c r="Q195" s="229">
        <f t="shared" si="57"/>
        <v>2.3978952727983707</v>
      </c>
      <c r="R195" s="230">
        <f t="shared" si="58"/>
        <v>112.81521617228768</v>
      </c>
      <c r="S195" s="230">
        <f t="shared" si="59"/>
        <v>99.870976634012735</v>
      </c>
      <c r="T195" s="231">
        <f t="shared" si="60"/>
        <v>270.51907355925493</v>
      </c>
      <c r="U195" s="230">
        <f t="shared" si="61"/>
        <v>19.289530189633151</v>
      </c>
      <c r="V195" s="52">
        <f t="shared" si="68"/>
        <v>0.9549725954260897</v>
      </c>
      <c r="W195" s="52">
        <f t="shared" si="52"/>
        <v>7.965042657701566E-4</v>
      </c>
      <c r="X195" s="66">
        <f t="shared" si="69"/>
        <v>1.2852536763854602E-2</v>
      </c>
      <c r="Y195" s="67">
        <f t="shared" si="70"/>
        <v>2.1315507459301437</v>
      </c>
      <c r="Z195" s="67">
        <f t="shared" si="71"/>
        <v>4.4827280634917899E-4</v>
      </c>
    </row>
    <row r="196" spans="2:26" ht="11.25" customHeight="1">
      <c r="B196" s="69" t="s">
        <v>391</v>
      </c>
      <c r="C196" s="57">
        <v>900.90099999999995</v>
      </c>
      <c r="D196" s="244">
        <v>11505.74</v>
      </c>
      <c r="E196" s="71">
        <v>22.2</v>
      </c>
      <c r="F196" s="59">
        <f t="shared" si="51"/>
        <v>5.9710819136447998E-5</v>
      </c>
      <c r="G196" s="60">
        <f t="shared" si="62"/>
        <v>6.9838153847226748E-6</v>
      </c>
      <c r="H196" s="60">
        <f t="shared" si="63"/>
        <v>0.88531789598300459</v>
      </c>
      <c r="I196" s="61">
        <f t="shared" si="64"/>
        <v>0.88531440407531226</v>
      </c>
      <c r="J196" s="62">
        <f t="shared" si="65"/>
        <v>20.000002199999997</v>
      </c>
      <c r="K196" s="60">
        <f t="shared" si="53"/>
        <v>2.0267254320974384E-6</v>
      </c>
      <c r="L196" s="60">
        <f t="shared" si="66"/>
        <v>0.98319702930913611</v>
      </c>
      <c r="M196" s="63">
        <f t="shared" si="54"/>
        <v>-5.0721702442579897E-6</v>
      </c>
      <c r="N196" s="64">
        <f t="shared" si="67"/>
        <v>30.015012910208785</v>
      </c>
      <c r="O196" s="64">
        <f t="shared" si="55"/>
        <v>26.572723267914295</v>
      </c>
      <c r="P196" s="65">
        <f t="shared" si="56"/>
        <v>666.33328660663506</v>
      </c>
      <c r="Q196" s="229">
        <f t="shared" si="57"/>
        <v>3.1000922888782338</v>
      </c>
      <c r="R196" s="230">
        <f t="shared" si="58"/>
        <v>30.015012910208785</v>
      </c>
      <c r="S196" s="230">
        <f t="shared" si="59"/>
        <v>26.572723267914295</v>
      </c>
      <c r="T196" s="231">
        <f t="shared" si="60"/>
        <v>93.049310073518896</v>
      </c>
      <c r="U196" s="230">
        <f t="shared" si="61"/>
        <v>19.286743219684887</v>
      </c>
      <c r="V196" s="52">
        <f t="shared" si="68"/>
        <v>0.95497555671175161</v>
      </c>
      <c r="W196" s="52">
        <f t="shared" si="52"/>
        <v>7.964515155649243E-4</v>
      </c>
      <c r="X196" s="66">
        <f t="shared" si="69"/>
        <v>1.2852563257645822E-2</v>
      </c>
      <c r="Y196" s="67">
        <f t="shared" si="70"/>
        <v>2.2916960201524588</v>
      </c>
      <c r="Z196" s="67">
        <f t="shared" si="71"/>
        <v>3.6678095035541513E-5</v>
      </c>
    </row>
    <row r="197" spans="2:26" ht="11.25" customHeight="1">
      <c r="B197" s="69" t="s">
        <v>308</v>
      </c>
      <c r="C197" s="57">
        <v>2448694.0299999998</v>
      </c>
      <c r="D197" s="244">
        <v>11573.18</v>
      </c>
      <c r="E197" s="71">
        <v>26.8</v>
      </c>
      <c r="F197" s="59">
        <f t="shared" si="51"/>
        <v>0.16229699639120165</v>
      </c>
      <c r="G197" s="60">
        <f t="shared" si="62"/>
        <v>1.8982359925444156E-2</v>
      </c>
      <c r="H197" s="60">
        <f t="shared" si="63"/>
        <v>0.90430025590844876</v>
      </c>
      <c r="I197" s="61">
        <f t="shared" si="64"/>
        <v>0.89480907594572667</v>
      </c>
      <c r="J197" s="62">
        <f t="shared" si="65"/>
        <v>65625.000003999987</v>
      </c>
      <c r="K197" s="60">
        <f t="shared" si="53"/>
        <v>6.6501920929539337E-3</v>
      </c>
      <c r="L197" s="60">
        <f t="shared" si="66"/>
        <v>0.98984722140209003</v>
      </c>
      <c r="M197" s="63">
        <f t="shared" si="54"/>
        <v>-1.2775865816356702E-2</v>
      </c>
      <c r="N197" s="64">
        <f t="shared" si="67"/>
        <v>1564.8303518273153</v>
      </c>
      <c r="O197" s="64">
        <f t="shared" si="55"/>
        <v>1400.2244011304265</v>
      </c>
      <c r="P197" s="65">
        <f t="shared" si="56"/>
        <v>41937.453428972054</v>
      </c>
      <c r="Q197" s="229">
        <f t="shared" si="57"/>
        <v>3.2884018875168111</v>
      </c>
      <c r="R197" s="230">
        <f t="shared" si="58"/>
        <v>1564.8303518273153</v>
      </c>
      <c r="S197" s="230">
        <f t="shared" si="59"/>
        <v>1400.2244011304265</v>
      </c>
      <c r="T197" s="231">
        <f t="shared" si="60"/>
        <v>5145.7910825925392</v>
      </c>
      <c r="U197" s="230">
        <f t="shared" si="61"/>
        <v>18.792284477217311</v>
      </c>
      <c r="V197" s="52">
        <f t="shared" si="68"/>
        <v>0.96291931102001038</v>
      </c>
      <c r="W197" s="52">
        <f t="shared" si="52"/>
        <v>7.2511235754531278E-4</v>
      </c>
      <c r="X197" s="66">
        <f t="shared" si="69"/>
        <v>1.2939496000526712E-2</v>
      </c>
      <c r="Y197" s="67">
        <f t="shared" si="70"/>
        <v>2.3640294993619748</v>
      </c>
      <c r="Z197" s="67">
        <f t="shared" si="71"/>
        <v>0.10608549005679474</v>
      </c>
    </row>
    <row r="198" spans="2:26" ht="11.25" customHeight="1">
      <c r="B198" s="69" t="s">
        <v>332</v>
      </c>
      <c r="C198" s="57">
        <v>389032.25799999997</v>
      </c>
      <c r="D198" s="244">
        <v>11603.89</v>
      </c>
      <c r="E198" s="71">
        <v>9.3000000000000007</v>
      </c>
      <c r="F198" s="59">
        <f t="shared" si="51"/>
        <v>2.5784669786893314E-2</v>
      </c>
      <c r="G198" s="60">
        <f t="shared" si="62"/>
        <v>3.0157913783798672E-3</v>
      </c>
      <c r="H198" s="60">
        <f t="shared" si="63"/>
        <v>0.90731604728682858</v>
      </c>
      <c r="I198" s="61">
        <f t="shared" si="64"/>
        <v>0.90580815159763861</v>
      </c>
      <c r="J198" s="62">
        <f t="shared" si="65"/>
        <v>3617.9999994</v>
      </c>
      <c r="K198" s="60">
        <f t="shared" si="53"/>
        <v>3.6663459027581994E-4</v>
      </c>
      <c r="L198" s="60">
        <f t="shared" si="66"/>
        <v>0.99021385599236589</v>
      </c>
      <c r="M198" s="63">
        <f t="shared" si="54"/>
        <v>-2.6536249624062869E-3</v>
      </c>
      <c r="N198" s="64">
        <f t="shared" si="67"/>
        <v>623.72450488977904</v>
      </c>
      <c r="O198" s="64">
        <f t="shared" si="55"/>
        <v>564.97474088036302</v>
      </c>
      <c r="P198" s="65">
        <f t="shared" si="56"/>
        <v>5800.6378954749453</v>
      </c>
      <c r="Q198" s="229">
        <f t="shared" si="57"/>
        <v>2.2300144001592104</v>
      </c>
      <c r="R198" s="230">
        <f t="shared" si="58"/>
        <v>623.72450488977904</v>
      </c>
      <c r="S198" s="230">
        <f t="shared" si="59"/>
        <v>564.97474088036302</v>
      </c>
      <c r="T198" s="231">
        <f t="shared" si="60"/>
        <v>1390.9146276363811</v>
      </c>
      <c r="U198" s="230">
        <f t="shared" si="61"/>
        <v>18.235307101301213</v>
      </c>
      <c r="V198" s="52">
        <f t="shared" si="68"/>
        <v>0.96416229469017278</v>
      </c>
      <c r="W198" s="52">
        <f t="shared" si="52"/>
        <v>6.7868384628192531E-4</v>
      </c>
      <c r="X198" s="66">
        <f t="shared" si="69"/>
        <v>1.2944288726830282E-2</v>
      </c>
      <c r="Y198" s="67">
        <f t="shared" si="70"/>
        <v>2.112064464849182</v>
      </c>
      <c r="Z198" s="67">
        <f t="shared" si="71"/>
        <v>1.3452891349170455E-2</v>
      </c>
    </row>
    <row r="199" spans="2:26" ht="11.25" customHeight="1">
      <c r="B199" s="69" t="s">
        <v>245</v>
      </c>
      <c r="C199" s="57">
        <v>45903.614000000001</v>
      </c>
      <c r="D199" s="244">
        <v>12051.37</v>
      </c>
      <c r="E199" s="71">
        <v>8.3000000000000007</v>
      </c>
      <c r="F199" s="59">
        <f t="shared" si="51"/>
        <v>3.0424457218532585E-3</v>
      </c>
      <c r="G199" s="60">
        <f t="shared" si="62"/>
        <v>3.5584638674790149E-4</v>
      </c>
      <c r="H199" s="60">
        <f t="shared" si="63"/>
        <v>0.90767189367357648</v>
      </c>
      <c r="I199" s="61">
        <f t="shared" si="64"/>
        <v>0.90749397048020253</v>
      </c>
      <c r="J199" s="62">
        <f t="shared" si="65"/>
        <v>380.99999620000006</v>
      </c>
      <c r="K199" s="60">
        <f t="shared" si="53"/>
        <v>3.8609114849375747E-5</v>
      </c>
      <c r="L199" s="60">
        <f t="shared" si="66"/>
        <v>0.99025246510721532</v>
      </c>
      <c r="M199" s="63">
        <f t="shared" si="54"/>
        <v>-3.173333532880962E-4</v>
      </c>
      <c r="N199" s="64">
        <f t="shared" si="67"/>
        <v>214.25128704397554</v>
      </c>
      <c r="O199" s="64">
        <f t="shared" si="55"/>
        <v>194.43175116003093</v>
      </c>
      <c r="P199" s="65">
        <f t="shared" si="56"/>
        <v>1778.2856824649971</v>
      </c>
      <c r="Q199" s="229">
        <f t="shared" si="57"/>
        <v>2.1162555148025524</v>
      </c>
      <c r="R199" s="230">
        <f t="shared" si="58"/>
        <v>214.25128704397554</v>
      </c>
      <c r="S199" s="230">
        <f t="shared" si="59"/>
        <v>194.43175116003093</v>
      </c>
      <c r="T199" s="231">
        <f t="shared" si="60"/>
        <v>453.41046776035785</v>
      </c>
      <c r="U199" s="230">
        <f t="shared" si="61"/>
        <v>18.151411017154551</v>
      </c>
      <c r="V199" s="52">
        <f t="shared" si="68"/>
        <v>0.96430862015016228</v>
      </c>
      <c r="W199" s="52">
        <f t="shared" si="52"/>
        <v>6.7308309115560649E-4</v>
      </c>
      <c r="X199" s="66">
        <f t="shared" si="69"/>
        <v>1.2944793433492459E-2</v>
      </c>
      <c r="Y199" s="67">
        <f t="shared" si="70"/>
        <v>2.0975918429313616</v>
      </c>
      <c r="Z199" s="67">
        <f t="shared" si="71"/>
        <v>1.56568550642519E-3</v>
      </c>
    </row>
    <row r="200" spans="2:26" ht="11.25" customHeight="1">
      <c r="B200" s="69" t="s">
        <v>263</v>
      </c>
      <c r="C200" s="57">
        <v>40153.663999999997</v>
      </c>
      <c r="D200" s="244">
        <v>12630.68</v>
      </c>
      <c r="E200" s="71">
        <v>84.6</v>
      </c>
      <c r="F200" s="59">
        <f t="shared" si="51"/>
        <v>2.6613447745864453E-3</v>
      </c>
      <c r="G200" s="60">
        <f t="shared" si="62"/>
        <v>3.1127257755978182E-4</v>
      </c>
      <c r="H200" s="60">
        <f t="shared" si="63"/>
        <v>0.90798316625113629</v>
      </c>
      <c r="I200" s="61">
        <f t="shared" si="64"/>
        <v>0.90782752996235638</v>
      </c>
      <c r="J200" s="62">
        <f t="shared" si="65"/>
        <v>3396.9999743999997</v>
      </c>
      <c r="K200" s="60">
        <f t="shared" si="53"/>
        <v>3.4423927418122122E-4</v>
      </c>
      <c r="L200" s="60">
        <f t="shared" si="66"/>
        <v>0.99059670438139658</v>
      </c>
      <c r="M200" s="63">
        <f t="shared" si="54"/>
        <v>4.2178766240796861E-6</v>
      </c>
      <c r="N200" s="64">
        <f t="shared" si="67"/>
        <v>200.38379175971292</v>
      </c>
      <c r="O200" s="64">
        <f t="shared" si="55"/>
        <v>181.91392271771136</v>
      </c>
      <c r="P200" s="65">
        <f t="shared" si="56"/>
        <v>16952.468782871711</v>
      </c>
      <c r="Q200" s="229">
        <f t="shared" si="57"/>
        <v>4.4379342666121779</v>
      </c>
      <c r="R200" s="230">
        <f t="shared" si="58"/>
        <v>200.38379175971292</v>
      </c>
      <c r="S200" s="230">
        <f t="shared" si="59"/>
        <v>181.91392271771136</v>
      </c>
      <c r="T200" s="231">
        <f t="shared" si="60"/>
        <v>889.29009592410898</v>
      </c>
      <c r="U200" s="230">
        <f t="shared" si="61"/>
        <v>18.134856968616216</v>
      </c>
      <c r="V200" s="52">
        <f t="shared" si="68"/>
        <v>0.96443655804934014</v>
      </c>
      <c r="W200" s="52">
        <f t="shared" si="52"/>
        <v>6.8435325611460561E-4</v>
      </c>
      <c r="X200" s="66">
        <f t="shared" si="69"/>
        <v>1.2949293403402142E-2</v>
      </c>
      <c r="Y200" s="67">
        <f t="shared" si="70"/>
        <v>3.2334564890484558</v>
      </c>
      <c r="Z200" s="67">
        <f t="shared" si="71"/>
        <v>3.2544297735454756E-3</v>
      </c>
    </row>
    <row r="201" spans="2:26" ht="11.25" customHeight="1">
      <c r="B201" s="69" t="s">
        <v>349</v>
      </c>
      <c r="C201" s="57">
        <v>55204.082000000002</v>
      </c>
      <c r="D201" s="244">
        <v>12778.75</v>
      </c>
      <c r="E201" s="71">
        <v>9.8000000000000007</v>
      </c>
      <c r="F201" s="59">
        <f t="shared" si="51"/>
        <v>3.658871458568305E-3</v>
      </c>
      <c r="G201" s="60">
        <f t="shared" si="62"/>
        <v>4.2794393298607963E-4</v>
      </c>
      <c r="H201" s="60">
        <f t="shared" si="63"/>
        <v>0.90841111018412235</v>
      </c>
      <c r="I201" s="61">
        <f t="shared" si="64"/>
        <v>0.90819713821762926</v>
      </c>
      <c r="J201" s="62">
        <f t="shared" si="65"/>
        <v>541.00000360000001</v>
      </c>
      <c r="K201" s="60">
        <f t="shared" si="53"/>
        <v>5.482291727252539E-5</v>
      </c>
      <c r="L201" s="60">
        <f t="shared" si="66"/>
        <v>0.99065152729866912</v>
      </c>
      <c r="M201" s="63">
        <f t="shared" si="54"/>
        <v>-3.7414156366777362E-4</v>
      </c>
      <c r="N201" s="64">
        <f t="shared" si="67"/>
        <v>234.95548940171625</v>
      </c>
      <c r="O201" s="64">
        <f t="shared" si="55"/>
        <v>213.38590308316122</v>
      </c>
      <c r="P201" s="65">
        <f t="shared" si="56"/>
        <v>2302.5637961368193</v>
      </c>
      <c r="Q201" s="229">
        <f t="shared" si="57"/>
        <v>2.2823823856765264</v>
      </c>
      <c r="R201" s="230">
        <f t="shared" si="58"/>
        <v>234.95548940171625</v>
      </c>
      <c r="S201" s="230">
        <f t="shared" si="59"/>
        <v>213.38590308316122</v>
      </c>
      <c r="T201" s="231">
        <f t="shared" si="60"/>
        <v>536.25827042848493</v>
      </c>
      <c r="U201" s="230">
        <f t="shared" si="61"/>
        <v>18.116531506682634</v>
      </c>
      <c r="V201" s="52">
        <f t="shared" si="68"/>
        <v>0.96461236044724674</v>
      </c>
      <c r="W201" s="52">
        <f t="shared" si="52"/>
        <v>6.7803821031621405E-4</v>
      </c>
      <c r="X201" s="66">
        <f t="shared" si="69"/>
        <v>1.295001006038056E-2</v>
      </c>
      <c r="Y201" s="67">
        <f t="shared" si="70"/>
        <v>2.1200776138809529</v>
      </c>
      <c r="Z201" s="67">
        <f t="shared" si="71"/>
        <v>1.9234920440018839E-3</v>
      </c>
    </row>
    <row r="202" spans="2:26" ht="11.25" customHeight="1">
      <c r="B202" s="69" t="s">
        <v>326</v>
      </c>
      <c r="C202" s="57">
        <v>335.82100000000003</v>
      </c>
      <c r="D202" s="244">
        <v>12833.64</v>
      </c>
      <c r="E202" s="71">
        <v>26.8</v>
      </c>
      <c r="F202" s="59">
        <f t="shared" si="51"/>
        <v>2.2257880714108549E-5</v>
      </c>
      <c r="G202" s="60">
        <f t="shared" si="62"/>
        <v>2.6032958852448314E-6</v>
      </c>
      <c r="H202" s="60">
        <f t="shared" si="63"/>
        <v>0.90841371348000755</v>
      </c>
      <c r="I202" s="61">
        <f t="shared" si="64"/>
        <v>0.90841241183206489</v>
      </c>
      <c r="J202" s="62">
        <f t="shared" si="65"/>
        <v>9.0000028000000007</v>
      </c>
      <c r="K202" s="60">
        <f t="shared" si="53"/>
        <v>9.1202662786247885E-7</v>
      </c>
      <c r="L202" s="60">
        <f t="shared" si="66"/>
        <v>0.99065243932529701</v>
      </c>
      <c r="M202" s="63">
        <f t="shared" si="54"/>
        <v>-1.7504639230336849E-6</v>
      </c>
      <c r="N202" s="64">
        <f t="shared" si="67"/>
        <v>18.32541950406593</v>
      </c>
      <c r="O202" s="64">
        <f t="shared" si="55"/>
        <v>16.647038529522895</v>
      </c>
      <c r="P202" s="65">
        <f t="shared" si="56"/>
        <v>491.12124270896697</v>
      </c>
      <c r="Q202" s="229">
        <f t="shared" si="57"/>
        <v>3.2884018875168111</v>
      </c>
      <c r="R202" s="230">
        <f t="shared" si="58"/>
        <v>18.32541950406593</v>
      </c>
      <c r="S202" s="230">
        <f t="shared" si="59"/>
        <v>16.647038529522895</v>
      </c>
      <c r="T202" s="231">
        <f t="shared" si="60"/>
        <v>60.261344086707787</v>
      </c>
      <c r="U202" s="230">
        <f t="shared" si="61"/>
        <v>18.10586661007488</v>
      </c>
      <c r="V202" s="52">
        <f t="shared" si="68"/>
        <v>0.96461342958355245</v>
      </c>
      <c r="W202" s="52">
        <f t="shared" si="52"/>
        <v>6.7803002833066793E-4</v>
      </c>
      <c r="X202" s="66">
        <f t="shared" si="69"/>
        <v>1.2950021982589006E-2</v>
      </c>
      <c r="Y202" s="67">
        <f t="shared" si="70"/>
        <v>2.3734529860062938</v>
      </c>
      <c r="Z202" s="67">
        <f t="shared" si="71"/>
        <v>1.4665092241022884E-5</v>
      </c>
    </row>
    <row r="203" spans="2:26" ht="11.25" customHeight="1">
      <c r="B203" s="69" t="s">
        <v>296</v>
      </c>
      <c r="C203" s="57">
        <v>116241.13499999999</v>
      </c>
      <c r="D203" s="244">
        <v>13370.21</v>
      </c>
      <c r="E203" s="71">
        <v>28.2</v>
      </c>
      <c r="F203" s="59">
        <f t="shared" si="51"/>
        <v>7.7043464134243771E-3</v>
      </c>
      <c r="G203" s="60">
        <f t="shared" si="62"/>
        <v>9.0110525679361591E-4</v>
      </c>
      <c r="H203" s="60">
        <f t="shared" si="63"/>
        <v>0.9093148187368012</v>
      </c>
      <c r="I203" s="61">
        <f t="shared" si="64"/>
        <v>0.90886426610840432</v>
      </c>
      <c r="J203" s="62">
        <f t="shared" si="65"/>
        <v>3278.0000069999996</v>
      </c>
      <c r="K203" s="60">
        <f t="shared" si="53"/>
        <v>3.3218026249029519E-4</v>
      </c>
      <c r="L203" s="60">
        <f t="shared" si="66"/>
        <v>0.99098461958778727</v>
      </c>
      <c r="M203" s="63">
        <f t="shared" si="54"/>
        <v>-5.9092501493795968E-4</v>
      </c>
      <c r="N203" s="64">
        <f t="shared" si="67"/>
        <v>340.94154191004651</v>
      </c>
      <c r="O203" s="64">
        <f t="shared" si="55"/>
        <v>309.86958427394217</v>
      </c>
      <c r="P203" s="65">
        <f t="shared" si="56"/>
        <v>9614.551481863311</v>
      </c>
      <c r="Q203" s="229">
        <f t="shared" si="57"/>
        <v>3.3393219779440679</v>
      </c>
      <c r="R203" s="230">
        <f t="shared" si="58"/>
        <v>340.94154191004651</v>
      </c>
      <c r="S203" s="230">
        <f t="shared" si="59"/>
        <v>309.86958427394217</v>
      </c>
      <c r="T203" s="231">
        <f t="shared" si="60"/>
        <v>1138.5135840943569</v>
      </c>
      <c r="U203" s="230">
        <f t="shared" si="61"/>
        <v>18.083501656381536</v>
      </c>
      <c r="V203" s="52">
        <f t="shared" si="68"/>
        <v>0.96498327116060778</v>
      </c>
      <c r="W203" s="52">
        <f t="shared" si="52"/>
        <v>6.7607012003158956E-4</v>
      </c>
      <c r="X203" s="66">
        <f t="shared" si="69"/>
        <v>1.2954364314501459E-2</v>
      </c>
      <c r="Y203" s="67">
        <f t="shared" si="70"/>
        <v>2.3946434965079422</v>
      </c>
      <c r="Z203" s="67">
        <f t="shared" si="71"/>
        <v>5.1672236211774058E-3</v>
      </c>
    </row>
    <row r="204" spans="2:26" ht="11.25" customHeight="1">
      <c r="B204" s="69" t="s">
        <v>276</v>
      </c>
      <c r="C204" s="57">
        <v>97524.751999999993</v>
      </c>
      <c r="D204" s="244">
        <v>13485.55</v>
      </c>
      <c r="E204" s="71">
        <v>10.1</v>
      </c>
      <c r="F204" s="59">
        <f t="shared" si="51"/>
        <v>6.4638432280560735E-3</v>
      </c>
      <c r="G204" s="60">
        <f t="shared" si="62"/>
        <v>7.5601521522216482E-4</v>
      </c>
      <c r="H204" s="60">
        <f t="shared" si="63"/>
        <v>0.91007083395202337</v>
      </c>
      <c r="I204" s="61">
        <f t="shared" si="64"/>
        <v>0.90969282634441229</v>
      </c>
      <c r="J204" s="62">
        <f t="shared" si="65"/>
        <v>984.99999519999994</v>
      </c>
      <c r="K204" s="60">
        <f t="shared" si="53"/>
        <v>9.9816216064600979E-5</v>
      </c>
      <c r="L204" s="60">
        <f t="shared" si="66"/>
        <v>0.99108443580385186</v>
      </c>
      <c r="M204" s="63">
        <f t="shared" si="54"/>
        <v>-6.5843508604168655E-4</v>
      </c>
      <c r="N204" s="64">
        <f t="shared" si="67"/>
        <v>312.2895323253727</v>
      </c>
      <c r="O204" s="64">
        <f t="shared" si="55"/>
        <v>284.08754729884299</v>
      </c>
      <c r="P204" s="65">
        <f t="shared" si="56"/>
        <v>3154.1242764862641</v>
      </c>
      <c r="Q204" s="229">
        <f t="shared" si="57"/>
        <v>2.3125354238472138</v>
      </c>
      <c r="R204" s="230">
        <f t="shared" si="58"/>
        <v>312.2895323253727</v>
      </c>
      <c r="S204" s="230">
        <f t="shared" si="59"/>
        <v>284.08754729884299</v>
      </c>
      <c r="T204" s="231">
        <f t="shared" si="60"/>
        <v>722.18060599910393</v>
      </c>
      <c r="U204" s="230">
        <f t="shared" si="61"/>
        <v>18.042563034760246</v>
      </c>
      <c r="V204" s="52">
        <f t="shared" si="68"/>
        <v>0.96529321070222995</v>
      </c>
      <c r="W204" s="52">
        <f t="shared" si="52"/>
        <v>6.6518729224253196E-4</v>
      </c>
      <c r="X204" s="66">
        <f t="shared" si="69"/>
        <v>1.2955669133569119E-2</v>
      </c>
      <c r="Y204" s="67">
        <f t="shared" si="70"/>
        <v>2.1249305145758655</v>
      </c>
      <c r="Z204" s="67">
        <f t="shared" si="71"/>
        <v>3.4136579487268007E-3</v>
      </c>
    </row>
    <row r="205" spans="2:26" ht="11.25" customHeight="1">
      <c r="B205" s="69" t="s">
        <v>403</v>
      </c>
      <c r="C205" s="57">
        <v>1677.8520000000001</v>
      </c>
      <c r="D205" s="244">
        <v>13664.97</v>
      </c>
      <c r="E205" s="71">
        <v>14.9</v>
      </c>
      <c r="F205" s="59">
        <f t="shared" si="51"/>
        <v>1.1120635598109843E-4</v>
      </c>
      <c r="G205" s="60">
        <f t="shared" si="62"/>
        <v>1.3006766127341086E-5</v>
      </c>
      <c r="H205" s="60">
        <f t="shared" si="63"/>
        <v>0.91008384071815074</v>
      </c>
      <c r="I205" s="61">
        <f t="shared" si="64"/>
        <v>0.910077337335087</v>
      </c>
      <c r="J205" s="62">
        <f t="shared" si="65"/>
        <v>24.9999948</v>
      </c>
      <c r="K205" s="60">
        <f t="shared" si="53"/>
        <v>2.5334059844985275E-6</v>
      </c>
      <c r="L205" s="60">
        <f t="shared" si="66"/>
        <v>0.99108696920983641</v>
      </c>
      <c r="M205" s="63">
        <f t="shared" si="54"/>
        <v>-1.0585224571868501E-5</v>
      </c>
      <c r="N205" s="64">
        <f t="shared" si="67"/>
        <v>40.961591765945819</v>
      </c>
      <c r="O205" s="64">
        <f t="shared" si="55"/>
        <v>37.278216367358795</v>
      </c>
      <c r="P205" s="65">
        <f t="shared" si="56"/>
        <v>610.32771731259277</v>
      </c>
      <c r="Q205" s="229">
        <f t="shared" si="57"/>
        <v>2.7013612129514133</v>
      </c>
      <c r="R205" s="230">
        <f t="shared" si="58"/>
        <v>40.961591765945819</v>
      </c>
      <c r="S205" s="230">
        <f t="shared" si="59"/>
        <v>37.278216367358795</v>
      </c>
      <c r="T205" s="231">
        <f t="shared" si="60"/>
        <v>110.65205521727601</v>
      </c>
      <c r="U205" s="230">
        <f t="shared" si="61"/>
        <v>18.02359609467598</v>
      </c>
      <c r="V205" s="52">
        <f t="shared" si="68"/>
        <v>0.96529854020522832</v>
      </c>
      <c r="W205" s="52">
        <f t="shared" si="52"/>
        <v>6.6504307052571193E-4</v>
      </c>
      <c r="X205" s="66">
        <f t="shared" si="69"/>
        <v>1.2955702250797611E-2</v>
      </c>
      <c r="Y205" s="67">
        <f t="shared" si="70"/>
        <v>2.1967655607519156</v>
      </c>
      <c r="Z205" s="67">
        <f t="shared" si="71"/>
        <v>6.276777791052673E-5</v>
      </c>
    </row>
    <row r="206" spans="2:26" ht="11.25" customHeight="1">
      <c r="B206" s="69" t="s">
        <v>395</v>
      </c>
      <c r="C206" s="57">
        <v>18727.273000000001</v>
      </c>
      <c r="D206" s="244">
        <v>14369.32</v>
      </c>
      <c r="E206" s="71">
        <v>27.5</v>
      </c>
      <c r="F206" s="59">
        <f t="shared" si="51"/>
        <v>1.2412249636995474E-3</v>
      </c>
      <c r="G206" s="60">
        <f t="shared" si="62"/>
        <v>1.4517446122415401E-4</v>
      </c>
      <c r="H206" s="60">
        <f t="shared" si="63"/>
        <v>0.91022901517937493</v>
      </c>
      <c r="I206" s="61">
        <f t="shared" si="64"/>
        <v>0.91015642794876284</v>
      </c>
      <c r="J206" s="62">
        <f t="shared" si="65"/>
        <v>515.00000750000004</v>
      </c>
      <c r="K206" s="60">
        <f t="shared" si="53"/>
        <v>5.2188174895831849E-5</v>
      </c>
      <c r="L206" s="60">
        <f t="shared" si="66"/>
        <v>0.99113915738473224</v>
      </c>
      <c r="M206" s="63">
        <f t="shared" si="54"/>
        <v>-9.6384902132040651E-5</v>
      </c>
      <c r="N206" s="64">
        <f t="shared" si="67"/>
        <v>136.84762694325394</v>
      </c>
      <c r="O206" s="64">
        <f t="shared" si="55"/>
        <v>124.55274731193688</v>
      </c>
      <c r="P206" s="65">
        <f t="shared" si="56"/>
        <v>3763.3097409394836</v>
      </c>
      <c r="Q206" s="229">
        <f t="shared" si="57"/>
        <v>3.3141860046725258</v>
      </c>
      <c r="R206" s="230">
        <f t="shared" si="58"/>
        <v>136.84762694325394</v>
      </c>
      <c r="S206" s="230">
        <f t="shared" si="59"/>
        <v>124.55274731193688</v>
      </c>
      <c r="T206" s="231">
        <f t="shared" si="60"/>
        <v>453.53848998797906</v>
      </c>
      <c r="U206" s="230">
        <f t="shared" si="61"/>
        <v>18.019697230826576</v>
      </c>
      <c r="V206" s="52">
        <f t="shared" si="68"/>
        <v>0.96535801877251426</v>
      </c>
      <c r="W206" s="52">
        <f t="shared" si="52"/>
        <v>6.6466710814239681E-4</v>
      </c>
      <c r="X206" s="66">
        <f t="shared" si="69"/>
        <v>1.2956384465856398E-2</v>
      </c>
      <c r="Y206" s="67">
        <f t="shared" si="70"/>
        <v>2.3851256922241713</v>
      </c>
      <c r="Z206" s="67">
        <f t="shared" si="71"/>
        <v>8.2587204161571539E-4</v>
      </c>
    </row>
    <row r="207" spans="2:26" ht="11.25" customHeight="1">
      <c r="B207" s="69" t="s">
        <v>242</v>
      </c>
      <c r="C207" s="57">
        <v>416.66699999999997</v>
      </c>
      <c r="D207" s="244">
        <v>15211.08</v>
      </c>
      <c r="E207" s="71">
        <v>16.8</v>
      </c>
      <c r="F207" s="59">
        <f t="shared" si="51"/>
        <v>2.7616272905820258E-5</v>
      </c>
      <c r="G207" s="60">
        <f t="shared" si="62"/>
        <v>3.2300168441440766E-6</v>
      </c>
      <c r="H207" s="60">
        <f t="shared" si="63"/>
        <v>0.91023224519621904</v>
      </c>
      <c r="I207" s="61">
        <f t="shared" si="64"/>
        <v>0.91023063018779693</v>
      </c>
      <c r="J207" s="62">
        <f t="shared" si="65"/>
        <v>7.0000055999999997</v>
      </c>
      <c r="K207" s="60">
        <f t="shared" si="53"/>
        <v>7.0935439068824145E-7</v>
      </c>
      <c r="L207" s="60">
        <f t="shared" si="66"/>
        <v>0.99113986673912291</v>
      </c>
      <c r="M207" s="63">
        <f t="shared" si="54"/>
        <v>-2.5557212247617755E-6</v>
      </c>
      <c r="N207" s="64">
        <f t="shared" si="67"/>
        <v>20.412422688157328</v>
      </c>
      <c r="O207" s="64">
        <f t="shared" si="55"/>
        <v>18.58001236710113</v>
      </c>
      <c r="P207" s="65">
        <f t="shared" si="56"/>
        <v>342.92870116104314</v>
      </c>
      <c r="Q207" s="229">
        <f t="shared" si="57"/>
        <v>2.8213788864092133</v>
      </c>
      <c r="R207" s="230">
        <f t="shared" si="58"/>
        <v>20.412422688157328</v>
      </c>
      <c r="S207" s="230">
        <f t="shared" si="59"/>
        <v>18.58001236710113</v>
      </c>
      <c r="T207" s="231">
        <f t="shared" si="60"/>
        <v>57.59117839282748</v>
      </c>
      <c r="U207" s="230">
        <f t="shared" si="61"/>
        <v>18.016040111918311</v>
      </c>
      <c r="V207" s="52">
        <f t="shared" si="68"/>
        <v>0.96535934198890161</v>
      </c>
      <c r="W207" s="52">
        <f t="shared" si="52"/>
        <v>6.6463545639677303E-4</v>
      </c>
      <c r="X207" s="66">
        <f t="shared" si="69"/>
        <v>1.2956393738689724E-2</v>
      </c>
      <c r="Y207" s="67">
        <f t="shared" si="70"/>
        <v>2.2252265292423581</v>
      </c>
      <c r="Z207" s="67">
        <f t="shared" si="71"/>
        <v>1.5993858339835552E-5</v>
      </c>
    </row>
    <row r="208" spans="2:26" ht="11.25" customHeight="1">
      <c r="B208" s="69" t="s">
        <v>248</v>
      </c>
      <c r="C208" s="57">
        <v>89454.544999999998</v>
      </c>
      <c r="D208" s="244">
        <v>16898.400000000001</v>
      </c>
      <c r="E208" s="71">
        <v>5.5</v>
      </c>
      <c r="F208" s="59">
        <f t="shared" si="51"/>
        <v>5.92895796255998E-3</v>
      </c>
      <c r="G208" s="60">
        <f t="shared" si="62"/>
        <v>6.934546943608308E-4</v>
      </c>
      <c r="H208" s="60">
        <f t="shared" si="63"/>
        <v>0.91092569989057992</v>
      </c>
      <c r="I208" s="61">
        <f t="shared" si="64"/>
        <v>0.91057897254339948</v>
      </c>
      <c r="J208" s="62">
        <f t="shared" si="65"/>
        <v>491.99999750000001</v>
      </c>
      <c r="K208" s="60">
        <f t="shared" si="53"/>
        <v>4.9857439891937919E-5</v>
      </c>
      <c r="L208" s="60">
        <f t="shared" si="66"/>
        <v>0.99118972417901485</v>
      </c>
      <c r="M208" s="63">
        <f t="shared" si="54"/>
        <v>-6.4192874390589516E-4</v>
      </c>
      <c r="N208" s="64">
        <f t="shared" si="67"/>
        <v>299.08952673070985</v>
      </c>
      <c r="O208" s="64">
        <f t="shared" si="55"/>
        <v>272.34463394894141</v>
      </c>
      <c r="P208" s="65">
        <f t="shared" si="56"/>
        <v>1644.9923970189043</v>
      </c>
      <c r="Q208" s="229">
        <f t="shared" si="57"/>
        <v>1.7047480922384253</v>
      </c>
      <c r="R208" s="230">
        <f t="shared" si="58"/>
        <v>299.08952673070985</v>
      </c>
      <c r="S208" s="230">
        <f t="shared" si="59"/>
        <v>272.34463394894141</v>
      </c>
      <c r="T208" s="231">
        <f t="shared" si="60"/>
        <v>509.87230010267109</v>
      </c>
      <c r="U208" s="230">
        <f t="shared" si="61"/>
        <v>17.998881688234277</v>
      </c>
      <c r="V208" s="52">
        <f t="shared" si="68"/>
        <v>0.96564328865492288</v>
      </c>
      <c r="W208" s="52">
        <f t="shared" si="52"/>
        <v>6.5262036798658816E-4</v>
      </c>
      <c r="X208" s="66">
        <f t="shared" si="69"/>
        <v>1.2957045485878714E-2</v>
      </c>
      <c r="Y208" s="67">
        <f t="shared" si="70"/>
        <v>2.0563548760966999</v>
      </c>
      <c r="Z208" s="67">
        <f t="shared" si="71"/>
        <v>2.9323393143494505E-3</v>
      </c>
    </row>
    <row r="209" spans="2:26" ht="11.25" customHeight="1">
      <c r="B209" s="69" t="s">
        <v>324</v>
      </c>
      <c r="C209" s="57">
        <v>56746.987999999998</v>
      </c>
      <c r="D209" s="244">
        <v>17873.919999999998</v>
      </c>
      <c r="E209" s="71">
        <v>16.600000000000001</v>
      </c>
      <c r="F209" s="59">
        <f t="shared" si="51"/>
        <v>3.7611337283521553E-3</v>
      </c>
      <c r="G209" s="60">
        <f t="shared" si="62"/>
        <v>4.399045931029858E-4</v>
      </c>
      <c r="H209" s="60">
        <f t="shared" si="63"/>
        <v>0.91136560448368287</v>
      </c>
      <c r="I209" s="61">
        <f t="shared" si="64"/>
        <v>0.91114565218713139</v>
      </c>
      <c r="J209" s="62">
        <f t="shared" si="65"/>
        <v>942.00000080000007</v>
      </c>
      <c r="K209" s="60">
        <f t="shared" si="53"/>
        <v>9.5458757432395063E-5</v>
      </c>
      <c r="L209" s="60">
        <f t="shared" si="66"/>
        <v>0.9912851829364473</v>
      </c>
      <c r="M209" s="63">
        <f t="shared" si="54"/>
        <v>-3.4907307687792599E-4</v>
      </c>
      <c r="N209" s="64">
        <f t="shared" si="67"/>
        <v>238.21626308881599</v>
      </c>
      <c r="O209" s="64">
        <f t="shared" si="55"/>
        <v>217.04971239364053</v>
      </c>
      <c r="P209" s="65">
        <f t="shared" si="56"/>
        <v>3954.389967274346</v>
      </c>
      <c r="Q209" s="229">
        <f t="shared" si="57"/>
        <v>2.8094026953624978</v>
      </c>
      <c r="R209" s="230">
        <f t="shared" si="58"/>
        <v>238.21626308881599</v>
      </c>
      <c r="S209" s="230">
        <f t="shared" si="59"/>
        <v>217.04971239364053</v>
      </c>
      <c r="T209" s="231">
        <f t="shared" si="60"/>
        <v>669.24541160090155</v>
      </c>
      <c r="U209" s="230">
        <f t="shared" si="61"/>
        <v>17.971003455708566</v>
      </c>
      <c r="V209" s="52">
        <f t="shared" si="68"/>
        <v>0.96582327511094102</v>
      </c>
      <c r="W209" s="52">
        <f t="shared" si="52"/>
        <v>6.4830875011457798E-4</v>
      </c>
      <c r="X209" s="66">
        <f t="shared" si="69"/>
        <v>1.2958293343308936E-2</v>
      </c>
      <c r="Y209" s="67">
        <f t="shared" si="70"/>
        <v>2.222631332261928</v>
      </c>
      <c r="Z209" s="67">
        <f t="shared" si="71"/>
        <v>2.1731682985654641E-3</v>
      </c>
    </row>
    <row r="210" spans="2:26" ht="11.25" customHeight="1">
      <c r="B210" s="69" t="s">
        <v>346</v>
      </c>
      <c r="C210" s="57">
        <v>1521.739</v>
      </c>
      <c r="D210" s="244">
        <v>17979.82</v>
      </c>
      <c r="E210" s="71">
        <v>13.8</v>
      </c>
      <c r="F210" s="59">
        <f t="shared" si="51"/>
        <v>1.0085934214955832E-4</v>
      </c>
      <c r="G210" s="60">
        <f t="shared" si="62"/>
        <v>1.1796572808480066E-5</v>
      </c>
      <c r="H210" s="60">
        <f t="shared" si="63"/>
        <v>0.91137740105649134</v>
      </c>
      <c r="I210" s="61">
        <f t="shared" si="64"/>
        <v>0.91137150277008705</v>
      </c>
      <c r="J210" s="62">
        <f t="shared" si="65"/>
        <v>20.9999982</v>
      </c>
      <c r="K210" s="60">
        <f t="shared" si="53"/>
        <v>2.12806128721028E-6</v>
      </c>
      <c r="L210" s="60">
        <f t="shared" si="66"/>
        <v>0.99128731099773448</v>
      </c>
      <c r="M210" s="63">
        <f t="shared" si="54"/>
        <v>-9.7543259731658338E-6</v>
      </c>
      <c r="N210" s="64">
        <f t="shared" si="67"/>
        <v>39.009473208440021</v>
      </c>
      <c r="O210" s="64">
        <f t="shared" si="55"/>
        <v>35.55212222024543</v>
      </c>
      <c r="P210" s="65">
        <f t="shared" si="56"/>
        <v>538.33073027647231</v>
      </c>
      <c r="Q210" s="229">
        <f t="shared" si="57"/>
        <v>2.6246685921631592</v>
      </c>
      <c r="R210" s="230">
        <f t="shared" si="58"/>
        <v>39.009473208440021</v>
      </c>
      <c r="S210" s="230">
        <f t="shared" si="59"/>
        <v>35.55212222024543</v>
      </c>
      <c r="T210" s="231">
        <f t="shared" si="60"/>
        <v>102.38693912702274</v>
      </c>
      <c r="U210" s="230">
        <f t="shared" si="61"/>
        <v>17.959904603845565</v>
      </c>
      <c r="V210" s="52">
        <f t="shared" si="68"/>
        <v>0.96582810017141429</v>
      </c>
      <c r="W210" s="52">
        <f t="shared" si="52"/>
        <v>6.4817141589901912E-4</v>
      </c>
      <c r="X210" s="66">
        <f t="shared" si="69"/>
        <v>1.2958321161784272E-2</v>
      </c>
      <c r="Y210" s="67">
        <f t="shared" si="70"/>
        <v>2.1807880070447463</v>
      </c>
      <c r="Z210" s="67">
        <f t="shared" si="71"/>
        <v>5.6102569551762224E-5</v>
      </c>
    </row>
    <row r="211" spans="2:26" ht="11.25" customHeight="1">
      <c r="B211" s="76" t="s">
        <v>335</v>
      </c>
      <c r="C211" s="77">
        <v>591333.33299999998</v>
      </c>
      <c r="D211" s="245">
        <v>18795.72</v>
      </c>
      <c r="E211" s="181">
        <v>7.5</v>
      </c>
      <c r="F211" s="59">
        <f t="shared" si="51"/>
        <v>3.9192983131460593E-2</v>
      </c>
      <c r="G211" s="60">
        <f t="shared" si="62"/>
        <v>4.5840362353962716E-3</v>
      </c>
      <c r="H211" s="60">
        <f t="shared" si="63"/>
        <v>0.91596143729188761</v>
      </c>
      <c r="I211" s="61">
        <f t="shared" si="64"/>
        <v>0.91366941917418942</v>
      </c>
      <c r="J211" s="62">
        <f t="shared" si="65"/>
        <v>4434.9999974999992</v>
      </c>
      <c r="K211" s="60">
        <f t="shared" si="53"/>
        <v>4.4942631487737163E-4</v>
      </c>
      <c r="L211" s="60">
        <f t="shared" si="66"/>
        <v>0.9917367373126118</v>
      </c>
      <c r="M211" s="63">
        <f t="shared" si="54"/>
        <v>-4.1344999664828519E-3</v>
      </c>
      <c r="N211" s="64">
        <f t="shared" si="67"/>
        <v>768.98201084290656</v>
      </c>
      <c r="O211" s="64">
        <f t="shared" si="55"/>
        <v>702.59534720223871</v>
      </c>
      <c r="P211" s="65">
        <f t="shared" si="56"/>
        <v>5767.3650813217992</v>
      </c>
      <c r="Q211" s="229">
        <f t="shared" si="57"/>
        <v>2.0149030205422647</v>
      </c>
      <c r="R211" s="230">
        <f t="shared" si="58"/>
        <v>768.98201084290656</v>
      </c>
      <c r="S211" s="230">
        <f t="shared" si="59"/>
        <v>702.59534720223871</v>
      </c>
      <c r="T211" s="231">
        <f t="shared" si="60"/>
        <v>1549.424176390037</v>
      </c>
      <c r="U211" s="230">
        <f t="shared" si="61"/>
        <v>17.847368285911127</v>
      </c>
      <c r="V211" s="52">
        <f t="shared" si="68"/>
        <v>0.9676971874073621</v>
      </c>
      <c r="W211" s="52">
        <f t="shared" si="52"/>
        <v>5.7789995964699099E-4</v>
      </c>
      <c r="X211" s="66">
        <f t="shared" si="69"/>
        <v>1.296419615933758E-2</v>
      </c>
      <c r="Y211" s="67">
        <f t="shared" si="70"/>
        <v>2.0868675337824114</v>
      </c>
      <c r="Z211" s="67">
        <f t="shared" si="71"/>
        <v>1.9963551624430784E-2</v>
      </c>
    </row>
    <row r="212" spans="2:26" ht="11.25" customHeight="1">
      <c r="B212" s="69" t="s">
        <v>343</v>
      </c>
      <c r="C212" s="57">
        <v>552533.93700000003</v>
      </c>
      <c r="D212" s="244">
        <v>18961.150000000001</v>
      </c>
      <c r="E212" s="71">
        <v>22.1</v>
      </c>
      <c r="F212" s="59">
        <f>C212/$C$263</f>
        <v>5.0967815865655457E-2</v>
      </c>
      <c r="G212" s="60">
        <f t="shared" si="62"/>
        <v>4.2832619897213899E-3</v>
      </c>
      <c r="H212" s="60">
        <f t="shared" si="63"/>
        <v>0.92024469928160901</v>
      </c>
      <c r="I212" s="61">
        <f t="shared" si="64"/>
        <v>0.91810306828674837</v>
      </c>
      <c r="J212" s="62">
        <f t="shared" si="65"/>
        <v>12211.000007700002</v>
      </c>
      <c r="K212" s="60">
        <f t="shared" si="53"/>
        <v>1.2374170772315022E-3</v>
      </c>
      <c r="L212" s="60">
        <f t="shared" si="66"/>
        <v>0.99297415438984327</v>
      </c>
      <c r="M212" s="63">
        <f t="shared" si="54"/>
        <v>-3.1144419461510697E-3</v>
      </c>
      <c r="N212" s="64">
        <f t="shared" si="67"/>
        <v>743.32626551198905</v>
      </c>
      <c r="O212" s="64">
        <f t="shared" si="55"/>
        <v>682.45012510468734</v>
      </c>
      <c r="P212" s="65">
        <f t="shared" si="56"/>
        <v>16427.510467814958</v>
      </c>
      <c r="Q212" s="229">
        <f t="shared" si="57"/>
        <v>3.095577608523707</v>
      </c>
      <c r="R212" s="230">
        <f t="shared" si="58"/>
        <v>743.32626551198905</v>
      </c>
      <c r="S212" s="230">
        <f t="shared" si="59"/>
        <v>682.45012510468734</v>
      </c>
      <c r="T212" s="231">
        <f t="shared" si="60"/>
        <v>2301.0241433464612</v>
      </c>
      <c r="U212" s="230">
        <f t="shared" si="61"/>
        <v>17.632227220032675</v>
      </c>
      <c r="V212" s="52">
        <f t="shared" si="68"/>
        <v>0.96943309029159008</v>
      </c>
      <c r="W212" s="52">
        <f t="shared" si="52"/>
        <v>5.5418169887806496E-4</v>
      </c>
      <c r="X212" s="66">
        <f t="shared" si="69"/>
        <v>1.2980371941797363E-2</v>
      </c>
      <c r="Y212" s="67">
        <f t="shared" si="70"/>
        <v>2.3089718424356791</v>
      </c>
      <c r="Z212" s="67">
        <f t="shared" si="71"/>
        <v>2.2835572960070809E-2</v>
      </c>
    </row>
    <row r="213" spans="2:26" ht="11.25" customHeight="1">
      <c r="B213" s="69" t="s">
        <v>350</v>
      </c>
      <c r="C213" s="57">
        <v>17636.364000000001</v>
      </c>
      <c r="D213" s="244">
        <v>19490.32</v>
      </c>
      <c r="E213" s="71">
        <v>5.5</v>
      </c>
      <c r="F213" s="59">
        <f t="shared" ref="F213:F250" si="72">C213/$C$263</f>
        <v>1.6268447830955128E-3</v>
      </c>
      <c r="G213" s="60">
        <f t="shared" si="62"/>
        <v>1.3671769732053705E-4</v>
      </c>
      <c r="H213" s="60">
        <f t="shared" si="63"/>
        <v>0.9203814169789295</v>
      </c>
      <c r="I213" s="61">
        <f t="shared" si="64"/>
        <v>0.9203130581302692</v>
      </c>
      <c r="J213" s="62">
        <f t="shared" si="65"/>
        <v>97.000002000000009</v>
      </c>
      <c r="K213" s="60">
        <f t="shared" si="53"/>
        <v>9.8296174670871993E-6</v>
      </c>
      <c r="L213" s="60">
        <f t="shared" si="66"/>
        <v>0.99298398400731036</v>
      </c>
      <c r="M213" s="63">
        <f t="shared" si="54"/>
        <v>-1.2671148651688391E-4</v>
      </c>
      <c r="N213" s="64">
        <f t="shared" si="67"/>
        <v>132.80197287691175</v>
      </c>
      <c r="O213" s="64">
        <f t="shared" si="55"/>
        <v>122.21938978408372</v>
      </c>
      <c r="P213" s="65">
        <f t="shared" si="56"/>
        <v>730.41085082301458</v>
      </c>
      <c r="Q213" s="229">
        <f t="shared" si="57"/>
        <v>1.7047480922384253</v>
      </c>
      <c r="R213" s="230">
        <f t="shared" si="58"/>
        <v>132.80197287691175</v>
      </c>
      <c r="S213" s="230">
        <f t="shared" si="59"/>
        <v>122.21938978408372</v>
      </c>
      <c r="T213" s="231">
        <f t="shared" si="60"/>
        <v>226.39390990741441</v>
      </c>
      <c r="U213" s="230">
        <f t="shared" si="61"/>
        <v>17.525958836346781</v>
      </c>
      <c r="V213" s="52">
        <f t="shared" si="68"/>
        <v>0.96948833188676664</v>
      </c>
      <c r="W213" s="52">
        <f t="shared" si="52"/>
        <v>5.5204566856961062E-4</v>
      </c>
      <c r="X213" s="66">
        <f t="shared" si="69"/>
        <v>1.2980500436673292E-2</v>
      </c>
      <c r="Y213" s="67">
        <f t="shared" si="70"/>
        <v>2.0577071496316321</v>
      </c>
      <c r="Z213" s="67">
        <f t="shared" si="71"/>
        <v>5.7888442941925015E-4</v>
      </c>
    </row>
    <row r="214" spans="2:26" ht="11.25" customHeight="1">
      <c r="B214" s="69" t="s">
        <v>218</v>
      </c>
      <c r="C214" s="57">
        <v>3716.2159999999999</v>
      </c>
      <c r="D214" s="244">
        <v>20116.330000000002</v>
      </c>
      <c r="E214" s="71">
        <v>14.8</v>
      </c>
      <c r="F214" s="59">
        <f t="shared" si="72"/>
        <v>3.4279779054549305E-4</v>
      </c>
      <c r="G214" s="60">
        <f t="shared" si="62"/>
        <v>2.8808233616959646E-5</v>
      </c>
      <c r="H214" s="60">
        <f t="shared" si="63"/>
        <v>0.92041022521254645</v>
      </c>
      <c r="I214" s="61">
        <f t="shared" si="64"/>
        <v>0.92039582109573792</v>
      </c>
      <c r="J214" s="62">
        <f t="shared" si="65"/>
        <v>54.999996799999998</v>
      </c>
      <c r="K214" s="60">
        <f t="shared" si="53"/>
        <v>5.573494000907547E-6</v>
      </c>
      <c r="L214" s="60">
        <f t="shared" si="66"/>
        <v>0.99298955750131124</v>
      </c>
      <c r="M214" s="63">
        <f t="shared" si="54"/>
        <v>-2.3476374283126766E-5</v>
      </c>
      <c r="N214" s="64">
        <f t="shared" si="67"/>
        <v>60.960774273298071</v>
      </c>
      <c r="O214" s="64">
        <f t="shared" si="55"/>
        <v>56.108041891904115</v>
      </c>
      <c r="P214" s="65">
        <f t="shared" si="56"/>
        <v>902.21945924481145</v>
      </c>
      <c r="Q214" s="229">
        <f t="shared" si="57"/>
        <v>2.6946271807700692</v>
      </c>
      <c r="R214" s="230">
        <f t="shared" si="58"/>
        <v>60.960774273298071</v>
      </c>
      <c r="S214" s="230">
        <f t="shared" si="59"/>
        <v>56.108041891904115</v>
      </c>
      <c r="T214" s="231">
        <f t="shared" si="60"/>
        <v>164.26655931761775</v>
      </c>
      <c r="U214" s="230">
        <f t="shared" si="61"/>
        <v>17.521991606821242</v>
      </c>
      <c r="V214" s="52">
        <f t="shared" si="68"/>
        <v>0.96949997071189797</v>
      </c>
      <c r="W214" s="52">
        <f t="shared" si="52"/>
        <v>5.5176068753737815E-4</v>
      </c>
      <c r="X214" s="66">
        <f t="shared" si="69"/>
        <v>1.298057329458689E-2</v>
      </c>
      <c r="Y214" s="67">
        <f t="shared" si="70"/>
        <v>2.1992139914151112</v>
      </c>
      <c r="Z214" s="67">
        <f t="shared" si="71"/>
        <v>1.3933223702075595E-4</v>
      </c>
    </row>
    <row r="215" spans="2:26" ht="11.25" customHeight="1">
      <c r="B215" s="69" t="s">
        <v>333</v>
      </c>
      <c r="C215" s="57">
        <v>112916.667</v>
      </c>
      <c r="D215" s="244">
        <v>20275.810000000001</v>
      </c>
      <c r="E215" s="71">
        <v>7.2</v>
      </c>
      <c r="F215" s="59">
        <f t="shared" si="72"/>
        <v>1.0415859563427204E-2</v>
      </c>
      <c r="G215" s="60">
        <f t="shared" si="62"/>
        <v>8.7533386707996463E-4</v>
      </c>
      <c r="H215" s="60">
        <f t="shared" si="63"/>
        <v>0.92128555907962639</v>
      </c>
      <c r="I215" s="61">
        <f t="shared" si="64"/>
        <v>0.92084789214608642</v>
      </c>
      <c r="J215" s="62">
        <f t="shared" si="65"/>
        <v>813.00000239999997</v>
      </c>
      <c r="K215" s="60">
        <f t="shared" si="53"/>
        <v>8.2386379995466131E-5</v>
      </c>
      <c r="L215" s="60">
        <f t="shared" si="66"/>
        <v>0.99307194388130671</v>
      </c>
      <c r="M215" s="63">
        <f t="shared" si="54"/>
        <v>-7.9336812277153168E-4</v>
      </c>
      <c r="N215" s="64">
        <f t="shared" si="67"/>
        <v>336.03075305691891</v>
      </c>
      <c r="O215" s="64">
        <f t="shared" si="55"/>
        <v>309.43321064872589</v>
      </c>
      <c r="P215" s="65">
        <f t="shared" si="56"/>
        <v>2419.4214220098161</v>
      </c>
      <c r="Q215" s="229">
        <f t="shared" si="57"/>
        <v>1.9740810260220096</v>
      </c>
      <c r="R215" s="230">
        <f t="shared" si="58"/>
        <v>336.03075305691891</v>
      </c>
      <c r="S215" s="230">
        <f t="shared" si="59"/>
        <v>309.43321064872589</v>
      </c>
      <c r="T215" s="231">
        <f t="shared" si="60"/>
        <v>663.35193376955101</v>
      </c>
      <c r="U215" s="230">
        <f t="shared" si="61"/>
        <v>17.500337497455298</v>
      </c>
      <c r="V215" s="52">
        <f t="shared" si="68"/>
        <v>0.96985339703080731</v>
      </c>
      <c r="W215" s="52">
        <f t="shared" si="52"/>
        <v>5.391009178488356E-4</v>
      </c>
      <c r="X215" s="66">
        <f t="shared" si="69"/>
        <v>1.2981650267084666E-2</v>
      </c>
      <c r="Y215" s="67">
        <f t="shared" si="70"/>
        <v>2.0836675005352618</v>
      </c>
      <c r="Z215" s="67">
        <f t="shared" si="71"/>
        <v>3.800411011957975E-3</v>
      </c>
    </row>
    <row r="216" spans="2:26" ht="11.25" customHeight="1">
      <c r="B216" s="69" t="s">
        <v>304</v>
      </c>
      <c r="C216" s="57">
        <v>4545.4549999999999</v>
      </c>
      <c r="D216" s="244">
        <v>20351.240000000002</v>
      </c>
      <c r="E216" s="71">
        <v>7.7</v>
      </c>
      <c r="F216" s="59">
        <f t="shared" si="72"/>
        <v>4.1928992583422601E-4</v>
      </c>
      <c r="G216" s="60">
        <f t="shared" si="62"/>
        <v>3.5236522725099214E-5</v>
      </c>
      <c r="H216" s="60">
        <f t="shared" si="63"/>
        <v>0.92132079560235147</v>
      </c>
      <c r="I216" s="61">
        <f t="shared" si="64"/>
        <v>0.92130317734098899</v>
      </c>
      <c r="J216" s="62">
        <f t="shared" si="65"/>
        <v>35.000003499999998</v>
      </c>
      <c r="K216" s="60">
        <f t="shared" si="53"/>
        <v>3.5467694707028261E-6</v>
      </c>
      <c r="L216" s="60">
        <f t="shared" si="66"/>
        <v>0.99307549065077738</v>
      </c>
      <c r="M216" s="63">
        <f t="shared" si="54"/>
        <v>-3.1724814623435016E-5</v>
      </c>
      <c r="N216" s="64">
        <f t="shared" si="67"/>
        <v>67.419989617323438</v>
      </c>
      <c r="O216" s="64">
        <f t="shared" si="55"/>
        <v>62.114250650736572</v>
      </c>
      <c r="P216" s="65">
        <f t="shared" si="56"/>
        <v>519.13392005339051</v>
      </c>
      <c r="Q216" s="229">
        <f t="shared" si="57"/>
        <v>2.0412203288596382</v>
      </c>
      <c r="R216" s="230">
        <f t="shared" si="58"/>
        <v>67.419989617323438</v>
      </c>
      <c r="S216" s="230">
        <f t="shared" si="59"/>
        <v>62.114250650736572</v>
      </c>
      <c r="T216" s="231">
        <f t="shared" si="60"/>
        <v>137.61905337838635</v>
      </c>
      <c r="U216" s="230">
        <f t="shared" si="61"/>
        <v>17.478556477908203</v>
      </c>
      <c r="V216" s="52">
        <f t="shared" si="68"/>
        <v>0.96986761537243305</v>
      </c>
      <c r="W216" s="52">
        <f t="shared" si="52"/>
        <v>5.3860547493518617E-4</v>
      </c>
      <c r="X216" s="66">
        <f t="shared" si="69"/>
        <v>1.2981696631218835E-2</v>
      </c>
      <c r="Y216" s="67">
        <f t="shared" si="70"/>
        <v>2.091371206908994</v>
      </c>
      <c r="Z216" s="67">
        <f t="shared" si="71"/>
        <v>1.541186844025635E-4</v>
      </c>
    </row>
    <row r="217" spans="2:26" ht="11.25" customHeight="1">
      <c r="B217" s="69" t="s">
        <v>268</v>
      </c>
      <c r="C217" s="57">
        <v>110156.25</v>
      </c>
      <c r="D217" s="244">
        <v>20958.009999999998</v>
      </c>
      <c r="E217" s="71">
        <v>6.4</v>
      </c>
      <c r="F217" s="59">
        <f t="shared" si="72"/>
        <v>1.0161228280265992E-2</v>
      </c>
      <c r="G217" s="60">
        <f t="shared" si="62"/>
        <v>8.5393502002257431E-4</v>
      </c>
      <c r="H217" s="60">
        <f t="shared" si="63"/>
        <v>0.92217473062237409</v>
      </c>
      <c r="I217" s="61">
        <f t="shared" si="64"/>
        <v>0.92174776311236273</v>
      </c>
      <c r="J217" s="62">
        <f t="shared" si="65"/>
        <v>705</v>
      </c>
      <c r="K217" s="60">
        <f t="shared" si="53"/>
        <v>7.1442063622807717E-5</v>
      </c>
      <c r="L217" s="60">
        <f t="shared" si="66"/>
        <v>0.99314693271440024</v>
      </c>
      <c r="M217" s="63">
        <f t="shared" si="54"/>
        <v>-7.8220088009639532E-4</v>
      </c>
      <c r="N217" s="64">
        <f t="shared" si="67"/>
        <v>331.89795118379385</v>
      </c>
      <c r="O217" s="64">
        <f t="shared" si="55"/>
        <v>305.92619408523814</v>
      </c>
      <c r="P217" s="65">
        <f t="shared" si="56"/>
        <v>2124.1468875762807</v>
      </c>
      <c r="Q217" s="229">
        <f t="shared" si="57"/>
        <v>1.8562979903656263</v>
      </c>
      <c r="R217" s="230">
        <f t="shared" si="58"/>
        <v>331.89795118379385</v>
      </c>
      <c r="S217" s="230">
        <f t="shared" si="59"/>
        <v>305.92619408523814</v>
      </c>
      <c r="T217" s="231">
        <f t="shared" si="60"/>
        <v>616.10149978894526</v>
      </c>
      <c r="U217" s="230">
        <f t="shared" si="61"/>
        <v>17.457313483831975</v>
      </c>
      <c r="V217" s="52">
        <f t="shared" si="68"/>
        <v>0.97021197953495109</v>
      </c>
      <c r="W217" s="52">
        <f t="shared" si="52"/>
        <v>5.2601207734352499E-4</v>
      </c>
      <c r="X217" s="66">
        <f t="shared" si="69"/>
        <v>1.2982630537256585E-2</v>
      </c>
      <c r="Y217" s="67">
        <f t="shared" si="70"/>
        <v>2.07163488680311</v>
      </c>
      <c r="Z217" s="67">
        <f t="shared" si="71"/>
        <v>3.6648082503121823E-3</v>
      </c>
    </row>
    <row r="218" spans="2:26" ht="11.25" customHeight="1">
      <c r="B218" s="69" t="s">
        <v>247</v>
      </c>
      <c r="C218" s="57">
        <v>12686.566999999999</v>
      </c>
      <c r="D218" s="244">
        <v>20976.36</v>
      </c>
      <c r="E218" s="71">
        <v>6.7</v>
      </c>
      <c r="F218" s="59">
        <f t="shared" si="72"/>
        <v>1.170256825008924E-3</v>
      </c>
      <c r="G218" s="60">
        <f t="shared" si="62"/>
        <v>9.834670157310847E-5</v>
      </c>
      <c r="H218" s="60">
        <f t="shared" si="63"/>
        <v>0.92227307732394725</v>
      </c>
      <c r="I218" s="61">
        <f t="shared" si="64"/>
        <v>0.92222390397316067</v>
      </c>
      <c r="J218" s="62">
        <f t="shared" si="65"/>
        <v>84.999998899999994</v>
      </c>
      <c r="K218" s="60">
        <f t="shared" si="53"/>
        <v>8.6135820274501922E-6</v>
      </c>
      <c r="L218" s="60">
        <f t="shared" si="66"/>
        <v>0.99315554629642766</v>
      </c>
      <c r="M218" s="63">
        <f t="shared" si="54"/>
        <v>-8.9729497324109175E-5</v>
      </c>
      <c r="N218" s="64">
        <f t="shared" si="67"/>
        <v>112.63466162776004</v>
      </c>
      <c r="O218" s="64">
        <f t="shared" si="55"/>
        <v>103.87437736904882</v>
      </c>
      <c r="P218" s="65">
        <f t="shared" si="56"/>
        <v>754.65223290599226</v>
      </c>
      <c r="Q218" s="229">
        <f t="shared" si="57"/>
        <v>1.9021075263969205</v>
      </c>
      <c r="R218" s="230">
        <f t="shared" si="58"/>
        <v>112.63466162776004</v>
      </c>
      <c r="S218" s="230">
        <f t="shared" si="59"/>
        <v>103.87437736904882</v>
      </c>
      <c r="T218" s="231">
        <f t="shared" si="60"/>
        <v>214.24323761533279</v>
      </c>
      <c r="U218" s="230">
        <f t="shared" si="61"/>
        <v>17.434591370026119</v>
      </c>
      <c r="V218" s="52">
        <f t="shared" si="68"/>
        <v>0.9702516138635735</v>
      </c>
      <c r="W218" s="52">
        <f t="shared" si="52"/>
        <v>5.2459012088874857E-4</v>
      </c>
      <c r="X218" s="66">
        <f t="shared" si="69"/>
        <v>1.2982743135855424E-2</v>
      </c>
      <c r="Y218" s="67">
        <f t="shared" si="70"/>
        <v>2.076292207945774</v>
      </c>
      <c r="Z218" s="67">
        <f t="shared" si="71"/>
        <v>4.2397158139540847E-4</v>
      </c>
    </row>
    <row r="219" spans="2:26" ht="11.25" customHeight="1">
      <c r="B219" s="69" t="s">
        <v>216</v>
      </c>
      <c r="C219" s="57">
        <v>14560</v>
      </c>
      <c r="D219" s="244">
        <v>22284.7</v>
      </c>
      <c r="E219" s="71">
        <v>12.5</v>
      </c>
      <c r="F219" s="59">
        <f t="shared" si="72"/>
        <v>1.3430693561252572E-3</v>
      </c>
      <c r="G219" s="60">
        <f t="shared" si="62"/>
        <v>1.1286961830607598E-4</v>
      </c>
      <c r="H219" s="60">
        <f t="shared" si="63"/>
        <v>0.92238594694225329</v>
      </c>
      <c r="I219" s="61">
        <f t="shared" si="64"/>
        <v>0.92232951213310033</v>
      </c>
      <c r="J219" s="62">
        <f t="shared" si="65"/>
        <v>182</v>
      </c>
      <c r="K219" s="60">
        <f t="shared" si="53"/>
        <v>1.8443199403334755E-5</v>
      </c>
      <c r="L219" s="60">
        <f t="shared" si="66"/>
        <v>0.99317398949583102</v>
      </c>
      <c r="M219" s="63">
        <f t="shared" si="54"/>
        <v>-9.5087421159489871E-5</v>
      </c>
      <c r="N219" s="64">
        <f t="shared" si="67"/>
        <v>120.66482503198685</v>
      </c>
      <c r="O219" s="64">
        <f t="shared" si="55"/>
        <v>111.29272920337834</v>
      </c>
      <c r="P219" s="65">
        <f t="shared" si="56"/>
        <v>1508.3103128998357</v>
      </c>
      <c r="Q219" s="229">
        <f t="shared" si="57"/>
        <v>2.5257286443082556</v>
      </c>
      <c r="R219" s="230">
        <f t="shared" si="58"/>
        <v>120.66482503198685</v>
      </c>
      <c r="S219" s="230">
        <f t="shared" si="59"/>
        <v>111.29272920337834</v>
      </c>
      <c r="T219" s="231">
        <f t="shared" si="60"/>
        <v>304.766604943733</v>
      </c>
      <c r="U219" s="230">
        <f t="shared" si="61"/>
        <v>17.429555608257616</v>
      </c>
      <c r="V219" s="52">
        <f t="shared" si="68"/>
        <v>0.97029709448238177</v>
      </c>
      <c r="W219" s="52">
        <f t="shared" si="52"/>
        <v>5.2335232545637912E-4</v>
      </c>
      <c r="X219" s="66">
        <f t="shared" si="69"/>
        <v>1.2982984229329E-2</v>
      </c>
      <c r="Y219" s="67">
        <f t="shared" si="70"/>
        <v>2.1648478561344309</v>
      </c>
      <c r="Z219" s="67">
        <f t="shared" si="71"/>
        <v>5.2897094269862643E-4</v>
      </c>
    </row>
    <row r="220" spans="2:26" ht="11.25" customHeight="1">
      <c r="B220" s="69" t="s">
        <v>319</v>
      </c>
      <c r="C220" s="57">
        <v>55945.946000000004</v>
      </c>
      <c r="D220" s="244">
        <v>22722.47</v>
      </c>
      <c r="E220" s="71">
        <v>7.4</v>
      </c>
      <c r="F220" s="59">
        <f t="shared" si="72"/>
        <v>5.1606652247279125E-3</v>
      </c>
      <c r="G220" s="60">
        <f t="shared" si="62"/>
        <v>4.336948881038694E-4</v>
      </c>
      <c r="H220" s="60">
        <f t="shared" si="63"/>
        <v>0.92281964183035714</v>
      </c>
      <c r="I220" s="61">
        <f t="shared" si="64"/>
        <v>0.92260279438630521</v>
      </c>
      <c r="J220" s="62">
        <f t="shared" si="65"/>
        <v>414.00000040000003</v>
      </c>
      <c r="K220" s="60">
        <f t="shared" si="53"/>
        <v>4.1953211870098183E-5</v>
      </c>
      <c r="L220" s="60">
        <f t="shared" si="66"/>
        <v>0.99321594270770108</v>
      </c>
      <c r="M220" s="63">
        <f t="shared" si="54"/>
        <v>-3.9203742918403339E-4</v>
      </c>
      <c r="N220" s="64">
        <f t="shared" si="67"/>
        <v>236.52895383018122</v>
      </c>
      <c r="O220" s="64">
        <f t="shared" si="55"/>
        <v>218.22227375699455</v>
      </c>
      <c r="P220" s="65">
        <f t="shared" si="56"/>
        <v>1750.3142583433412</v>
      </c>
      <c r="Q220" s="229">
        <f t="shared" si="57"/>
        <v>2.0014800002101243</v>
      </c>
      <c r="R220" s="230">
        <f t="shared" si="58"/>
        <v>236.52895383018122</v>
      </c>
      <c r="S220" s="230">
        <f t="shared" si="59"/>
        <v>218.22227375699455</v>
      </c>
      <c r="T220" s="231">
        <f t="shared" si="60"/>
        <v>473.40797056173159</v>
      </c>
      <c r="U220" s="230">
        <f t="shared" si="61"/>
        <v>17.416531317437968</v>
      </c>
      <c r="V220" s="52">
        <f t="shared" si="68"/>
        <v>0.97047178614235163</v>
      </c>
      <c r="W220" s="52">
        <f t="shared" si="52"/>
        <v>5.1729665786912841E-4</v>
      </c>
      <c r="X220" s="66">
        <f t="shared" si="69"/>
        <v>1.2983532650747441E-2</v>
      </c>
      <c r="Y220" s="67">
        <f t="shared" si="70"/>
        <v>2.0870479961376129</v>
      </c>
      <c r="Z220" s="67">
        <f t="shared" si="71"/>
        <v>1.8890748957291191E-3</v>
      </c>
    </row>
    <row r="221" spans="2:26" ht="11.25" customHeight="1">
      <c r="B221" s="69" t="s">
        <v>282</v>
      </c>
      <c r="C221" s="57">
        <v>124637.681</v>
      </c>
      <c r="D221" s="244">
        <v>23441.51</v>
      </c>
      <c r="E221" s="71">
        <v>6.9</v>
      </c>
      <c r="F221" s="59">
        <f t="shared" si="72"/>
        <v>1.149705013527577E-2</v>
      </c>
      <c r="G221" s="60">
        <f t="shared" si="62"/>
        <v>9.6619556875167975E-4</v>
      </c>
      <c r="H221" s="60">
        <f t="shared" si="63"/>
        <v>0.9237858373991088</v>
      </c>
      <c r="I221" s="61">
        <f t="shared" si="64"/>
        <v>0.92330273961473297</v>
      </c>
      <c r="J221" s="62">
        <f t="shared" si="65"/>
        <v>859.99999890000004</v>
      </c>
      <c r="K221" s="60">
        <f t="shared" si="53"/>
        <v>8.7149183882309731E-5</v>
      </c>
      <c r="L221" s="60">
        <f t="shared" si="66"/>
        <v>0.99330309189158339</v>
      </c>
      <c r="M221" s="63">
        <f t="shared" si="54"/>
        <v>-8.792178640015802E-4</v>
      </c>
      <c r="N221" s="64">
        <f t="shared" si="67"/>
        <v>353.04062230853833</v>
      </c>
      <c r="O221" s="64">
        <f t="shared" si="55"/>
        <v>325.96337377276365</v>
      </c>
      <c r="P221" s="65">
        <f t="shared" si="56"/>
        <v>2435.9802939289148</v>
      </c>
      <c r="Q221" s="229">
        <f t="shared" si="57"/>
        <v>1.9315214116032138</v>
      </c>
      <c r="R221" s="230">
        <f t="shared" si="58"/>
        <v>353.04062230853833</v>
      </c>
      <c r="S221" s="230">
        <f t="shared" si="59"/>
        <v>325.96337377276365</v>
      </c>
      <c r="T221" s="231">
        <f t="shared" si="60"/>
        <v>681.90552115466505</v>
      </c>
      <c r="U221" s="230">
        <f t="shared" si="61"/>
        <v>17.383217171066637</v>
      </c>
      <c r="V221" s="52">
        <f t="shared" si="68"/>
        <v>0.97086059805831115</v>
      </c>
      <c r="W221" s="52">
        <f t="shared" si="52"/>
        <v>5.0366552945646233E-4</v>
      </c>
      <c r="X221" s="66">
        <f t="shared" si="69"/>
        <v>1.2984671883643096E-2</v>
      </c>
      <c r="Y221" s="67">
        <f t="shared" si="70"/>
        <v>2.0795364604581352</v>
      </c>
      <c r="Z221" s="67">
        <f t="shared" si="71"/>
        <v>4.1782855776712827E-3</v>
      </c>
    </row>
    <row r="222" spans="2:26" ht="11.25" customHeight="1">
      <c r="B222" s="69" t="s">
        <v>354</v>
      </c>
      <c r="C222" s="57">
        <v>394444.44400000002</v>
      </c>
      <c r="D222" s="244">
        <v>25264.14</v>
      </c>
      <c r="E222" s="71">
        <v>5.4</v>
      </c>
      <c r="F222" s="59">
        <f t="shared" si="72"/>
        <v>3.638504432900172E-2</v>
      </c>
      <c r="G222" s="60">
        <f t="shared" si="62"/>
        <v>3.0577468294802445E-3</v>
      </c>
      <c r="H222" s="60">
        <f t="shared" si="63"/>
        <v>0.92684358422858903</v>
      </c>
      <c r="I222" s="61">
        <f t="shared" si="64"/>
        <v>0.92531471081384886</v>
      </c>
      <c r="J222" s="62">
        <f t="shared" si="65"/>
        <v>2129.9999976000004</v>
      </c>
      <c r="K222" s="60">
        <f t="shared" si="53"/>
        <v>2.1584623453208441E-4</v>
      </c>
      <c r="L222" s="60">
        <f t="shared" si="66"/>
        <v>0.99351893812611547</v>
      </c>
      <c r="M222" s="63">
        <f t="shared" si="54"/>
        <v>-2.8378736854277609E-3</v>
      </c>
      <c r="N222" s="64">
        <f t="shared" si="67"/>
        <v>628.04812236006251</v>
      </c>
      <c r="O222" s="64">
        <f t="shared" si="55"/>
        <v>581.14216671878205</v>
      </c>
      <c r="P222" s="65">
        <f t="shared" si="56"/>
        <v>3391.4598607443377</v>
      </c>
      <c r="Q222" s="229">
        <f t="shared" si="57"/>
        <v>1.6863989535702288</v>
      </c>
      <c r="R222" s="230">
        <f t="shared" si="58"/>
        <v>628.04812236006251</v>
      </c>
      <c r="S222" s="230">
        <f t="shared" si="59"/>
        <v>581.14216671878205</v>
      </c>
      <c r="T222" s="231">
        <f t="shared" si="60"/>
        <v>1059.1396963397565</v>
      </c>
      <c r="U222" s="230">
        <f t="shared" si="61"/>
        <v>17.287811092573339</v>
      </c>
      <c r="V222" s="52">
        <f t="shared" si="68"/>
        <v>0.97208772436598145</v>
      </c>
      <c r="W222" s="52">
        <f t="shared" si="52"/>
        <v>4.5929692323255756E-4</v>
      </c>
      <c r="X222" s="66">
        <f t="shared" si="69"/>
        <v>1.2987493472094392E-2</v>
      </c>
      <c r="Y222" s="67">
        <f t="shared" si="70"/>
        <v>2.0568807528429396</v>
      </c>
      <c r="Z222" s="67">
        <f t="shared" si="71"/>
        <v>1.2936588179958285E-2</v>
      </c>
    </row>
    <row r="223" spans="2:26" ht="11.25" customHeight="1">
      <c r="B223" s="69" t="s">
        <v>215</v>
      </c>
      <c r="C223" s="57">
        <v>5465.8389999999999</v>
      </c>
      <c r="D223" s="244">
        <v>26341.73</v>
      </c>
      <c r="E223" s="71">
        <v>16.100000000000001</v>
      </c>
      <c r="F223" s="59">
        <f t="shared" si="72"/>
        <v>5.0418961994603845E-4</v>
      </c>
      <c r="G223" s="60">
        <f t="shared" si="62"/>
        <v>4.2371370992614286E-5</v>
      </c>
      <c r="H223" s="60">
        <f t="shared" si="63"/>
        <v>0.92688595559958165</v>
      </c>
      <c r="I223" s="61">
        <f t="shared" si="64"/>
        <v>0.92686476991408528</v>
      </c>
      <c r="J223" s="62">
        <f t="shared" si="65"/>
        <v>88.000007900000014</v>
      </c>
      <c r="K223" s="60">
        <f t="shared" si="53"/>
        <v>8.9175917208501877E-6</v>
      </c>
      <c r="L223" s="60">
        <f t="shared" si="66"/>
        <v>0.99352785571783631</v>
      </c>
      <c r="M223" s="63">
        <f t="shared" si="54"/>
        <v>-3.383154684233336E-5</v>
      </c>
      <c r="N223" s="64">
        <f t="shared" si="67"/>
        <v>73.931312716602022</v>
      </c>
      <c r="O223" s="64">
        <f t="shared" si="55"/>
        <v>68.52432915051962</v>
      </c>
      <c r="P223" s="65">
        <f t="shared" si="56"/>
        <v>1190.2941347372926</v>
      </c>
      <c r="Q223" s="229">
        <f t="shared" si="57"/>
        <v>2.7788192719904172</v>
      </c>
      <c r="R223" s="230">
        <f t="shared" si="58"/>
        <v>73.931312716602022</v>
      </c>
      <c r="S223" s="230">
        <f t="shared" si="59"/>
        <v>68.52432915051962</v>
      </c>
      <c r="T223" s="231">
        <f t="shared" si="60"/>
        <v>205.44175658044389</v>
      </c>
      <c r="U223" s="230">
        <f t="shared" si="61"/>
        <v>17.21466577333857</v>
      </c>
      <c r="V223" s="52">
        <f t="shared" si="68"/>
        <v>0.97210469297409308</v>
      </c>
      <c r="W223" s="52">
        <f t="shared" si="52"/>
        <v>4.5895190194490795E-4</v>
      </c>
      <c r="X223" s="66">
        <f t="shared" si="69"/>
        <v>1.29876100447734E-2</v>
      </c>
      <c r="Y223" s="67">
        <f t="shared" si="70"/>
        <v>2.2217017969220145</v>
      </c>
      <c r="Z223" s="67">
        <f t="shared" si="71"/>
        <v>2.0914334467345984E-4</v>
      </c>
    </row>
    <row r="224" spans="2:26" ht="11.25" customHeight="1">
      <c r="B224" s="69" t="s">
        <v>261</v>
      </c>
      <c r="C224" s="57">
        <v>58139.535000000003</v>
      </c>
      <c r="D224" s="244">
        <v>27568.17</v>
      </c>
      <c r="E224" s="71">
        <v>4.3</v>
      </c>
      <c r="F224" s="59">
        <f t="shared" si="72"/>
        <v>5.3630101536999899E-3</v>
      </c>
      <c r="G224" s="60">
        <f t="shared" si="62"/>
        <v>4.5069966510595777E-4</v>
      </c>
      <c r="H224" s="60">
        <f t="shared" si="63"/>
        <v>0.92733665526468756</v>
      </c>
      <c r="I224" s="61">
        <f t="shared" si="64"/>
        <v>0.9271113054321346</v>
      </c>
      <c r="J224" s="62">
        <f t="shared" si="65"/>
        <v>250.0000005</v>
      </c>
      <c r="K224" s="60">
        <f t="shared" si="53"/>
        <v>2.5334065165138949E-5</v>
      </c>
      <c r="L224" s="60">
        <f t="shared" si="66"/>
        <v>0.99355318978300144</v>
      </c>
      <c r="M224" s="63">
        <f t="shared" si="54"/>
        <v>-4.2430088264555632E-4</v>
      </c>
      <c r="N224" s="64">
        <f t="shared" si="67"/>
        <v>241.12141132632746</v>
      </c>
      <c r="O224" s="64">
        <f t="shared" si="55"/>
        <v>223.54638642239013</v>
      </c>
      <c r="P224" s="65">
        <f t="shared" si="56"/>
        <v>1036.8220687032081</v>
      </c>
      <c r="Q224" s="229">
        <f t="shared" si="57"/>
        <v>1.4586150226995167</v>
      </c>
      <c r="R224" s="230">
        <f t="shared" si="58"/>
        <v>241.12141132632746</v>
      </c>
      <c r="S224" s="230">
        <f t="shared" si="59"/>
        <v>223.54638642239013</v>
      </c>
      <c r="T224" s="231">
        <f t="shared" si="60"/>
        <v>351.70331285509064</v>
      </c>
      <c r="U224" s="230">
        <f t="shared" si="61"/>
        <v>17.203060635109672</v>
      </c>
      <c r="V224" s="52">
        <f t="shared" si="68"/>
        <v>0.97228512587433003</v>
      </c>
      <c r="W224" s="52">
        <f t="shared" si="52"/>
        <v>4.5233054242333181E-4</v>
      </c>
      <c r="X224" s="66">
        <f t="shared" si="69"/>
        <v>1.2987941217127874E-2</v>
      </c>
      <c r="Y224" s="67">
        <f t="shared" si="70"/>
        <v>2.0402018956934249</v>
      </c>
      <c r="Z224" s="67">
        <f t="shared" si="71"/>
        <v>1.8760030015076805E-3</v>
      </c>
    </row>
    <row r="225" spans="2:26" ht="11.25" customHeight="1">
      <c r="B225" s="69" t="s">
        <v>283</v>
      </c>
      <c r="C225" s="57">
        <v>532142.85699999996</v>
      </c>
      <c r="D225" s="244">
        <v>27999.56</v>
      </c>
      <c r="E225" s="71">
        <v>5.6</v>
      </c>
      <c r="F225" s="59">
        <f t="shared" si="72"/>
        <v>4.9086865681156916E-2</v>
      </c>
      <c r="G225" s="60">
        <f t="shared" si="62"/>
        <v>4.1251896396905744E-3</v>
      </c>
      <c r="H225" s="60">
        <f t="shared" si="63"/>
        <v>0.93146184490437811</v>
      </c>
      <c r="I225" s="61">
        <f t="shared" si="64"/>
        <v>0.92939925008453284</v>
      </c>
      <c r="J225" s="62">
        <f t="shared" si="65"/>
        <v>2979.9999991999994</v>
      </c>
      <c r="K225" s="60">
        <f t="shared" si="53"/>
        <v>3.0198205608342307E-4</v>
      </c>
      <c r="L225" s="60">
        <f t="shared" si="66"/>
        <v>0.99385517183908489</v>
      </c>
      <c r="M225" s="63">
        <f t="shared" si="54"/>
        <v>-3.8185562951359442E-3</v>
      </c>
      <c r="N225" s="64">
        <f t="shared" si="67"/>
        <v>729.48122456989938</v>
      </c>
      <c r="O225" s="64">
        <f t="shared" si="55"/>
        <v>677.9793030660112</v>
      </c>
      <c r="P225" s="65">
        <f t="shared" si="56"/>
        <v>4085.0948575914363</v>
      </c>
      <c r="Q225" s="229">
        <f t="shared" si="57"/>
        <v>1.7227665977411035</v>
      </c>
      <c r="R225" s="230">
        <f t="shared" si="58"/>
        <v>729.48122456989938</v>
      </c>
      <c r="S225" s="230">
        <f t="shared" si="59"/>
        <v>677.9793030660112</v>
      </c>
      <c r="T225" s="231">
        <f t="shared" si="60"/>
        <v>1256.7258873682995</v>
      </c>
      <c r="U225" s="230">
        <f t="shared" si="61"/>
        <v>17.095732989737886</v>
      </c>
      <c r="V225" s="52">
        <f t="shared" si="68"/>
        <v>0.97393149292237058</v>
      </c>
      <c r="W225" s="52">
        <f t="shared" si="52"/>
        <v>3.9695298157632652E-4</v>
      </c>
      <c r="X225" s="66">
        <f t="shared" si="69"/>
        <v>1.2991888791584251E-2</v>
      </c>
      <c r="Y225" s="67">
        <f t="shared" si="70"/>
        <v>2.0605397273298718</v>
      </c>
      <c r="Z225" s="67">
        <f t="shared" si="71"/>
        <v>1.7514829044350241E-2</v>
      </c>
    </row>
    <row r="226" spans="2:26" ht="11.25" customHeight="1">
      <c r="B226" s="69" t="s">
        <v>262</v>
      </c>
      <c r="C226" s="57">
        <v>746851.85199999996</v>
      </c>
      <c r="D226" s="244">
        <v>28956.03</v>
      </c>
      <c r="E226" s="71">
        <v>5.4</v>
      </c>
      <c r="F226" s="59">
        <f t="shared" si="72"/>
        <v>6.8892433790288171E-2</v>
      </c>
      <c r="G226" s="60">
        <f t="shared" si="62"/>
        <v>5.7896211171995842E-3</v>
      </c>
      <c r="H226" s="60">
        <f t="shared" si="63"/>
        <v>0.93725146602157772</v>
      </c>
      <c r="I226" s="61">
        <f t="shared" si="64"/>
        <v>0.93435665546297786</v>
      </c>
      <c r="J226" s="62">
        <f t="shared" si="65"/>
        <v>4033.0000008000002</v>
      </c>
      <c r="K226" s="60">
        <f t="shared" si="53"/>
        <v>4.086891385077123E-4</v>
      </c>
      <c r="L226" s="60">
        <f t="shared" si="66"/>
        <v>0.99426386097759256</v>
      </c>
      <c r="M226" s="63">
        <f t="shared" si="54"/>
        <v>-5.3733665513708839E-3</v>
      </c>
      <c r="N226" s="64">
        <f t="shared" si="67"/>
        <v>864.20590833435062</v>
      </c>
      <c r="O226" s="64">
        <f t="shared" si="55"/>
        <v>807.47654214262866</v>
      </c>
      <c r="P226" s="65">
        <f t="shared" si="56"/>
        <v>4666.7119050054935</v>
      </c>
      <c r="Q226" s="229">
        <f t="shared" si="57"/>
        <v>1.6863989535702288</v>
      </c>
      <c r="R226" s="230">
        <f t="shared" si="58"/>
        <v>864.20590833435062</v>
      </c>
      <c r="S226" s="230">
        <f t="shared" si="59"/>
        <v>807.47654214262866</v>
      </c>
      <c r="T226" s="231">
        <f t="shared" si="60"/>
        <v>1457.395939484258</v>
      </c>
      <c r="U226" s="230">
        <f t="shared" si="61"/>
        <v>16.86547244098638</v>
      </c>
      <c r="V226" s="52">
        <f t="shared" si="68"/>
        <v>0.97622670522355681</v>
      </c>
      <c r="W226" s="52">
        <f t="shared" si="52"/>
        <v>3.2533898769534494E-4</v>
      </c>
      <c r="X226" s="66">
        <f t="shared" si="69"/>
        <v>1.2997231263997001E-2</v>
      </c>
      <c r="Y226" s="67">
        <f t="shared" si="70"/>
        <v>2.058140339213498</v>
      </c>
      <c r="Z226" s="67">
        <f t="shared" si="71"/>
        <v>2.4524497262211585E-2</v>
      </c>
    </row>
    <row r="227" spans="2:26" ht="11.25" customHeight="1">
      <c r="B227" s="69" t="s">
        <v>285</v>
      </c>
      <c r="C227" s="57">
        <v>1176222.2220000001</v>
      </c>
      <c r="D227" s="244">
        <v>29395.9</v>
      </c>
      <c r="E227" s="71">
        <v>4.5</v>
      </c>
      <c r="F227" s="59">
        <f t="shared" si="72"/>
        <v>0.10849917736001095</v>
      </c>
      <c r="G227" s="60">
        <f t="shared" si="62"/>
        <v>9.1181149203478414E-3</v>
      </c>
      <c r="H227" s="60">
        <f t="shared" si="63"/>
        <v>0.94636958094192558</v>
      </c>
      <c r="I227" s="61">
        <f t="shared" si="64"/>
        <v>0.94181052348175165</v>
      </c>
      <c r="J227" s="62">
        <f t="shared" si="65"/>
        <v>5292.9999989999997</v>
      </c>
      <c r="K227" s="60">
        <f t="shared" si="53"/>
        <v>5.3637282650223993E-4</v>
      </c>
      <c r="L227" s="60">
        <f t="shared" si="66"/>
        <v>0.99480023380409477</v>
      </c>
      <c r="M227" s="63">
        <f t="shared" si="54"/>
        <v>-8.5630959275690977E-3</v>
      </c>
      <c r="N227" s="64">
        <f t="shared" si="67"/>
        <v>1084.5377918726483</v>
      </c>
      <c r="O227" s="64">
        <f t="shared" si="55"/>
        <v>1021.429105499322</v>
      </c>
      <c r="P227" s="65">
        <f t="shared" si="56"/>
        <v>4880.4200634269173</v>
      </c>
      <c r="Q227" s="229">
        <f t="shared" si="57"/>
        <v>1.5040773967762742</v>
      </c>
      <c r="R227" s="230">
        <f t="shared" si="58"/>
        <v>1084.5377918726483</v>
      </c>
      <c r="S227" s="230">
        <f t="shared" si="59"/>
        <v>1021.429105499322</v>
      </c>
      <c r="T227" s="231">
        <f t="shared" si="60"/>
        <v>1631.2287787053015</v>
      </c>
      <c r="U227" s="230">
        <f t="shared" si="61"/>
        <v>16.525080767597572</v>
      </c>
      <c r="V227" s="52">
        <f t="shared" si="68"/>
        <v>0.97980537032663451</v>
      </c>
      <c r="W227" s="52">
        <f t="shared" si="52"/>
        <v>2.2484593070767168E-4</v>
      </c>
      <c r="X227" s="66">
        <f t="shared" si="69"/>
        <v>1.3004242845070579E-2</v>
      </c>
      <c r="Y227" s="67">
        <f t="shared" si="70"/>
        <v>2.0449833557237573</v>
      </c>
      <c r="Z227" s="67">
        <f t="shared" si="71"/>
        <v>3.8131563835801387E-2</v>
      </c>
    </row>
    <row r="228" spans="2:26" ht="11.25" customHeight="1">
      <c r="B228" s="69" t="s">
        <v>375</v>
      </c>
      <c r="C228" s="57">
        <v>704307.69200000004</v>
      </c>
      <c r="D228" s="244">
        <v>29611.41</v>
      </c>
      <c r="E228" s="71">
        <v>6.5</v>
      </c>
      <c r="F228" s="59">
        <f t="shared" si="72"/>
        <v>6.4967999890694086E-2</v>
      </c>
      <c r="G228" s="60">
        <f t="shared" si="62"/>
        <v>5.4598173328347065E-3</v>
      </c>
      <c r="H228" s="60">
        <f t="shared" si="63"/>
        <v>0.95182939827476032</v>
      </c>
      <c r="I228" s="61">
        <f t="shared" si="64"/>
        <v>0.94909948960834289</v>
      </c>
      <c r="J228" s="62">
        <f t="shared" si="65"/>
        <v>4577.9999980000002</v>
      </c>
      <c r="K228" s="60">
        <f t="shared" si="53"/>
        <v>4.6391740017351715E-4</v>
      </c>
      <c r="L228" s="60">
        <f t="shared" si="66"/>
        <v>0.99526415120426825</v>
      </c>
      <c r="M228" s="63">
        <f t="shared" si="54"/>
        <v>-4.9923902436377343E-3</v>
      </c>
      <c r="N228" s="64">
        <f t="shared" si="67"/>
        <v>839.23041651265237</v>
      </c>
      <c r="O228" s="64">
        <f t="shared" si="55"/>
        <v>796.51315997595543</v>
      </c>
      <c r="P228" s="65">
        <f t="shared" si="56"/>
        <v>5454.9977073322407</v>
      </c>
      <c r="Q228" s="229">
        <f t="shared" si="57"/>
        <v>1.8718021769015913</v>
      </c>
      <c r="R228" s="230">
        <f t="shared" si="58"/>
        <v>839.23041651265237</v>
      </c>
      <c r="S228" s="230">
        <f t="shared" si="59"/>
        <v>796.51315997595543</v>
      </c>
      <c r="T228" s="231">
        <f t="shared" si="60"/>
        <v>1570.873320550412</v>
      </c>
      <c r="U228" s="230">
        <f t="shared" si="61"/>
        <v>16.19886431538405</v>
      </c>
      <c r="V228" s="52">
        <f t="shared" si="68"/>
        <v>0.98192738842258487</v>
      </c>
      <c r="W228" s="52">
        <f t="shared" si="52"/>
        <v>1.7786924149489519E-4</v>
      </c>
      <c r="X228" s="66">
        <f t="shared" si="69"/>
        <v>1.3010307273210932E-2</v>
      </c>
      <c r="Y228" s="67">
        <f t="shared" si="70"/>
        <v>2.0777577711231427</v>
      </c>
      <c r="Z228" s="67">
        <f t="shared" si="71"/>
        <v>2.3570453772542976E-2</v>
      </c>
    </row>
    <row r="229" spans="2:26" ht="11.25" customHeight="1">
      <c r="B229" s="69" t="s">
        <v>360</v>
      </c>
      <c r="C229" s="57">
        <v>92439.024000000005</v>
      </c>
      <c r="D229" s="244">
        <v>29781.22</v>
      </c>
      <c r="E229" s="71">
        <v>4.0999999999999996</v>
      </c>
      <c r="F229" s="59">
        <f t="shared" si="72"/>
        <v>8.5269244810801652E-3</v>
      </c>
      <c r="G229" s="60">
        <f t="shared" si="62"/>
        <v>7.1659047771059051E-4</v>
      </c>
      <c r="H229" s="60">
        <f t="shared" si="63"/>
        <v>0.95254598875247087</v>
      </c>
      <c r="I229" s="61">
        <f t="shared" si="64"/>
        <v>0.95218769351361554</v>
      </c>
      <c r="J229" s="62">
        <f t="shared" si="65"/>
        <v>378.99999839999998</v>
      </c>
      <c r="K229" s="60">
        <f t="shared" si="53"/>
        <v>3.8406442551399747E-5</v>
      </c>
      <c r="L229" s="60">
        <f t="shared" si="66"/>
        <v>0.99530255764681963</v>
      </c>
      <c r="M229" s="63">
        <f t="shared" si="54"/>
        <v>-6.7664043245607708E-4</v>
      </c>
      <c r="N229" s="64">
        <f t="shared" si="67"/>
        <v>304.03786606276526</v>
      </c>
      <c r="O229" s="64">
        <f t="shared" si="55"/>
        <v>289.50111442710602</v>
      </c>
      <c r="P229" s="65">
        <f t="shared" si="56"/>
        <v>1246.5552508573376</v>
      </c>
      <c r="Q229" s="229">
        <f t="shared" si="57"/>
        <v>1.410986973710262</v>
      </c>
      <c r="R229" s="230">
        <f t="shared" si="58"/>
        <v>304.03786606276526</v>
      </c>
      <c r="S229" s="230">
        <f t="shared" si="59"/>
        <v>289.50111442710602</v>
      </c>
      <c r="T229" s="231">
        <f t="shared" si="60"/>
        <v>428.99346852922713</v>
      </c>
      <c r="U229" s="230">
        <f t="shared" si="61"/>
        <v>16.062601880194759</v>
      </c>
      <c r="V229" s="52">
        <f t="shared" si="68"/>
        <v>0.98220475181833111</v>
      </c>
      <c r="W229" s="52">
        <f t="shared" si="52"/>
        <v>1.7155251752078778E-4</v>
      </c>
      <c r="X229" s="66">
        <f t="shared" si="69"/>
        <v>1.301080933049719E-2</v>
      </c>
      <c r="Y229" s="67">
        <f t="shared" si="70"/>
        <v>2.039766301905082</v>
      </c>
      <c r="Z229" s="67">
        <f t="shared" si="71"/>
        <v>2.9814797105925713E-3</v>
      </c>
    </row>
    <row r="230" spans="2:26" ht="11.25" customHeight="1">
      <c r="B230" s="69" t="s">
        <v>266</v>
      </c>
      <c r="C230" s="57">
        <v>757962.96299999999</v>
      </c>
      <c r="D230" s="244">
        <v>30401.89</v>
      </c>
      <c r="E230" s="71">
        <v>5.4</v>
      </c>
      <c r="F230" s="59">
        <f t="shared" si="72"/>
        <v>6.9917364607362781E-2</v>
      </c>
      <c r="G230" s="60">
        <f t="shared" si="62"/>
        <v>5.875754829941785E-3</v>
      </c>
      <c r="H230" s="60">
        <f t="shared" si="63"/>
        <v>0.95842174358241261</v>
      </c>
      <c r="I230" s="61">
        <f t="shared" si="64"/>
        <v>0.95548386616744174</v>
      </c>
      <c r="J230" s="62">
        <f t="shared" si="65"/>
        <v>4093.0000002000002</v>
      </c>
      <c r="K230" s="60">
        <f t="shared" si="53"/>
        <v>4.1476931407438352E-4</v>
      </c>
      <c r="L230" s="60">
        <f t="shared" si="66"/>
        <v>0.99571732696089399</v>
      </c>
      <c r="M230" s="63">
        <f t="shared" si="54"/>
        <v>-5.4530669639675233E-3</v>
      </c>
      <c r="N230" s="64">
        <f t="shared" si="67"/>
        <v>870.61068394547056</v>
      </c>
      <c r="O230" s="64">
        <f t="shared" si="55"/>
        <v>831.85446222289886</v>
      </c>
      <c r="P230" s="65">
        <f t="shared" si="56"/>
        <v>4701.2976933055415</v>
      </c>
      <c r="Q230" s="229">
        <f t="shared" si="57"/>
        <v>1.6863989535702288</v>
      </c>
      <c r="R230" s="230">
        <f t="shared" si="58"/>
        <v>870.61068394547056</v>
      </c>
      <c r="S230" s="230">
        <f t="shared" si="59"/>
        <v>831.85446222289886</v>
      </c>
      <c r="T230" s="231">
        <f t="shared" si="60"/>
        <v>1468.1969463727028</v>
      </c>
      <c r="U230" s="230">
        <f t="shared" si="61"/>
        <v>15.918427495035207</v>
      </c>
      <c r="V230" s="52">
        <f t="shared" si="68"/>
        <v>0.98446905830019527</v>
      </c>
      <c r="W230" s="52">
        <f t="shared" si="52"/>
        <v>1.2652354786325706E-4</v>
      </c>
      <c r="X230" s="66">
        <f t="shared" si="69"/>
        <v>1.3016231284274061E-2</v>
      </c>
      <c r="Y230" s="67">
        <f t="shared" si="70"/>
        <v>2.0610851566839967</v>
      </c>
      <c r="Z230" s="67">
        <f t="shared" si="71"/>
        <v>2.4960629707688579E-2</v>
      </c>
    </row>
    <row r="231" spans="2:26" ht="11.25" customHeight="1">
      <c r="B231" s="69" t="s">
        <v>220</v>
      </c>
      <c r="C231" s="57">
        <v>114237.288</v>
      </c>
      <c r="D231" s="244">
        <v>30750.21</v>
      </c>
      <c r="E231" s="71">
        <v>5.9</v>
      </c>
      <c r="F231" s="59">
        <f t="shared" si="72"/>
        <v>1.0537678629097222E-2</v>
      </c>
      <c r="G231" s="60">
        <f t="shared" si="62"/>
        <v>8.855713662693183E-4</v>
      </c>
      <c r="H231" s="60">
        <f t="shared" si="63"/>
        <v>0.95930731494868193</v>
      </c>
      <c r="I231" s="61">
        <f t="shared" si="64"/>
        <v>0.95886452926554733</v>
      </c>
      <c r="J231" s="62">
        <f t="shared" si="65"/>
        <v>673.99999920000005</v>
      </c>
      <c r="K231" s="60">
        <f t="shared" si="53"/>
        <v>6.8300639467544326E-5</v>
      </c>
      <c r="L231" s="60">
        <f t="shared" si="66"/>
        <v>0.99578562760036149</v>
      </c>
      <c r="M231" s="63">
        <f t="shared" si="54"/>
        <v>-8.1631793568848199E-4</v>
      </c>
      <c r="N231" s="64">
        <f t="shared" si="67"/>
        <v>337.9900708600772</v>
      </c>
      <c r="O231" s="64">
        <f t="shared" si="55"/>
        <v>324.08669019167689</v>
      </c>
      <c r="P231" s="65">
        <f t="shared" si="56"/>
        <v>1994.1414180744555</v>
      </c>
      <c r="Q231" s="229">
        <f t="shared" si="57"/>
        <v>1.7749523509116738</v>
      </c>
      <c r="R231" s="230">
        <f t="shared" si="58"/>
        <v>337.9900708600772</v>
      </c>
      <c r="S231" s="230">
        <f t="shared" si="59"/>
        <v>324.08669019167689</v>
      </c>
      <c r="T231" s="231">
        <f t="shared" si="60"/>
        <v>599.91627085789719</v>
      </c>
      <c r="U231" s="230">
        <f t="shared" si="61"/>
        <v>15.771901658989545</v>
      </c>
      <c r="V231" s="52">
        <f t="shared" si="68"/>
        <v>0.98480879353143624</v>
      </c>
      <c r="W231" s="52">
        <f t="shared" si="52"/>
        <v>1.2049088617671795E-4</v>
      </c>
      <c r="X231" s="66">
        <f t="shared" si="69"/>
        <v>1.3017124124938877E-2</v>
      </c>
      <c r="Y231" s="67">
        <f t="shared" si="70"/>
        <v>2.0696662606035452</v>
      </c>
      <c r="Z231" s="67">
        <f t="shared" si="71"/>
        <v>3.7933612687434514E-3</v>
      </c>
    </row>
    <row r="232" spans="2:26" ht="11.25" customHeight="1">
      <c r="B232" s="69" t="s">
        <v>277</v>
      </c>
      <c r="C232" s="57">
        <v>4146.3410000000003</v>
      </c>
      <c r="D232" s="244">
        <v>31210.080000000002</v>
      </c>
      <c r="E232" s="71">
        <v>4.0999999999999996</v>
      </c>
      <c r="F232" s="59">
        <f t="shared" si="72"/>
        <v>3.8247414403473596E-4</v>
      </c>
      <c r="G232" s="60">
        <f t="shared" si="62"/>
        <v>3.2142577337694604E-5</v>
      </c>
      <c r="H232" s="60">
        <f t="shared" si="63"/>
        <v>0.95933945752601968</v>
      </c>
      <c r="I232" s="61">
        <f t="shared" si="64"/>
        <v>0.95932338623735081</v>
      </c>
      <c r="J232" s="62">
        <f t="shared" si="65"/>
        <v>16.999998099999999</v>
      </c>
      <c r="K232" s="60">
        <f t="shared" si="53"/>
        <v>1.7227162352451207E-6</v>
      </c>
      <c r="L232" s="60">
        <f t="shared" si="66"/>
        <v>0.99578735031659671</v>
      </c>
      <c r="M232" s="63">
        <f t="shared" si="54"/>
        <v>-3.0354502260965255E-5</v>
      </c>
      <c r="N232" s="64">
        <f t="shared" si="67"/>
        <v>64.392088023296779</v>
      </c>
      <c r="O232" s="64">
        <f t="shared" si="55"/>
        <v>61.772835929402625</v>
      </c>
      <c r="P232" s="65">
        <f t="shared" si="56"/>
        <v>264.00756089551675</v>
      </c>
      <c r="Q232" s="229">
        <f t="shared" si="57"/>
        <v>1.410986973710262</v>
      </c>
      <c r="R232" s="230">
        <f t="shared" si="58"/>
        <v>64.392088023296779</v>
      </c>
      <c r="S232" s="230">
        <f t="shared" si="59"/>
        <v>61.772835929402625</v>
      </c>
      <c r="T232" s="231">
        <f t="shared" si="60"/>
        <v>90.856397410876326</v>
      </c>
      <c r="U232" s="230">
        <f t="shared" si="61"/>
        <v>15.752117958587323</v>
      </c>
      <c r="V232" s="52">
        <f t="shared" si="68"/>
        <v>0.98482111699929387</v>
      </c>
      <c r="W232" s="52">
        <f t="shared" si="52"/>
        <v>1.202582731695229E-4</v>
      </c>
      <c r="X232" s="66">
        <f t="shared" si="69"/>
        <v>1.3017146644656419E-2</v>
      </c>
      <c r="Y232" s="67">
        <f t="shared" si="70"/>
        <v>2.0405180380947967</v>
      </c>
      <c r="Z232" s="67">
        <f t="shared" si="71"/>
        <v>1.3383249487890895E-4</v>
      </c>
    </row>
    <row r="233" spans="2:26" ht="11.25" customHeight="1">
      <c r="B233" s="69" t="s">
        <v>212</v>
      </c>
      <c r="C233" s="57">
        <v>248387.09700000001</v>
      </c>
      <c r="D233" s="244">
        <v>31220.6</v>
      </c>
      <c r="E233" s="71">
        <v>6.2</v>
      </c>
      <c r="F233" s="59">
        <f t="shared" si="72"/>
        <v>2.2912163354231581E-2</v>
      </c>
      <c r="G233" s="60">
        <f t="shared" si="62"/>
        <v>1.9255052768230956E-3</v>
      </c>
      <c r="H233" s="60">
        <f t="shared" si="63"/>
        <v>0.96126496280284279</v>
      </c>
      <c r="I233" s="61">
        <f t="shared" si="64"/>
        <v>0.96030221016443118</v>
      </c>
      <c r="J233" s="62">
        <f t="shared" si="65"/>
        <v>1540.0000014000002</v>
      </c>
      <c r="K233" s="60">
        <f t="shared" si="53"/>
        <v>1.5605784124701104E-4</v>
      </c>
      <c r="L233" s="60">
        <f t="shared" si="66"/>
        <v>0.99594340815784377</v>
      </c>
      <c r="M233" s="63">
        <f t="shared" si="54"/>
        <v>-1.7676813528636481E-3</v>
      </c>
      <c r="N233" s="64">
        <f t="shared" si="67"/>
        <v>498.3844871181285</v>
      </c>
      <c r="O233" s="64">
        <f t="shared" si="55"/>
        <v>478.59972449120528</v>
      </c>
      <c r="P233" s="65">
        <f t="shared" si="56"/>
        <v>3089.9838201323969</v>
      </c>
      <c r="Q233" s="229">
        <f t="shared" si="57"/>
        <v>1.824549292051046</v>
      </c>
      <c r="R233" s="230">
        <f t="shared" si="58"/>
        <v>498.3844871181285</v>
      </c>
      <c r="S233" s="230">
        <f t="shared" si="59"/>
        <v>478.59972449120528</v>
      </c>
      <c r="T233" s="231">
        <f t="shared" si="60"/>
        <v>909.32706314060499</v>
      </c>
      <c r="U233" s="230">
        <f t="shared" si="61"/>
        <v>15.709998680957789</v>
      </c>
      <c r="V233" s="52">
        <f t="shared" si="68"/>
        <v>0.98555839731542694</v>
      </c>
      <c r="W233" s="52">
        <f t="shared" si="52"/>
        <v>1.0784845019711513E-4</v>
      </c>
      <c r="X233" s="66">
        <f t="shared" si="69"/>
        <v>1.3019186666357754E-2</v>
      </c>
      <c r="Y233" s="67">
        <f t="shared" si="70"/>
        <v>2.0747624064326446</v>
      </c>
      <c r="Z233" s="67">
        <f t="shared" si="71"/>
        <v>8.2886051923966881E-3</v>
      </c>
    </row>
    <row r="234" spans="2:26" ht="11.25" customHeight="1">
      <c r="B234" s="69" t="s">
        <v>281</v>
      </c>
      <c r="C234" s="57">
        <v>56250</v>
      </c>
      <c r="D234" s="244">
        <v>31730.29</v>
      </c>
      <c r="E234" s="71">
        <v>7.2</v>
      </c>
      <c r="F234" s="59">
        <f t="shared" si="72"/>
        <v>5.1887123133273153E-3</v>
      </c>
      <c r="G234" s="60">
        <f t="shared" si="62"/>
        <v>4.360519251179103E-4</v>
      </c>
      <c r="H234" s="60">
        <f t="shared" si="63"/>
        <v>0.96170101472796066</v>
      </c>
      <c r="I234" s="61">
        <f t="shared" si="64"/>
        <v>0.96148298876540172</v>
      </c>
      <c r="J234" s="62">
        <f t="shared" si="65"/>
        <v>405</v>
      </c>
      <c r="K234" s="60">
        <f t="shared" si="53"/>
        <v>4.1041185485442729E-5</v>
      </c>
      <c r="L234" s="60">
        <f t="shared" si="66"/>
        <v>0.99598444934332919</v>
      </c>
      <c r="M234" s="63">
        <f t="shared" si="54"/>
        <v>-3.948315867966512E-4</v>
      </c>
      <c r="N234" s="64">
        <f t="shared" si="67"/>
        <v>237.17082451262846</v>
      </c>
      <c r="O234" s="64">
        <f t="shared" si="55"/>
        <v>228.03571320035661</v>
      </c>
      <c r="P234" s="65">
        <f t="shared" si="56"/>
        <v>1707.6299364909248</v>
      </c>
      <c r="Q234" s="229">
        <f t="shared" si="57"/>
        <v>1.9740810260220096</v>
      </c>
      <c r="R234" s="230">
        <f t="shared" si="58"/>
        <v>237.17082451262846</v>
      </c>
      <c r="S234" s="230">
        <f t="shared" si="59"/>
        <v>228.03571320035661</v>
      </c>
      <c r="T234" s="231">
        <f t="shared" si="60"/>
        <v>468.1944245963756</v>
      </c>
      <c r="U234" s="230">
        <f t="shared" si="61"/>
        <v>15.659339040170034</v>
      </c>
      <c r="V234" s="52">
        <f t="shared" si="68"/>
        <v>0.98572510110865041</v>
      </c>
      <c r="W234" s="52">
        <f t="shared" si="52"/>
        <v>1.0525422620040656E-4</v>
      </c>
      <c r="X234" s="66">
        <f t="shared" si="69"/>
        <v>1.3019723165570929E-2</v>
      </c>
      <c r="Y234" s="67">
        <f t="shared" si="70"/>
        <v>2.091239960806996</v>
      </c>
      <c r="Z234" s="67">
        <f t="shared" si="71"/>
        <v>1.9069791574398995E-3</v>
      </c>
    </row>
    <row r="235" spans="2:26" ht="11.25" customHeight="1">
      <c r="B235" s="69" t="s">
        <v>249</v>
      </c>
      <c r="C235" s="57">
        <v>66000</v>
      </c>
      <c r="D235" s="244">
        <v>32255.56</v>
      </c>
      <c r="E235" s="71">
        <v>5.5</v>
      </c>
      <c r="F235" s="59">
        <f t="shared" si="72"/>
        <v>6.0880891143040503E-3</v>
      </c>
      <c r="G235" s="60">
        <f t="shared" si="62"/>
        <v>5.1163425880501471E-4</v>
      </c>
      <c r="H235" s="60">
        <f t="shared" si="63"/>
        <v>0.96221264898676562</v>
      </c>
      <c r="I235" s="61">
        <f t="shared" si="64"/>
        <v>0.96195683185736314</v>
      </c>
      <c r="J235" s="62">
        <f t="shared" si="65"/>
        <v>363</v>
      </c>
      <c r="K235" s="60">
        <f t="shared" si="53"/>
        <v>3.6785062546211633E-5</v>
      </c>
      <c r="L235" s="60">
        <f t="shared" si="66"/>
        <v>0.99602123440587542</v>
      </c>
      <c r="M235" s="63">
        <f t="shared" si="54"/>
        <v>-4.7420353354354905E-4</v>
      </c>
      <c r="N235" s="64">
        <f t="shared" si="67"/>
        <v>256.9046515733026</v>
      </c>
      <c r="O235" s="64">
        <f t="shared" si="55"/>
        <v>247.13118471687392</v>
      </c>
      <c r="P235" s="65">
        <f t="shared" si="56"/>
        <v>1412.9755836531642</v>
      </c>
      <c r="Q235" s="229">
        <f t="shared" si="57"/>
        <v>1.7047480922384253</v>
      </c>
      <c r="R235" s="230">
        <f t="shared" si="58"/>
        <v>256.9046515733026</v>
      </c>
      <c r="S235" s="230">
        <f t="shared" si="59"/>
        <v>247.13118471687392</v>
      </c>
      <c r="T235" s="231">
        <f t="shared" si="60"/>
        <v>437.95771465676495</v>
      </c>
      <c r="U235" s="230">
        <f t="shared" si="61"/>
        <v>15.639055431998797</v>
      </c>
      <c r="V235" s="52">
        <f t="shared" si="68"/>
        <v>0.98592057734156602</v>
      </c>
      <c r="W235" s="52">
        <f t="shared" si="52"/>
        <v>1.0202327313078346E-4</v>
      </c>
      <c r="X235" s="66">
        <f t="shared" si="69"/>
        <v>1.3020204027828665E-2</v>
      </c>
      <c r="Y235" s="67">
        <f t="shared" si="70"/>
        <v>2.0636162349572373</v>
      </c>
      <c r="Z235" s="67">
        <f t="shared" si="71"/>
        <v>2.1788006129166873E-3</v>
      </c>
    </row>
    <row r="236" spans="2:26" ht="11.25" customHeight="1">
      <c r="B236" s="69" t="s">
        <v>213</v>
      </c>
      <c r="C236" s="57">
        <v>81454.544999999998</v>
      </c>
      <c r="D236" s="244">
        <v>32517.63</v>
      </c>
      <c r="E236" s="71">
        <v>5.5</v>
      </c>
      <c r="F236" s="59">
        <f t="shared" si="72"/>
        <v>7.5136746776528701E-3</v>
      </c>
      <c r="G236" s="60">
        <f t="shared" si="62"/>
        <v>6.3143842056628363E-4</v>
      </c>
      <c r="H236" s="60">
        <f t="shared" si="63"/>
        <v>0.96284408740733185</v>
      </c>
      <c r="I236" s="61">
        <f t="shared" si="64"/>
        <v>0.96252836819704868</v>
      </c>
      <c r="J236" s="62">
        <f t="shared" si="65"/>
        <v>447.99999750000001</v>
      </c>
      <c r="K236" s="60">
        <f t="shared" si="53"/>
        <v>4.539864443179106E-5</v>
      </c>
      <c r="L236" s="60">
        <f t="shared" si="66"/>
        <v>0.99606663305030718</v>
      </c>
      <c r="M236" s="63">
        <f t="shared" si="54"/>
        <v>-5.8524292518458143E-4</v>
      </c>
      <c r="N236" s="64">
        <f t="shared" si="67"/>
        <v>285.40242640874658</v>
      </c>
      <c r="O236" s="64">
        <f t="shared" si="55"/>
        <v>274.70793177068913</v>
      </c>
      <c r="P236" s="65">
        <f t="shared" si="56"/>
        <v>1569.7133452481062</v>
      </c>
      <c r="Q236" s="229">
        <f t="shared" si="57"/>
        <v>1.7047480922384253</v>
      </c>
      <c r="R236" s="230">
        <f t="shared" si="58"/>
        <v>285.40242640874658</v>
      </c>
      <c r="S236" s="230">
        <f t="shared" si="59"/>
        <v>274.70793177068913</v>
      </c>
      <c r="T236" s="231">
        <f t="shared" si="60"/>
        <v>486.53924194052831</v>
      </c>
      <c r="U236" s="230">
        <f t="shared" si="61"/>
        <v>15.614624862788514</v>
      </c>
      <c r="V236" s="52">
        <f t="shared" si="68"/>
        <v>0.98616164350678581</v>
      </c>
      <c r="W236" s="52">
        <f t="shared" si="52"/>
        <v>9.8108817857267672E-5</v>
      </c>
      <c r="X236" s="66">
        <f t="shared" si="69"/>
        <v>1.3020797488683383E-2</v>
      </c>
      <c r="Y236" s="67">
        <f t="shared" si="70"/>
        <v>2.0636973443411026</v>
      </c>
      <c r="Z236" s="67">
        <f t="shared" si="71"/>
        <v>2.6891994520192291E-3</v>
      </c>
    </row>
    <row r="237" spans="2:26" ht="11.25" customHeight="1">
      <c r="B237" s="69" t="s">
        <v>234</v>
      </c>
      <c r="C237" s="57">
        <v>338709.67700000003</v>
      </c>
      <c r="D237" s="244">
        <v>32826.65</v>
      </c>
      <c r="E237" s="71">
        <v>6.2</v>
      </c>
      <c r="F237" s="59">
        <f t="shared" si="72"/>
        <v>3.1243859052320321E-2</v>
      </c>
      <c r="G237" s="60">
        <f t="shared" si="62"/>
        <v>2.6256890082118328E-3</v>
      </c>
      <c r="H237" s="60">
        <f t="shared" si="63"/>
        <v>0.96546977641554366</v>
      </c>
      <c r="I237" s="61">
        <f t="shared" si="64"/>
        <v>0.96415693191143781</v>
      </c>
      <c r="J237" s="62">
        <f t="shared" si="65"/>
        <v>2099.9999974000002</v>
      </c>
      <c r="K237" s="60">
        <f t="shared" si="53"/>
        <v>2.1280614669808064E-4</v>
      </c>
      <c r="L237" s="60">
        <f t="shared" si="66"/>
        <v>0.99627943919700523</v>
      </c>
      <c r="M237" s="63">
        <f t="shared" si="54"/>
        <v>-2.4104620697346091E-3</v>
      </c>
      <c r="N237" s="64">
        <f t="shared" si="67"/>
        <v>581.98769488709979</v>
      </c>
      <c r="O237" s="64">
        <f t="shared" si="55"/>
        <v>561.12747031255617</v>
      </c>
      <c r="P237" s="65">
        <f t="shared" si="56"/>
        <v>3608.323708300019</v>
      </c>
      <c r="Q237" s="229">
        <f t="shared" si="57"/>
        <v>1.824549292051046</v>
      </c>
      <c r="R237" s="230">
        <f t="shared" si="58"/>
        <v>581.98769488709979</v>
      </c>
      <c r="S237" s="230">
        <f t="shared" si="59"/>
        <v>561.12747031255617</v>
      </c>
      <c r="T237" s="231">
        <f t="shared" si="60"/>
        <v>1061.8652366886781</v>
      </c>
      <c r="U237" s="230">
        <f t="shared" si="61"/>
        <v>15.545220305745451</v>
      </c>
      <c r="V237" s="52">
        <f t="shared" si="68"/>
        <v>0.98716190089036704</v>
      </c>
      <c r="W237" s="52">
        <f t="shared" si="52"/>
        <v>8.3129504773014887E-5</v>
      </c>
      <c r="X237" s="66">
        <f t="shared" si="69"/>
        <v>1.3023579336451957E-2</v>
      </c>
      <c r="Y237" s="67">
        <f t="shared" si="70"/>
        <v>2.0753791958511427</v>
      </c>
      <c r="Z237" s="67">
        <f t="shared" si="71"/>
        <v>1.1309364562598531E-2</v>
      </c>
    </row>
    <row r="238" spans="2:26" ht="11.25" customHeight="1">
      <c r="B238" s="69" t="s">
        <v>318</v>
      </c>
      <c r="C238" s="57">
        <v>196612.90299999999</v>
      </c>
      <c r="D238" s="244">
        <v>34551.279999999999</v>
      </c>
      <c r="E238" s="71">
        <v>6.2</v>
      </c>
      <c r="F238" s="59">
        <f t="shared" si="72"/>
        <v>1.8136316280091182E-2</v>
      </c>
      <c r="G238" s="60">
        <f t="shared" si="62"/>
        <v>1.5241499529985948E-3</v>
      </c>
      <c r="H238" s="60">
        <f t="shared" si="63"/>
        <v>0.9669939263685422</v>
      </c>
      <c r="I238" s="61">
        <f t="shared" si="64"/>
        <v>0.96623185139204293</v>
      </c>
      <c r="J238" s="62">
        <f t="shared" si="65"/>
        <v>1218.9999986</v>
      </c>
      <c r="K238" s="60">
        <f t="shared" si="53"/>
        <v>1.2352890135628895E-4</v>
      </c>
      <c r="L238" s="60">
        <f t="shared" si="66"/>
        <v>0.99640296809836149</v>
      </c>
      <c r="M238" s="63">
        <f t="shared" si="54"/>
        <v>-1.3992158396521903E-3</v>
      </c>
      <c r="N238" s="64">
        <f t="shared" si="67"/>
        <v>443.41053550857356</v>
      </c>
      <c r="O238" s="64">
        <f t="shared" si="55"/>
        <v>428.43738265118623</v>
      </c>
      <c r="P238" s="65">
        <f t="shared" si="56"/>
        <v>2749.1453201531563</v>
      </c>
      <c r="Q238" s="229">
        <f t="shared" si="57"/>
        <v>1.824549292051046</v>
      </c>
      <c r="R238" s="230">
        <f t="shared" si="58"/>
        <v>443.41053550857356</v>
      </c>
      <c r="S238" s="230">
        <f t="shared" si="59"/>
        <v>428.43738265118623</v>
      </c>
      <c r="T238" s="231">
        <f t="shared" si="60"/>
        <v>809.02437865014303</v>
      </c>
      <c r="U238" s="230">
        <f t="shared" si="61"/>
        <v>15.457240114068618</v>
      </c>
      <c r="V238" s="52">
        <f t="shared" si="68"/>
        <v>0.98774093407300767</v>
      </c>
      <c r="W238" s="52">
        <f t="shared" si="52"/>
        <v>7.5030833456387217E-5</v>
      </c>
      <c r="X238" s="66">
        <f t="shared" si="69"/>
        <v>1.3025194132847289E-2</v>
      </c>
      <c r="Y238" s="67">
        <f t="shared" si="70"/>
        <v>2.0757111342550334</v>
      </c>
      <c r="Z238" s="67">
        <f t="shared" si="71"/>
        <v>6.5669169944121333E-3</v>
      </c>
    </row>
    <row r="239" spans="2:26" ht="11.25" customHeight="1">
      <c r="B239" s="69" t="s">
        <v>361</v>
      </c>
      <c r="C239" s="57">
        <v>77321.429000000004</v>
      </c>
      <c r="D239" s="244">
        <v>35290.639999999999</v>
      </c>
      <c r="E239" s="71">
        <v>5.6</v>
      </c>
      <c r="F239" s="59">
        <f t="shared" si="72"/>
        <v>7.1324204575353564E-3</v>
      </c>
      <c r="G239" s="60">
        <f t="shared" si="62"/>
        <v>5.9939836388120567E-4</v>
      </c>
      <c r="H239" s="60">
        <f t="shared" si="63"/>
        <v>0.96759332473242343</v>
      </c>
      <c r="I239" s="61">
        <f t="shared" si="64"/>
        <v>0.96729362555048282</v>
      </c>
      <c r="J239" s="62">
        <f t="shared" si="65"/>
        <v>433.00000239999997</v>
      </c>
      <c r="K239" s="60">
        <f t="shared" si="53"/>
        <v>4.3878601021470482E-5</v>
      </c>
      <c r="L239" s="60">
        <f t="shared" si="66"/>
        <v>0.99644684669938299</v>
      </c>
      <c r="M239" s="63">
        <f t="shared" si="54"/>
        <v>-5.5481196815920786E-4</v>
      </c>
      <c r="N239" s="64">
        <f t="shared" si="67"/>
        <v>278.06731019665006</v>
      </c>
      <c r="O239" s="64">
        <f t="shared" si="55"/>
        <v>268.9727366271884</v>
      </c>
      <c r="P239" s="65">
        <f t="shared" si="56"/>
        <v>1557.1769371012401</v>
      </c>
      <c r="Q239" s="229">
        <f t="shared" si="57"/>
        <v>1.7227665977411035</v>
      </c>
      <c r="R239" s="230">
        <f t="shared" si="58"/>
        <v>278.06731019665006</v>
      </c>
      <c r="S239" s="230">
        <f t="shared" si="59"/>
        <v>268.9727366271884</v>
      </c>
      <c r="T239" s="231">
        <f t="shared" si="60"/>
        <v>479.04507393050289</v>
      </c>
      <c r="U239" s="230">
        <f t="shared" si="61"/>
        <v>15.41241181729338</v>
      </c>
      <c r="V239" s="52">
        <f t="shared" si="68"/>
        <v>0.98796832943183155</v>
      </c>
      <c r="W239" s="52">
        <f t="shared" si="52"/>
        <v>7.1885255056168006E-5</v>
      </c>
      <c r="X239" s="66">
        <f t="shared" si="69"/>
        <v>1.3025767723367271E-2</v>
      </c>
      <c r="Y239" s="67">
        <f t="shared" si="70"/>
        <v>2.0660166659551065</v>
      </c>
      <c r="Z239" s="67">
        <f t="shared" si="71"/>
        <v>2.5584868798340077E-3</v>
      </c>
    </row>
    <row r="240" spans="2:26" ht="11.25" customHeight="1">
      <c r="B240" s="69" t="s">
        <v>290</v>
      </c>
      <c r="C240" s="57">
        <v>43858.267999999996</v>
      </c>
      <c r="D240" s="244">
        <v>35393.69</v>
      </c>
      <c r="E240" s="71">
        <v>12.7</v>
      </c>
      <c r="F240" s="59">
        <f t="shared" si="72"/>
        <v>4.0456521815610555E-3</v>
      </c>
      <c r="G240" s="60">
        <f t="shared" si="62"/>
        <v>3.3999079455532868E-4</v>
      </c>
      <c r="H240" s="60">
        <f t="shared" si="63"/>
        <v>0.96793331552697881</v>
      </c>
      <c r="I240" s="61">
        <f t="shared" si="64"/>
        <v>0.96776332012970112</v>
      </c>
      <c r="J240" s="62">
        <f t="shared" si="65"/>
        <v>557.0000035999999</v>
      </c>
      <c r="K240" s="60">
        <f t="shared" si="53"/>
        <v>5.6444297439851514E-5</v>
      </c>
      <c r="L240" s="60">
        <f t="shared" si="66"/>
        <v>0.99650329099682289</v>
      </c>
      <c r="M240" s="63">
        <f t="shared" si="54"/>
        <v>-2.841676297195006E-4</v>
      </c>
      <c r="N240" s="64">
        <f t="shared" si="67"/>
        <v>209.42365673438135</v>
      </c>
      <c r="O240" s="64">
        <f t="shared" si="55"/>
        <v>202.67253335496773</v>
      </c>
      <c r="P240" s="65">
        <f t="shared" si="56"/>
        <v>2659.680440526643</v>
      </c>
      <c r="Q240" s="229">
        <f t="shared" si="57"/>
        <v>2.5416019934645457</v>
      </c>
      <c r="R240" s="230">
        <f t="shared" si="58"/>
        <v>209.42365673438135</v>
      </c>
      <c r="S240" s="230">
        <f t="shared" si="59"/>
        <v>202.67253335496773</v>
      </c>
      <c r="T240" s="231">
        <f t="shared" si="60"/>
        <v>532.27158343473843</v>
      </c>
      <c r="U240" s="230">
        <f t="shared" si="61"/>
        <v>15.392622726175809</v>
      </c>
      <c r="V240" s="52">
        <f t="shared" si="68"/>
        <v>0.98809723261594118</v>
      </c>
      <c r="W240" s="52">
        <f t="shared" si="52"/>
        <v>7.0661817502791624E-5</v>
      </c>
      <c r="X240" s="66">
        <f t="shared" si="69"/>
        <v>1.3026505575376332E-2</v>
      </c>
      <c r="Y240" s="67">
        <f t="shared" si="70"/>
        <v>2.1828999087552594</v>
      </c>
      <c r="Z240" s="67">
        <f t="shared" si="71"/>
        <v>1.6200738195362155E-3</v>
      </c>
    </row>
    <row r="241" spans="2:26" ht="11.25" customHeight="1">
      <c r="B241" s="69" t="s">
        <v>348</v>
      </c>
      <c r="C241" s="57">
        <v>51025.641000000003</v>
      </c>
      <c r="D241" s="244">
        <v>37365.07</v>
      </c>
      <c r="E241" s="71">
        <v>3.9</v>
      </c>
      <c r="F241" s="59">
        <f t="shared" si="72"/>
        <v>4.706797720037674E-3</v>
      </c>
      <c r="G241" s="60">
        <f t="shared" si="62"/>
        <v>3.9555251534978441E-4</v>
      </c>
      <c r="H241" s="60">
        <f t="shared" si="63"/>
        <v>0.96832886804232865</v>
      </c>
      <c r="I241" s="61">
        <f t="shared" si="64"/>
        <v>0.96813109178465373</v>
      </c>
      <c r="J241" s="62">
        <f t="shared" si="65"/>
        <v>198.99999990000001</v>
      </c>
      <c r="K241" s="60">
        <f t="shared" si="53"/>
        <v>2.0165915820985146E-5</v>
      </c>
      <c r="L241" s="60">
        <f t="shared" si="66"/>
        <v>0.99652345691264388</v>
      </c>
      <c r="M241" s="63">
        <f t="shared" si="54"/>
        <v>-3.7465012154702659E-4</v>
      </c>
      <c r="N241" s="64">
        <f t="shared" si="67"/>
        <v>225.88855880721363</v>
      </c>
      <c r="O241" s="64">
        <f t="shared" si="55"/>
        <v>218.68973705968969</v>
      </c>
      <c r="P241" s="65">
        <f t="shared" si="56"/>
        <v>880.96537934813307</v>
      </c>
      <c r="Q241" s="229">
        <f t="shared" si="57"/>
        <v>1.3609765531356006</v>
      </c>
      <c r="R241" s="230">
        <f t="shared" si="58"/>
        <v>225.88855880721363</v>
      </c>
      <c r="S241" s="230">
        <f t="shared" si="59"/>
        <v>218.68973705968969</v>
      </c>
      <c r="T241" s="231">
        <f t="shared" si="60"/>
        <v>307.42903215821002</v>
      </c>
      <c r="U241" s="230">
        <f t="shared" si="61"/>
        <v>15.377145572200883</v>
      </c>
      <c r="V241" s="52">
        <f t="shared" si="68"/>
        <v>0.98824712847699281</v>
      </c>
      <c r="W241" s="52">
        <f t="shared" si="52"/>
        <v>6.8497612374766488E-5</v>
      </c>
      <c r="X241" s="66">
        <f t="shared" si="69"/>
        <v>1.3026769188569834E-2</v>
      </c>
      <c r="Y241" s="67">
        <f t="shared" si="70"/>
        <v>2.0381506425511371</v>
      </c>
      <c r="Z241" s="67">
        <f t="shared" si="71"/>
        <v>1.6431481073159392E-3</v>
      </c>
    </row>
    <row r="242" spans="2:26" ht="11.25" customHeight="1">
      <c r="B242" s="69" t="s">
        <v>374</v>
      </c>
      <c r="C242" s="57">
        <v>52053.571000000004</v>
      </c>
      <c r="D242" s="244">
        <v>38726.75</v>
      </c>
      <c r="E242" s="71">
        <v>11.2</v>
      </c>
      <c r="F242" s="59">
        <f t="shared" si="72"/>
        <v>4.8016178631174701E-3</v>
      </c>
      <c r="G242" s="60">
        <f t="shared" si="62"/>
        <v>4.0352106388998803E-4</v>
      </c>
      <c r="H242" s="60">
        <f t="shared" si="63"/>
        <v>0.96873238910621862</v>
      </c>
      <c r="I242" s="61">
        <f t="shared" si="64"/>
        <v>0.96853062857427363</v>
      </c>
      <c r="J242" s="62">
        <f t="shared" si="65"/>
        <v>582.99999520000006</v>
      </c>
      <c r="K242" s="60">
        <f t="shared" si="53"/>
        <v>5.9079039360531905E-5</v>
      </c>
      <c r="L242" s="60">
        <f t="shared" si="66"/>
        <v>0.99658253595200441</v>
      </c>
      <c r="M242" s="63">
        <f t="shared" si="54"/>
        <v>-3.449102662156367E-4</v>
      </c>
      <c r="N242" s="64">
        <f t="shared" si="67"/>
        <v>228.15251697055635</v>
      </c>
      <c r="O242" s="64">
        <f t="shared" si="55"/>
        <v>220.97270067229556</v>
      </c>
      <c r="P242" s="65">
        <f t="shared" si="56"/>
        <v>2555.3081900702309</v>
      </c>
      <c r="Q242" s="229">
        <f t="shared" si="57"/>
        <v>2.4159137783010487</v>
      </c>
      <c r="R242" s="230">
        <f t="shared" si="58"/>
        <v>228.15251697055635</v>
      </c>
      <c r="S242" s="230">
        <f t="shared" si="59"/>
        <v>220.97270067229556</v>
      </c>
      <c r="T242" s="231">
        <f t="shared" si="60"/>
        <v>551.19680930323091</v>
      </c>
      <c r="U242" s="230">
        <f t="shared" si="61"/>
        <v>15.36034926299698</v>
      </c>
      <c r="V242" s="52">
        <f t="shared" si="68"/>
        <v>0.98839996337600011</v>
      </c>
      <c r="W242" s="52">
        <f t="shared" si="52"/>
        <v>6.6954493961577624E-5</v>
      </c>
      <c r="X242" s="66">
        <f t="shared" si="69"/>
        <v>1.3027541482492565E-2</v>
      </c>
      <c r="Y242" s="67">
        <f t="shared" si="70"/>
        <v>2.1584431612365349</v>
      </c>
      <c r="Z242" s="67">
        <f t="shared" si="71"/>
        <v>1.8799549552665914E-3</v>
      </c>
    </row>
    <row r="243" spans="2:26" ht="11.25" customHeight="1">
      <c r="B243" s="69" t="s">
        <v>376</v>
      </c>
      <c r="C243" s="57">
        <v>3949642.8569999998</v>
      </c>
      <c r="D243" s="244">
        <v>39505.94</v>
      </c>
      <c r="E243" s="71">
        <v>8.4</v>
      </c>
      <c r="F243" s="59">
        <f t="shared" si="72"/>
        <v>0.36432996489530983</v>
      </c>
      <c r="G243" s="60">
        <f t="shared" si="62"/>
        <v>3.0617766601298724E-2</v>
      </c>
      <c r="H243" s="60">
        <f t="shared" si="63"/>
        <v>0.99935015570751728</v>
      </c>
      <c r="I243" s="61">
        <f t="shared" si="64"/>
        <v>0.9840412724068679</v>
      </c>
      <c r="J243" s="62">
        <f t="shared" si="65"/>
        <v>33176.999998799998</v>
      </c>
      <c r="K243" s="60">
        <f t="shared" si="53"/>
        <v>3.3620331130895897E-3</v>
      </c>
      <c r="L243" s="60">
        <f t="shared" si="66"/>
        <v>0.99994456906509399</v>
      </c>
      <c r="M243" s="63">
        <f t="shared" si="54"/>
        <v>-2.7256221114811408E-2</v>
      </c>
      <c r="N243" s="64">
        <f t="shared" si="67"/>
        <v>1987.370840331517</v>
      </c>
      <c r="O243" s="64">
        <f t="shared" si="55"/>
        <v>1955.6549304641323</v>
      </c>
      <c r="P243" s="65">
        <f t="shared" si="56"/>
        <v>16693.915058784743</v>
      </c>
      <c r="Q243" s="229">
        <f t="shared" si="57"/>
        <v>2.1282317058492679</v>
      </c>
      <c r="R243" s="230">
        <f t="shared" si="58"/>
        <v>1987.370840331517</v>
      </c>
      <c r="S243" s="230">
        <f t="shared" si="59"/>
        <v>1955.6549304641323</v>
      </c>
      <c r="T243" s="231">
        <f t="shared" si="60"/>
        <v>4229.585633673837</v>
      </c>
      <c r="U243" s="230">
        <f t="shared" si="61"/>
        <v>14.722278113383796</v>
      </c>
      <c r="V243" s="52">
        <f t="shared" si="68"/>
        <v>0.99976369197382242</v>
      </c>
      <c r="W243" s="52">
        <f t="shared" si="52"/>
        <v>3.2716522146863715E-8</v>
      </c>
      <c r="X243" s="66">
        <f t="shared" si="69"/>
        <v>1.3071490703220629E-2</v>
      </c>
      <c r="Y243" s="67">
        <f t="shared" si="70"/>
        <v>2.1156804141375947</v>
      </c>
      <c r="Z243" s="67">
        <f t="shared" si="71"/>
        <v>0.13704829576011732</v>
      </c>
    </row>
    <row r="244" spans="2:26" ht="11.25" customHeight="1">
      <c r="B244" s="69" t="s">
        <v>323</v>
      </c>
      <c r="C244" s="57">
        <v>58367.347000000002</v>
      </c>
      <c r="D244" s="244">
        <v>44097.19</v>
      </c>
      <c r="E244" s="71">
        <v>4.9000000000000004</v>
      </c>
      <c r="F244" s="59">
        <f t="shared" si="72"/>
        <v>5.3840243924470786E-3</v>
      </c>
      <c r="G244" s="60">
        <f t="shared" si="62"/>
        <v>4.5246567152666819E-4</v>
      </c>
      <c r="H244" s="60">
        <f t="shared" si="63"/>
        <v>0.99980262137904397</v>
      </c>
      <c r="I244" s="61">
        <f t="shared" si="64"/>
        <v>0.99957638854328068</v>
      </c>
      <c r="J244" s="62">
        <f t="shared" si="65"/>
        <v>286.00000030000001</v>
      </c>
      <c r="K244" s="60">
        <f t="shared" si="53"/>
        <v>2.8982170521355497E-5</v>
      </c>
      <c r="L244" s="60">
        <f t="shared" si="66"/>
        <v>0.99997355123561538</v>
      </c>
      <c r="M244" s="63">
        <f t="shared" si="54"/>
        <v>-4.2347725430824656E-4</v>
      </c>
      <c r="N244" s="64">
        <f t="shared" si="67"/>
        <v>241.59335048796356</v>
      </c>
      <c r="O244" s="64">
        <f t="shared" si="55"/>
        <v>241.49100877682966</v>
      </c>
      <c r="P244" s="65">
        <f t="shared" si="56"/>
        <v>1183.8074173910215</v>
      </c>
      <c r="Q244" s="229">
        <f t="shared" si="57"/>
        <v>1.589235205116581</v>
      </c>
      <c r="R244" s="230">
        <f t="shared" si="58"/>
        <v>241.59335048796356</v>
      </c>
      <c r="S244" s="230">
        <f t="shared" si="59"/>
        <v>241.49100877682966</v>
      </c>
      <c r="T244" s="231">
        <f t="shared" si="60"/>
        <v>383.9486579175408</v>
      </c>
      <c r="U244" s="230">
        <f t="shared" si="61"/>
        <v>14.10976797597316</v>
      </c>
      <c r="V244" s="52">
        <f t="shared" si="68"/>
        <v>0.99992824667391811</v>
      </c>
      <c r="W244" s="52">
        <f t="shared" si="52"/>
        <v>2.0525033105815664E-9</v>
      </c>
      <c r="X244" s="66">
        <f t="shared" si="69"/>
        <v>1.3071869564393787E-2</v>
      </c>
      <c r="Y244" s="67">
        <f t="shared" si="70"/>
        <v>2.058551484907472</v>
      </c>
      <c r="Z244" s="67">
        <f t="shared" si="71"/>
        <v>1.9173840112335036E-3</v>
      </c>
    </row>
    <row r="245" spans="2:26" ht="11.25" customHeight="1">
      <c r="B245" s="69" t="s">
        <v>207</v>
      </c>
      <c r="C245" s="57">
        <v>652.17399999999998</v>
      </c>
      <c r="D245" s="244">
        <v>45646.14</v>
      </c>
      <c r="E245" s="71">
        <v>4.5999999999999996</v>
      </c>
      <c r="F245" s="59">
        <f t="shared" si="72"/>
        <v>6.0158991364123174E-5</v>
      </c>
      <c r="G245" s="60">
        <f t="shared" si="62"/>
        <v>5.0556751682106311E-6</v>
      </c>
      <c r="H245" s="60">
        <f t="shared" si="63"/>
        <v>0.99980767705421214</v>
      </c>
      <c r="I245" s="61">
        <f t="shared" si="64"/>
        <v>0.999805149216628</v>
      </c>
      <c r="J245" s="62">
        <f t="shared" si="65"/>
        <v>3.0000003999999993</v>
      </c>
      <c r="K245" s="60">
        <f t="shared" si="53"/>
        <v>3.0400882190815394E-7</v>
      </c>
      <c r="L245" s="60">
        <f t="shared" si="66"/>
        <v>0.99997385524443727</v>
      </c>
      <c r="M245" s="63">
        <f t="shared" si="54"/>
        <v>-4.7515926347996285E-6</v>
      </c>
      <c r="N245" s="64">
        <f t="shared" si="67"/>
        <v>25.537697625275463</v>
      </c>
      <c r="O245" s="64">
        <f t="shared" si="55"/>
        <v>25.532721584887661</v>
      </c>
      <c r="P245" s="65">
        <f t="shared" si="56"/>
        <v>117.47340907626712</v>
      </c>
      <c r="Q245" s="229">
        <f t="shared" si="57"/>
        <v>1.5260563034950492</v>
      </c>
      <c r="R245" s="230">
        <f t="shared" si="58"/>
        <v>25.537697625275463</v>
      </c>
      <c r="S245" s="230">
        <f t="shared" si="59"/>
        <v>25.532721584887661</v>
      </c>
      <c r="T245" s="231">
        <f t="shared" si="60"/>
        <v>38.971964437802171</v>
      </c>
      <c r="U245" s="230">
        <f t="shared" si="61"/>
        <v>14.100941567515415</v>
      </c>
      <c r="V245" s="52">
        <f t="shared" si="68"/>
        <v>0.99993008479942136</v>
      </c>
      <c r="W245" s="52">
        <f t="shared" si="52"/>
        <v>1.9158518568909356E-9</v>
      </c>
      <c r="X245" s="66">
        <f t="shared" si="69"/>
        <v>1.3071873538462562E-2</v>
      </c>
      <c r="Y245" s="67">
        <f t="shared" si="70"/>
        <v>2.0533932151487813</v>
      </c>
      <c r="Z245" s="67">
        <f t="shared" si="71"/>
        <v>2.1316868578618399E-5</v>
      </c>
    </row>
    <row r="246" spans="2:26" ht="11.25" customHeight="1">
      <c r="B246" s="69" t="s">
        <v>227</v>
      </c>
      <c r="C246" s="57">
        <v>7288.1360000000004</v>
      </c>
      <c r="D246" s="244">
        <v>48615.96</v>
      </c>
      <c r="E246" s="71">
        <v>11.8</v>
      </c>
      <c r="F246" s="59">
        <f t="shared" si="72"/>
        <v>6.7228517341162827E-4</v>
      </c>
      <c r="G246" s="60">
        <f t="shared" si="62"/>
        <v>5.6497879703487049E-5</v>
      </c>
      <c r="H246" s="60">
        <f t="shared" si="63"/>
        <v>0.99986417493391566</v>
      </c>
      <c r="I246" s="61">
        <f t="shared" si="64"/>
        <v>0.9998359259940639</v>
      </c>
      <c r="J246" s="62">
        <f t="shared" si="65"/>
        <v>86.000004800000013</v>
      </c>
      <c r="K246" s="60">
        <f t="shared" si="53"/>
        <v>8.7149188857920139E-6</v>
      </c>
      <c r="L246" s="60">
        <f t="shared" si="66"/>
        <v>0.99998257016332304</v>
      </c>
      <c r="M246" s="63">
        <f t="shared" si="54"/>
        <v>-4.7783159773384654E-5</v>
      </c>
      <c r="N246" s="64">
        <f t="shared" si="67"/>
        <v>85.370580412692519</v>
      </c>
      <c r="O246" s="64">
        <f t="shared" si="55"/>
        <v>85.356573319575119</v>
      </c>
      <c r="P246" s="65">
        <f t="shared" si="56"/>
        <v>1007.3728488697718</v>
      </c>
      <c r="Q246" s="229">
        <f t="shared" si="57"/>
        <v>2.4680995314716192</v>
      </c>
      <c r="R246" s="230">
        <f t="shared" si="58"/>
        <v>85.370580412692519</v>
      </c>
      <c r="S246" s="230">
        <f t="shared" si="59"/>
        <v>85.356573319575119</v>
      </c>
      <c r="T246" s="231">
        <f t="shared" si="60"/>
        <v>210.70308951802659</v>
      </c>
      <c r="U246" s="230">
        <f t="shared" si="61"/>
        <v>14.09975451035619</v>
      </c>
      <c r="V246" s="52">
        <f t="shared" si="68"/>
        <v>0.99995062529140166</v>
      </c>
      <c r="W246" s="52">
        <f t="shared" si="52"/>
        <v>1.0204748420730151E-9</v>
      </c>
      <c r="X246" s="66">
        <f t="shared" si="69"/>
        <v>1.3071987461758632E-2</v>
      </c>
      <c r="Y246" s="67">
        <f t="shared" si="70"/>
        <v>2.1778952223259305</v>
      </c>
      <c r="Z246" s="67">
        <f t="shared" si="71"/>
        <v>2.6798230231886227E-4</v>
      </c>
    </row>
    <row r="247" spans="2:26" ht="11.25" customHeight="1">
      <c r="B247" s="69" t="s">
        <v>298</v>
      </c>
      <c r="C247" s="57">
        <v>5434.7830000000004</v>
      </c>
      <c r="D247" s="244">
        <v>62148.800000000003</v>
      </c>
      <c r="E247" s="71">
        <v>4.5999999999999996</v>
      </c>
      <c r="F247" s="59">
        <f t="shared" si="72"/>
        <v>5.0132489728643508E-4</v>
      </c>
      <c r="G247" s="60">
        <f t="shared" si="62"/>
        <v>4.2130623817743858E-5</v>
      </c>
      <c r="H247" s="60">
        <f t="shared" si="63"/>
        <v>0.99990630555773341</v>
      </c>
      <c r="I247" s="61">
        <f t="shared" si="64"/>
        <v>0.99988524024582448</v>
      </c>
      <c r="J247" s="62">
        <f t="shared" si="65"/>
        <v>25.0000018</v>
      </c>
      <c r="K247" s="60">
        <f t="shared" si="53"/>
        <v>2.5334066938523508E-6</v>
      </c>
      <c r="L247" s="60">
        <f t="shared" si="66"/>
        <v>0.99998510357001691</v>
      </c>
      <c r="M247" s="63">
        <f t="shared" si="54"/>
        <v>-3.9596826894028325E-5</v>
      </c>
      <c r="N247" s="64">
        <f t="shared" si="67"/>
        <v>73.720980731403728</v>
      </c>
      <c r="O247" s="64">
        <f t="shared" si="55"/>
        <v>73.712520529777407</v>
      </c>
      <c r="P247" s="65">
        <f t="shared" si="56"/>
        <v>339.1165113644571</v>
      </c>
      <c r="Q247" s="229">
        <f t="shared" si="57"/>
        <v>1.5260563034950492</v>
      </c>
      <c r="R247" s="230">
        <f t="shared" si="58"/>
        <v>73.720980731403728</v>
      </c>
      <c r="S247" s="230">
        <f t="shared" si="59"/>
        <v>73.712520529777407</v>
      </c>
      <c r="T247" s="231">
        <f t="shared" si="60"/>
        <v>112.50236734499572</v>
      </c>
      <c r="U247" s="230">
        <f t="shared" si="61"/>
        <v>14.097852673045141</v>
      </c>
      <c r="V247" s="52">
        <f t="shared" si="68"/>
        <v>0.99996594141461481</v>
      </c>
      <c r="W247" s="52">
        <f t="shared" si="52"/>
        <v>3.6718819965411877E-10</v>
      </c>
      <c r="X247" s="66">
        <f t="shared" si="69"/>
        <v>1.3072020578996398E-2</v>
      </c>
      <c r="Y247" s="67">
        <f t="shared" si="70"/>
        <v>2.0534025823089195</v>
      </c>
      <c r="Z247" s="67">
        <f t="shared" si="71"/>
        <v>1.7764218131675259E-4</v>
      </c>
    </row>
    <row r="248" spans="2:26" ht="11.25" customHeight="1">
      <c r="B248" s="69" t="s">
        <v>334</v>
      </c>
      <c r="C248" s="57">
        <v>11520</v>
      </c>
      <c r="D248" s="244">
        <v>66311.28</v>
      </c>
      <c r="E248" s="71">
        <v>12.5</v>
      </c>
      <c r="F248" s="59">
        <f t="shared" si="72"/>
        <v>1.0626482817694342E-3</v>
      </c>
      <c r="G248" s="60">
        <f t="shared" si="62"/>
        <v>8.930343426414802E-5</v>
      </c>
      <c r="H248" s="60">
        <f t="shared" si="63"/>
        <v>0.99999560899199758</v>
      </c>
      <c r="I248" s="61">
        <f t="shared" si="64"/>
        <v>0.99995095727486549</v>
      </c>
      <c r="J248" s="62">
        <f t="shared" si="65"/>
        <v>144</v>
      </c>
      <c r="K248" s="60">
        <f t="shared" si="53"/>
        <v>1.4592421505935192E-5</v>
      </c>
      <c r="L248" s="60">
        <f t="shared" si="66"/>
        <v>0.99999969599152283</v>
      </c>
      <c r="M248" s="63">
        <f t="shared" si="54"/>
        <v>-7.4711049684705877E-5</v>
      </c>
      <c r="N248" s="64">
        <f t="shared" si="67"/>
        <v>107.33126291998991</v>
      </c>
      <c r="O248" s="64">
        <f t="shared" si="55"/>
        <v>107.32599910236419</v>
      </c>
      <c r="P248" s="65">
        <f t="shared" si="56"/>
        <v>1341.6407864998739</v>
      </c>
      <c r="Q248" s="229">
        <f t="shared" si="57"/>
        <v>2.5257286443082556</v>
      </c>
      <c r="R248" s="230">
        <f t="shared" si="58"/>
        <v>107.33126291998991</v>
      </c>
      <c r="S248" s="230">
        <f t="shared" si="59"/>
        <v>107.32599910236419</v>
      </c>
      <c r="T248" s="231">
        <f t="shared" si="60"/>
        <v>271.08964518679909</v>
      </c>
      <c r="U248" s="230">
        <f t="shared" si="61"/>
        <v>14.095318650289395</v>
      </c>
      <c r="V248" s="52">
        <f t="shared" si="68"/>
        <v>0.99999840393013772</v>
      </c>
      <c r="W248" s="52">
        <f t="shared" si="52"/>
        <v>1.6694226228802058E-12</v>
      </c>
      <c r="X248" s="66">
        <f t="shared" si="69"/>
        <v>1.3072211334272194E-2</v>
      </c>
      <c r="Y248" s="67">
        <f t="shared" si="70"/>
        <v>2.1900364576722819</v>
      </c>
      <c r="Z248" s="67">
        <f t="shared" si="71"/>
        <v>4.2832246157656849E-4</v>
      </c>
    </row>
    <row r="249" spans="2:26" ht="11.25" customHeight="1">
      <c r="B249" s="69" t="s">
        <v>342</v>
      </c>
      <c r="C249" s="57">
        <v>181.81800000000001</v>
      </c>
      <c r="D249" s="244">
        <v>74489.48</v>
      </c>
      <c r="E249" s="71">
        <v>5.5</v>
      </c>
      <c r="F249" s="59">
        <f t="shared" si="72"/>
        <v>1.6771578584614151E-5</v>
      </c>
      <c r="G249" s="60">
        <f t="shared" si="62"/>
        <v>1.4094593585971239E-6</v>
      </c>
      <c r="H249" s="60">
        <f t="shared" si="63"/>
        <v>0.99999701845135613</v>
      </c>
      <c r="I249" s="61">
        <f t="shared" si="64"/>
        <v>0.99999631372167685</v>
      </c>
      <c r="J249" s="62">
        <f t="shared" si="65"/>
        <v>0.99999899999999997</v>
      </c>
      <c r="K249" s="60">
        <f t="shared" si="53"/>
        <v>1.0133615912162282E-7</v>
      </c>
      <c r="L249" s="60">
        <f t="shared" si="66"/>
        <v>0.99999979732768196</v>
      </c>
      <c r="M249" s="63">
        <f t="shared" si="54"/>
        <v>-1.3081232158596023E-6</v>
      </c>
      <c r="N249" s="64">
        <f t="shared" si="67"/>
        <v>13.483990507264531</v>
      </c>
      <c r="O249" s="64">
        <f t="shared" si="55"/>
        <v>13.483940801522614</v>
      </c>
      <c r="P249" s="65">
        <f t="shared" si="56"/>
        <v>74.161947789954922</v>
      </c>
      <c r="Q249" s="229">
        <f t="shared" si="57"/>
        <v>1.7047480922384253</v>
      </c>
      <c r="R249" s="230">
        <f t="shared" si="58"/>
        <v>13.483990507264531</v>
      </c>
      <c r="S249" s="230">
        <f t="shared" si="59"/>
        <v>13.483940801522614</v>
      </c>
      <c r="T249" s="231">
        <f t="shared" si="60"/>
        <v>22.986807093020246</v>
      </c>
      <c r="U249" s="230">
        <f t="shared" si="61"/>
        <v>14.093569989233222</v>
      </c>
      <c r="V249" s="52">
        <f t="shared" si="68"/>
        <v>0.9999989162498476</v>
      </c>
      <c r="W249" s="52">
        <f t="shared" ref="W249:W250" si="73">(L249-V249)^2</f>
        <v>7.7629815019733839E-13</v>
      </c>
      <c r="X249" s="66">
        <f t="shared" si="69"/>
        <v>1.3072212658960284E-2</v>
      </c>
      <c r="Y249" s="67">
        <f t="shared" si="70"/>
        <v>2.0689816014260312</v>
      </c>
      <c r="Z249" s="67">
        <f t="shared" si="71"/>
        <v>6.0334513470538016E-6</v>
      </c>
    </row>
    <row r="250" spans="2:26" ht="11.25" customHeight="1">
      <c r="B250" s="76" t="s">
        <v>309</v>
      </c>
      <c r="C250" s="77">
        <v>384.61500000000001</v>
      </c>
      <c r="D250" s="245">
        <v>205214.4</v>
      </c>
      <c r="E250" s="78">
        <v>5.2</v>
      </c>
      <c r="F250" s="246">
        <f t="shared" si="72"/>
        <v>3.5478339313606856E-5</v>
      </c>
      <c r="G250" s="79">
        <f>C250/$C$251</f>
        <v>2.9815486431862233E-6</v>
      </c>
      <c r="H250" s="79">
        <f>H249+G250</f>
        <v>0.99999999999999933</v>
      </c>
      <c r="I250" s="80">
        <f>(H249+H250)/2</f>
        <v>0.99999850922567779</v>
      </c>
      <c r="J250" s="81">
        <f>E250*C250/$E$53</f>
        <v>1.9999979999999999</v>
      </c>
      <c r="K250" s="79">
        <f t="shared" ref="K250" si="74">J250/$J$251</f>
        <v>2.0267231824324565E-7</v>
      </c>
      <c r="L250" s="79">
        <f>L249+K250</f>
        <v>1.0000000000000002</v>
      </c>
      <c r="M250" s="80">
        <f t="shared" ref="M250" si="75">(H249*L250)-(L249*H250)</f>
        <v>-2.7788763249381176E-6</v>
      </c>
      <c r="N250" s="82">
        <f>SQRT(C250)</f>
        <v>19.611603708009195</v>
      </c>
      <c r="O250" s="82">
        <f t="shared" ref="O250" si="76">N250*I250</f>
        <v>19.61157447153397</v>
      </c>
      <c r="P250" s="83">
        <f t="shared" ref="P250" si="77">E250*N250</f>
        <v>101.98033928164782</v>
      </c>
      <c r="Q250" s="84">
        <f t="shared" si="57"/>
        <v>1.6486586255873816</v>
      </c>
      <c r="R250" s="85">
        <f t="shared" si="58"/>
        <v>19.611603708009195</v>
      </c>
      <c r="S250" s="85">
        <f t="shared" si="59"/>
        <v>19.61157447153397</v>
      </c>
      <c r="T250" s="86">
        <f t="shared" si="60"/>
        <v>32.332839614810837</v>
      </c>
      <c r="U250" s="85">
        <f t="shared" si="61"/>
        <v>14.093485349828393</v>
      </c>
      <c r="V250" s="87">
        <f>(EXP(H250/($W$253-H250))-1)/(EXP(1/($W$253-1))-1)</f>
        <v>1</v>
      </c>
      <c r="W250" s="87">
        <f t="shared" si="73"/>
        <v>4.9303806576313238E-32</v>
      </c>
      <c r="X250" s="88">
        <f>L250/$E$251</f>
        <v>1.3072215308336466E-2</v>
      </c>
      <c r="Y250" s="89">
        <f>(E250/$E$251)*(2*I250-1-$AF$185)+2-X249-X250</f>
        <v>2.0637932036374211</v>
      </c>
      <c r="Z250" s="89">
        <f>G250*Y250^2</f>
        <v>1.269913836109412E-5</v>
      </c>
    </row>
    <row r="251" spans="2:26" ht="11.25" customHeight="1">
      <c r="C251" s="90">
        <f>SUM(C58:C250)</f>
        <v>128998398.49300003</v>
      </c>
      <c r="D251" s="199">
        <f>SUMPRODUCT(D58:D250,G58:G250)</f>
        <v>5497.4319639951027</v>
      </c>
      <c r="E251" s="91">
        <f>SUMPRODUCT(E58:E250,G58:G250)</f>
        <v>76.498128007597629</v>
      </c>
      <c r="F251" s="63">
        <f>SUM(F58:F250)</f>
        <v>4.9999999999999991</v>
      </c>
      <c r="G251" s="92">
        <f>SUM(G58:G250)</f>
        <v>0.99999999999999933</v>
      </c>
      <c r="H251" s="92"/>
      <c r="I251" s="63">
        <f>G251</f>
        <v>0.99999999999999933</v>
      </c>
      <c r="J251" s="62">
        <f>SUM(J58:J250)</f>
        <v>9868136.0006926004</v>
      </c>
      <c r="K251" s="93">
        <f>SUM(K58:K250)</f>
        <v>1.0000000000000002</v>
      </c>
      <c r="L251" s="93"/>
      <c r="N251" s="64"/>
      <c r="O251" s="64"/>
      <c r="P251" s="64"/>
      <c r="Q251" s="64"/>
      <c r="R251" s="64"/>
      <c r="S251" s="64"/>
      <c r="T251" s="64"/>
      <c r="U251" s="230" t="s">
        <v>0</v>
      </c>
      <c r="V251" s="53"/>
      <c r="W251" s="53"/>
      <c r="X251" s="94" t="s">
        <v>0</v>
      </c>
      <c r="Y251" s="94"/>
      <c r="Z251" s="61">
        <f>SUM(Z58:Z250)</f>
        <v>4.1710400293431631</v>
      </c>
    </row>
    <row r="252" spans="2:26" ht="11.25" customHeight="1">
      <c r="C252" s="90"/>
      <c r="D252" s="233"/>
      <c r="E252" s="64"/>
      <c r="F252" s="64"/>
      <c r="H252" s="93"/>
      <c r="I252" s="96" t="s">
        <v>0</v>
      </c>
      <c r="J252" s="97"/>
      <c r="K252" s="93"/>
      <c r="L252" s="98" t="s">
        <v>0</v>
      </c>
      <c r="O252" s="36"/>
      <c r="V252" s="234" t="s">
        <v>39</v>
      </c>
      <c r="W252" s="235">
        <f>SUM(W57:W250)</f>
        <v>0.17735579215689748</v>
      </c>
      <c r="X252" s="99" t="s">
        <v>40</v>
      </c>
      <c r="Y252" s="100" t="s">
        <v>40</v>
      </c>
      <c r="Z252" s="61">
        <f>(1/COUNT(L58:L250))*(Z251-(1+$AF$185)^2)</f>
        <v>1.9237486805345993E-2</v>
      </c>
    </row>
    <row r="253" spans="2:26" ht="11.25" customHeight="1">
      <c r="B253" s="102" t="s">
        <v>154</v>
      </c>
      <c r="C253" s="103">
        <v>0.2</v>
      </c>
      <c r="D253" s="186">
        <f>_xlfn.PERCENTILE.INC($D$58:$D$250,C253)</f>
        <v>1275.3499999999999</v>
      </c>
      <c r="G253" s="37"/>
      <c r="H253" s="95" t="s">
        <v>155</v>
      </c>
      <c r="I253" s="64">
        <f>SLOPE(E58:E250,I58:I250)</f>
        <v>-151.65291504361082</v>
      </c>
      <c r="L253" s="95" t="s">
        <v>156</v>
      </c>
      <c r="M253" s="63">
        <f>SUM(M58:M250)</f>
        <v>-0.32925994046388518</v>
      </c>
      <c r="N253" s="104"/>
      <c r="O253" s="104"/>
      <c r="P253" s="104"/>
      <c r="Q253" s="104"/>
      <c r="R253" s="104"/>
      <c r="S253" s="104"/>
      <c r="T253" s="104"/>
      <c r="U253" s="104"/>
      <c r="V253" s="236" t="s">
        <v>41</v>
      </c>
      <c r="W253" s="105">
        <v>-0.9135607436601052</v>
      </c>
      <c r="X253" s="106" t="s">
        <v>42</v>
      </c>
      <c r="Y253" s="107" t="s">
        <v>42</v>
      </c>
      <c r="Z253" s="61">
        <f>SQRT(ABS(Z252))</f>
        <v>0.1386992675011155</v>
      </c>
    </row>
    <row r="254" spans="2:26" ht="11.25" customHeight="1">
      <c r="C254" s="103">
        <v>0.4</v>
      </c>
      <c r="D254" s="186">
        <f>_xlfn.PERCENTILE.INC($D$58:$D$250,C254)</f>
        <v>3445.4840000000004</v>
      </c>
      <c r="G254" s="37"/>
      <c r="H254" s="108"/>
      <c r="I254" s="104"/>
      <c r="N254" s="109"/>
      <c r="O254" s="109"/>
      <c r="P254" s="109"/>
      <c r="Q254" s="109"/>
      <c r="R254" s="109"/>
      <c r="S254" s="109"/>
      <c r="T254" s="109"/>
      <c r="U254" s="109"/>
      <c r="V254" s="110"/>
      <c r="W254" s="111"/>
      <c r="X254" s="111"/>
      <c r="Y254" s="111"/>
      <c r="Z254" s="111"/>
    </row>
    <row r="255" spans="2:26" ht="11.25" customHeight="1">
      <c r="C255" s="103">
        <v>0.6</v>
      </c>
      <c r="D255" s="186">
        <f>_xlfn.PERCENTILE.INC($D$58:$D$250,C255)</f>
        <v>6982.713999999999</v>
      </c>
      <c r="G255" s="37"/>
      <c r="H255" s="108"/>
      <c r="I255" s="104"/>
      <c r="N255" s="109"/>
      <c r="O255" s="109"/>
      <c r="P255" s="109"/>
      <c r="Q255" s="109"/>
      <c r="R255" s="109"/>
      <c r="S255" s="109"/>
      <c r="T255" s="109"/>
      <c r="U255" s="109"/>
      <c r="V255" s="110"/>
      <c r="W255" s="111"/>
      <c r="X255" s="111"/>
      <c r="Y255" s="111"/>
      <c r="Z255" s="111"/>
    </row>
    <row r="256" spans="2:26" ht="11.25" customHeight="1">
      <c r="C256" s="103">
        <v>0.8</v>
      </c>
      <c r="D256" s="186">
        <f>_xlfn.PERCENTILE.INC($D$58:$D$250,C256)</f>
        <v>18894.978000000006</v>
      </c>
      <c r="F256" s="36" t="s">
        <v>0</v>
      </c>
      <c r="G256" s="37"/>
      <c r="H256" s="108"/>
      <c r="I256" s="104"/>
      <c r="N256" s="109"/>
      <c r="O256" s="109"/>
      <c r="P256" s="109"/>
      <c r="Q256" s="109"/>
      <c r="R256" s="109"/>
      <c r="S256" s="109"/>
      <c r="T256" s="109"/>
      <c r="U256" s="109"/>
      <c r="V256" s="110"/>
      <c r="W256" s="111"/>
      <c r="X256" s="111"/>
      <c r="Y256" s="111"/>
      <c r="Z256" s="111"/>
    </row>
    <row r="257" spans="2:26" ht="11.25" customHeight="1">
      <c r="F257" s="36" t="s">
        <v>0</v>
      </c>
      <c r="G257" s="37"/>
      <c r="H257" s="108"/>
      <c r="I257" s="104"/>
      <c r="N257" s="109"/>
      <c r="O257" s="109"/>
      <c r="P257" s="109"/>
      <c r="Q257" s="109"/>
      <c r="R257" s="109"/>
      <c r="S257" s="109"/>
      <c r="T257" s="109"/>
      <c r="U257" s="109"/>
      <c r="V257" s="110"/>
      <c r="W257" s="111"/>
      <c r="X257" s="111"/>
      <c r="Y257" s="111"/>
      <c r="Z257" s="111"/>
    </row>
    <row r="258" spans="2:26" ht="11.25" customHeight="1">
      <c r="B258" s="112" t="s">
        <v>157</v>
      </c>
      <c r="C258" s="113" t="str">
        <f>C57</f>
        <v>pnv00</v>
      </c>
      <c r="D258" s="113" t="str">
        <f>D57</f>
        <v>gdp00</v>
      </c>
      <c r="E258" s="113" t="str">
        <f>E57</f>
        <v>U5mr00</v>
      </c>
      <c r="G258" s="113" t="s">
        <v>433</v>
      </c>
      <c r="H258" s="108"/>
      <c r="N258" s="109"/>
      <c r="O258" s="109"/>
      <c r="P258" s="109"/>
      <c r="Q258" s="109"/>
      <c r="R258" s="109"/>
      <c r="S258" s="109"/>
      <c r="T258" s="109"/>
      <c r="U258" s="109"/>
      <c r="V258" s="110"/>
      <c r="W258" s="111"/>
      <c r="X258" s="111"/>
      <c r="Y258" s="111"/>
      <c r="Z258" s="111"/>
    </row>
    <row r="259" spans="2:26" ht="11.25" customHeight="1">
      <c r="B259" s="114" t="s">
        <v>46</v>
      </c>
      <c r="C259" s="115">
        <f>SUM(C57:C96)</f>
        <v>28958257.793999996</v>
      </c>
      <c r="D259" s="182">
        <f>SUMPRODUCT(D$57:D$96,$F$57:$F$96)</f>
        <v>821.90821551458851</v>
      </c>
      <c r="E259" s="116">
        <f>SUMPRODUCT(E$57:E$96,$F$57:$F$96)</f>
        <v>143.11831291764418</v>
      </c>
      <c r="G259" s="116">
        <v>1.5</v>
      </c>
      <c r="H259" s="108"/>
      <c r="N259" s="109"/>
      <c r="O259" s="109"/>
      <c r="P259" s="109"/>
      <c r="Q259" s="109"/>
      <c r="R259" s="109"/>
      <c r="S259" s="109"/>
      <c r="T259" s="109"/>
      <c r="U259" s="109"/>
      <c r="V259" s="110"/>
      <c r="W259" s="111"/>
      <c r="X259" s="111"/>
      <c r="Y259" s="111"/>
      <c r="Z259" s="111"/>
    </row>
    <row r="260" spans="2:26" ht="11.25" customHeight="1">
      <c r="B260" s="114" t="s">
        <v>47</v>
      </c>
      <c r="C260" s="115">
        <f>SUM(C97:C134)</f>
        <v>64743119.282000005</v>
      </c>
      <c r="D260" s="182">
        <f>SUMPRODUCT(D$97:D$134,$F$97:$F$134)</f>
        <v>2160.7582515710833</v>
      </c>
      <c r="E260" s="116">
        <f>SUMPRODUCT(E$97:E$134,$F$97:$F$134)</f>
        <v>75.056439261804556</v>
      </c>
      <c r="G260" s="116">
        <v>1.5</v>
      </c>
      <c r="H260" s="108"/>
      <c r="N260" s="109"/>
      <c r="O260" s="109"/>
      <c r="P260" s="109"/>
      <c r="Q260" s="109"/>
      <c r="R260" s="109"/>
      <c r="S260" s="109"/>
      <c r="T260" s="109"/>
      <c r="U260" s="109"/>
      <c r="V260" s="110"/>
      <c r="W260" s="111"/>
      <c r="X260" s="111"/>
      <c r="Y260" s="111"/>
      <c r="Z260" s="111"/>
    </row>
    <row r="261" spans="2:26" ht="11.25" customHeight="1">
      <c r="B261" s="114" t="s">
        <v>48</v>
      </c>
      <c r="C261" s="115">
        <f>SUM(C135:C173)</f>
        <v>9368446.6800000034</v>
      </c>
      <c r="D261" s="182">
        <f>SUMPRODUCT(D$135:D$173,$F$135:$F$173)</f>
        <v>4932.1955679128278</v>
      </c>
      <c r="E261" s="116">
        <f>SUMPRODUCT(E$135:E$173,$F$135:$F$173)</f>
        <v>35.157909459308549</v>
      </c>
      <c r="G261" s="116">
        <v>1.5</v>
      </c>
      <c r="H261" s="108"/>
      <c r="N261" s="109"/>
      <c r="O261" s="109"/>
      <c r="P261" s="109"/>
      <c r="Q261" s="109"/>
      <c r="R261" s="109"/>
      <c r="S261" s="109"/>
      <c r="T261" s="109"/>
      <c r="U261" s="109"/>
      <c r="V261" s="110"/>
      <c r="W261" s="111"/>
      <c r="X261" s="111"/>
      <c r="Y261" s="111"/>
      <c r="Z261" s="111"/>
    </row>
    <row r="262" spans="2:26" ht="11.25" customHeight="1">
      <c r="B262" s="114" t="s">
        <v>49</v>
      </c>
      <c r="C262" s="115">
        <f>SUM(C174:C211)</f>
        <v>15087734.736</v>
      </c>
      <c r="D262" s="182">
        <f>SUMPRODUCT(D$174:D$211,$F$174:$F$211)</f>
        <v>9621.1433001572768</v>
      </c>
      <c r="E262" s="116">
        <f>SUMPRODUCT(E$174:E$211,$F$174:$F$211)</f>
        <v>30.049109952319874</v>
      </c>
      <c r="G262" s="116">
        <v>1.5</v>
      </c>
      <c r="H262" s="108"/>
      <c r="N262" s="109"/>
      <c r="O262" s="109"/>
      <c r="P262" s="109"/>
      <c r="Q262" s="109"/>
      <c r="R262" s="109"/>
      <c r="S262" s="109"/>
      <c r="T262" s="109"/>
      <c r="U262" s="109"/>
      <c r="V262" s="110"/>
      <c r="W262" s="111"/>
      <c r="X262" s="111"/>
      <c r="Y262" s="111"/>
      <c r="Z262" s="111"/>
    </row>
    <row r="263" spans="2:26" ht="11.25" customHeight="1">
      <c r="B263" s="117" t="s">
        <v>50</v>
      </c>
      <c r="C263" s="118">
        <f>SUM(C212:C250)</f>
        <v>10840840.000999998</v>
      </c>
      <c r="D263" s="183">
        <f>SUMPRODUCT(D$212:D$250,$F$212:$F$250)</f>
        <v>32663.187610451074</v>
      </c>
      <c r="E263" s="119">
        <f>SUMPRODUCT(E$212:E$250,$F$212:$F$250)</f>
        <v>7.5218341015159504</v>
      </c>
      <c r="G263" s="119">
        <v>1.5</v>
      </c>
      <c r="H263" s="108"/>
      <c r="N263" s="109"/>
      <c r="O263" s="109"/>
      <c r="P263" s="109"/>
      <c r="Q263" s="109"/>
      <c r="R263" s="109"/>
      <c r="S263" s="109"/>
      <c r="T263" s="109"/>
      <c r="U263" s="109"/>
      <c r="V263" s="110"/>
      <c r="W263" s="111"/>
      <c r="X263" s="111"/>
      <c r="Y263" s="111"/>
      <c r="Z263" s="111"/>
    </row>
    <row r="264" spans="2:26" ht="11.25" customHeight="1">
      <c r="G264" s="37"/>
      <c r="H264" s="108"/>
      <c r="I264" s="104"/>
      <c r="N264" s="109"/>
      <c r="O264" s="109"/>
      <c r="P264" s="109"/>
      <c r="Q264" s="109"/>
      <c r="R264" s="109"/>
      <c r="S264" s="109"/>
      <c r="T264" s="109"/>
      <c r="U264" s="109"/>
      <c r="V264" s="110"/>
      <c r="W264" s="111"/>
      <c r="X264" s="111"/>
      <c r="Y264" s="111"/>
      <c r="Z264" s="111"/>
    </row>
    <row r="265" spans="2:26" ht="11.25" customHeight="1">
      <c r="C265" s="120" t="s">
        <v>153</v>
      </c>
      <c r="D265" s="237">
        <f>E53</f>
        <v>1000</v>
      </c>
      <c r="G265" s="37"/>
      <c r="H265" s="108"/>
      <c r="I265" s="64"/>
      <c r="L265" s="95"/>
      <c r="M265" s="63"/>
      <c r="N265" s="104"/>
      <c r="O265" s="104"/>
      <c r="P265" s="104"/>
      <c r="Q265" s="104"/>
      <c r="R265" s="104"/>
      <c r="S265" s="104"/>
      <c r="T265" s="104"/>
      <c r="U265" s="104"/>
      <c r="V265" s="110"/>
      <c r="W265" s="111"/>
    </row>
    <row r="266" spans="2:26" ht="11.25" customHeight="1">
      <c r="C266" s="120" t="s">
        <v>158</v>
      </c>
      <c r="D266" s="237">
        <f>(C259*E259)/D265</f>
        <v>4144457.0005115001</v>
      </c>
      <c r="G266" s="37"/>
      <c r="H266" s="95"/>
      <c r="I266" s="64"/>
      <c r="L266" s="95"/>
      <c r="M266" s="63"/>
      <c r="N266" s="104"/>
      <c r="O266" s="104"/>
      <c r="P266" s="104"/>
      <c r="Q266" s="104"/>
      <c r="R266" s="104"/>
      <c r="S266" s="104"/>
      <c r="T266" s="104"/>
      <c r="U266" s="104"/>
      <c r="V266" s="110"/>
      <c r="W266" s="111"/>
    </row>
    <row r="267" spans="2:26" ht="11.25" customHeight="1">
      <c r="C267" s="120" t="s">
        <v>159</v>
      </c>
      <c r="D267" s="237">
        <f>(C263*E263)/D265</f>
        <v>81543.000008599993</v>
      </c>
      <c r="G267" s="37"/>
      <c r="O267" s="36"/>
    </row>
    <row r="268" spans="2:26" ht="11.25" customHeight="1">
      <c r="G268" s="37"/>
      <c r="O268" s="36"/>
    </row>
    <row r="269" spans="2:26" ht="11.25" customHeight="1">
      <c r="G269" s="37"/>
      <c r="O269" s="36"/>
    </row>
    <row r="270" spans="2:26" ht="11.25" customHeight="1">
      <c r="B270" s="38">
        <v>2015</v>
      </c>
      <c r="D270" s="223" t="s">
        <v>153</v>
      </c>
      <c r="E270" s="39">
        <f>E53</f>
        <v>1000</v>
      </c>
      <c r="F270" s="39"/>
      <c r="G270" s="37"/>
      <c r="J270" s="40"/>
      <c r="K270" s="41"/>
      <c r="L270" s="42"/>
      <c r="O270" s="36"/>
    </row>
    <row r="271" spans="2:26" ht="11.25" customHeight="1">
      <c r="G271" s="37"/>
      <c r="O271" s="36"/>
    </row>
    <row r="272" spans="2:26" ht="11.25" customHeight="1">
      <c r="B272" s="348" t="s">
        <v>139</v>
      </c>
      <c r="C272" s="344" t="s">
        <v>140</v>
      </c>
      <c r="D272" s="349" t="s">
        <v>141</v>
      </c>
      <c r="E272" s="344" t="s">
        <v>142</v>
      </c>
      <c r="F272" s="350" t="s">
        <v>146</v>
      </c>
      <c r="G272" s="350" t="s">
        <v>144</v>
      </c>
      <c r="H272" s="350" t="s">
        <v>145</v>
      </c>
      <c r="I272" s="344" t="s">
        <v>143</v>
      </c>
      <c r="J272" s="350" t="s">
        <v>147</v>
      </c>
      <c r="K272" s="350" t="s">
        <v>148</v>
      </c>
      <c r="L272" s="350" t="s">
        <v>149</v>
      </c>
      <c r="M272" s="344" t="s">
        <v>150</v>
      </c>
      <c r="N272" s="347" t="s">
        <v>1</v>
      </c>
      <c r="O272" s="347" t="s">
        <v>2</v>
      </c>
      <c r="P272" s="347" t="s">
        <v>3</v>
      </c>
      <c r="Q272" s="345" t="s">
        <v>450</v>
      </c>
      <c r="R272" s="346" t="s">
        <v>441</v>
      </c>
      <c r="S272" s="346" t="s">
        <v>442</v>
      </c>
      <c r="T272" s="346" t="s">
        <v>443</v>
      </c>
      <c r="U272" s="345" t="s">
        <v>430</v>
      </c>
      <c r="V272" s="344" t="s">
        <v>151</v>
      </c>
      <c r="W272" s="344" t="s">
        <v>152</v>
      </c>
      <c r="X272" s="295" t="s">
        <v>7</v>
      </c>
      <c r="Y272" s="295" t="s">
        <v>8</v>
      </c>
      <c r="Z272" s="295" t="s">
        <v>9</v>
      </c>
    </row>
    <row r="273" spans="2:26" ht="11.25" customHeight="1">
      <c r="B273" s="309"/>
      <c r="C273" s="294"/>
      <c r="D273" s="311"/>
      <c r="E273" s="312"/>
      <c r="F273" s="294"/>
      <c r="G273" s="294"/>
      <c r="H273" s="294"/>
      <c r="I273" s="294"/>
      <c r="J273" s="294"/>
      <c r="K273" s="314"/>
      <c r="L273" s="294"/>
      <c r="M273" s="315"/>
      <c r="N273" s="294"/>
      <c r="O273" s="294"/>
      <c r="P273" s="294"/>
      <c r="Q273" s="298"/>
      <c r="R273" s="300"/>
      <c r="S273" s="300"/>
      <c r="T273" s="300"/>
      <c r="U273" s="300"/>
      <c r="V273" s="294"/>
      <c r="W273" s="294"/>
      <c r="X273" s="296"/>
      <c r="Y273" s="296"/>
      <c r="Z273" s="296"/>
    </row>
    <row r="274" spans="2:26" ht="11.25" customHeight="1">
      <c r="B274" s="238" t="s">
        <v>398</v>
      </c>
      <c r="C274" s="239" t="s">
        <v>201</v>
      </c>
      <c r="D274" s="240" t="s">
        <v>203</v>
      </c>
      <c r="E274" s="239" t="s">
        <v>202</v>
      </c>
      <c r="F274" s="48"/>
      <c r="G274" s="49"/>
      <c r="H274" s="49">
        <v>0</v>
      </c>
      <c r="I274" s="42">
        <v>0</v>
      </c>
      <c r="J274" s="50"/>
      <c r="K274" s="49"/>
      <c r="L274" s="49">
        <v>0</v>
      </c>
      <c r="O274" s="36"/>
      <c r="Q274" s="51"/>
      <c r="R274" s="51"/>
      <c r="S274" s="51"/>
      <c r="T274" s="51"/>
      <c r="U274" s="51"/>
      <c r="V274" s="52">
        <f>(EXP(H274/($W$470-H274))-1)/(EXP(1/($W$470-1))-1)</f>
        <v>0</v>
      </c>
      <c r="W274" s="52">
        <f>(L274-V274)^2</f>
        <v>0</v>
      </c>
      <c r="X274" s="52"/>
      <c r="Y274" s="52"/>
      <c r="Z274" s="52"/>
    </row>
    <row r="275" spans="2:26" ht="11.25" customHeight="1">
      <c r="B275" s="228" t="s">
        <v>385</v>
      </c>
      <c r="C275" s="57">
        <v>3156229.5079999999</v>
      </c>
      <c r="D275" s="244">
        <v>336.88</v>
      </c>
      <c r="E275" s="58">
        <v>97.6</v>
      </c>
      <c r="F275" s="59">
        <f>C275/$C$476</f>
        <v>0.10410713397550678</v>
      </c>
      <c r="G275" s="60">
        <f>C275/$C$468</f>
        <v>2.2651586683311676E-2</v>
      </c>
      <c r="H275" s="60">
        <f>H274+G275</f>
        <v>2.2651586683311676E-2</v>
      </c>
      <c r="I275" s="61">
        <f>(H274+H275)/2</f>
        <v>1.1325793341655838E-2</v>
      </c>
      <c r="J275" s="62">
        <f>E275*C275/$E$270</f>
        <v>308047.99998079997</v>
      </c>
      <c r="K275" s="60">
        <f>J275/$J$468</f>
        <v>5.2829688631635278E-2</v>
      </c>
      <c r="L275" s="60">
        <f>L274+K275</f>
        <v>5.2829688631635278E-2</v>
      </c>
      <c r="M275" s="63">
        <f>(H274*L275)-(L274*H275)</f>
        <v>0</v>
      </c>
      <c r="N275" s="64">
        <f>SQRT(C275)</f>
        <v>1776.5780331862713</v>
      </c>
      <c r="O275" s="64">
        <f>N275*I275</f>
        <v>20.121155659193096</v>
      </c>
      <c r="P275" s="65">
        <f>E275*N275</f>
        <v>173394.01603898007</v>
      </c>
      <c r="Q275" s="229">
        <f>IF(E275=0,LN(E275+0.001),LN(E275))</f>
        <v>4.580877493419047</v>
      </c>
      <c r="R275" s="230">
        <f>SQRT(C275)</f>
        <v>1776.5780331862713</v>
      </c>
      <c r="S275" s="230">
        <f>R275*I275</f>
        <v>20.121155659193096</v>
      </c>
      <c r="T275" s="267">
        <f>Q275*R275</f>
        <v>8138.2863275256668</v>
      </c>
      <c r="U275" s="230">
        <f>IF($BO$57&gt;2.5,EXP($BH$75)*EXP($BH$76*I275),$AN$75+$AN$76*I275)</f>
        <v>117.40768204540908</v>
      </c>
      <c r="V275" s="52">
        <f>(EXP(H275/($W$470-H275))-1)/(EXP(1/($W$470-1))-1)</f>
        <v>6.0833613917415263E-2</v>
      </c>
      <c r="W275" s="52">
        <f>(L275-V275)^2</f>
        <v>6.4062819980348213E-5</v>
      </c>
      <c r="X275" s="66">
        <f>L275/$E$468</f>
        <v>1.2624310156700328E-3</v>
      </c>
      <c r="Y275" s="67">
        <f>(E275/$E$468)*(2*I275-1-$AP$185)+2-X274-X275</f>
        <v>0.49951558572422583</v>
      </c>
      <c r="Z275" s="67">
        <f>G275*Y275^2</f>
        <v>5.6519292342272799E-3</v>
      </c>
    </row>
    <row r="276" spans="2:26" ht="11.25" customHeight="1">
      <c r="B276" s="69" t="s">
        <v>230</v>
      </c>
      <c r="C276" s="57">
        <v>420254.69199999998</v>
      </c>
      <c r="D276" s="244">
        <v>423.19</v>
      </c>
      <c r="E276" s="71">
        <v>74.599999999999994</v>
      </c>
      <c r="F276" s="59">
        <f t="shared" ref="F276:F313" si="78">C276/$C$476</f>
        <v>1.3861955036217642E-2</v>
      </c>
      <c r="G276" s="60">
        <f>C276/$C$468</f>
        <v>3.0160783811119638E-3</v>
      </c>
      <c r="H276" s="60">
        <f>H275+G276</f>
        <v>2.5667665064423639E-2</v>
      </c>
      <c r="I276" s="61">
        <f>(H275+H276)/2</f>
        <v>2.4159625873867656E-2</v>
      </c>
      <c r="J276" s="62">
        <f>E276*C276/$E$270</f>
        <v>31351.000023199998</v>
      </c>
      <c r="K276" s="60">
        <f>J276/$J$468</f>
        <v>5.3766412040307937E-3</v>
      </c>
      <c r="L276" s="60">
        <f>L275+K276</f>
        <v>5.8206329835666072E-2</v>
      </c>
      <c r="M276" s="63">
        <f>(H275*L276)-(L275*H276)</f>
        <v>-3.7549027464582694E-5</v>
      </c>
      <c r="N276" s="64">
        <f>SQRT(C276)</f>
        <v>648.27053920411959</v>
      </c>
      <c r="O276" s="64">
        <f>N276*I276</f>
        <v>15.661973692221984</v>
      </c>
      <c r="P276" s="65">
        <f>E276*N276</f>
        <v>48360.982224627318</v>
      </c>
      <c r="Q276" s="229">
        <f t="shared" ref="Q276:Q339" si="79">IF(E276=0,LN(E276+0.001),LN(E276))</f>
        <v>4.3121405072097154</v>
      </c>
      <c r="R276" s="230">
        <f t="shared" ref="R276:R339" si="80">SQRT(C276)</f>
        <v>648.27053920411959</v>
      </c>
      <c r="S276" s="230">
        <f t="shared" ref="S276:S339" si="81">R276*I276</f>
        <v>15.661973692221984</v>
      </c>
      <c r="T276" s="231">
        <f t="shared" ref="T276:T339" si="82">Q276*R276</f>
        <v>2795.4336517327679</v>
      </c>
      <c r="U276" s="230">
        <f t="shared" ref="U276:U339" si="83">IF($BO$57&gt;2.5,EXP($BH$75)*EXP($BH$76*I276),$AN$75+$AN$76*I276)</f>
        <v>113.18631593346626</v>
      </c>
      <c r="V276" s="52">
        <f>(EXP(H276/($W$470-H276))-1)/(EXP(1/($W$470-1))-1)</f>
        <v>6.858636373191225E-2</v>
      </c>
      <c r="W276" s="52">
        <f>(L276-V276)^2</f>
        <v>1.0774510368721961E-4</v>
      </c>
      <c r="X276" s="66">
        <f>L276/$E$468</f>
        <v>1.3909125341477584E-3</v>
      </c>
      <c r="Y276" s="67">
        <f>(E276/$E$468)*(2*I276-1-$AP$185)+2-X275-X276</f>
        <v>0.89718164622712526</v>
      </c>
      <c r="Z276" s="67">
        <f>G276*Y276^2</f>
        <v>2.4277467691746889E-3</v>
      </c>
    </row>
    <row r="277" spans="2:26" ht="11.25" customHeight="1">
      <c r="B277" s="69" t="s">
        <v>383</v>
      </c>
      <c r="C277" s="57">
        <v>527712.85499999998</v>
      </c>
      <c r="D277" s="244">
        <v>429.08</v>
      </c>
      <c r="E277" s="71">
        <v>59.9</v>
      </c>
      <c r="F277" s="59">
        <f t="shared" si="78"/>
        <v>1.740642521617353E-2</v>
      </c>
      <c r="G277" s="60">
        <f>C277/$C$468</f>
        <v>3.7872827209276521E-3</v>
      </c>
      <c r="H277" s="60">
        <f>H276+G277</f>
        <v>2.9454947785351293E-2</v>
      </c>
      <c r="I277" s="61">
        <f>(H276+H277)/2</f>
        <v>2.7561306424887466E-2</v>
      </c>
      <c r="J277" s="62">
        <f>E277*C277/$E$270</f>
        <v>31610.000014500001</v>
      </c>
      <c r="K277" s="60">
        <f>J277/$J$468</f>
        <v>5.421059245689328E-3</v>
      </c>
      <c r="L277" s="60">
        <f>L276+K277</f>
        <v>6.3627389081355401E-2</v>
      </c>
      <c r="M277" s="63">
        <f>(H276*L277)-(L276*H277)</f>
        <v>-8.1297894222483093E-5</v>
      </c>
      <c r="N277" s="64">
        <f>SQRT(C277)</f>
        <v>726.43847296243882</v>
      </c>
      <c r="O277" s="64">
        <f>N277*I277</f>
        <v>20.021593352145103</v>
      </c>
      <c r="P277" s="65">
        <f>E277*N277</f>
        <v>43513.664530450085</v>
      </c>
      <c r="Q277" s="229">
        <f t="shared" si="79"/>
        <v>4.0926765051214034</v>
      </c>
      <c r="R277" s="230">
        <f t="shared" si="80"/>
        <v>726.43847296243882</v>
      </c>
      <c r="S277" s="230">
        <f t="shared" si="81"/>
        <v>20.021593352145103</v>
      </c>
      <c r="T277" s="231">
        <f t="shared" si="82"/>
        <v>2973.0776707096434</v>
      </c>
      <c r="U277" s="230">
        <f t="shared" si="83"/>
        <v>112.09309285891287</v>
      </c>
      <c r="V277" s="52">
        <f>(EXP(H277/($W$470-H277))-1)/(EXP(1/($W$470-1))-1)</f>
        <v>7.8211337603491776E-2</v>
      </c>
      <c r="W277" s="52">
        <f>(L277-V277)^2</f>
        <v>2.1269155449632376E-4</v>
      </c>
      <c r="X277" s="66">
        <f>L277/$E$468</f>
        <v>1.5204554768908447E-3</v>
      </c>
      <c r="Y277" s="67">
        <f>(E277/$E$468)*(2*I277-1-$AP$185)+2-X276-X277</f>
        <v>1.1234503976121353</v>
      </c>
      <c r="Z277" s="67">
        <f>G277*Y277^2</f>
        <v>4.7800840276704965E-3</v>
      </c>
    </row>
    <row r="278" spans="2:26" ht="11.25" customHeight="1">
      <c r="B278" s="69" t="s">
        <v>295</v>
      </c>
      <c r="C278" s="57">
        <v>153009.986</v>
      </c>
      <c r="D278" s="244">
        <v>489.09</v>
      </c>
      <c r="E278" s="71">
        <v>70.099999999999994</v>
      </c>
      <c r="F278" s="59">
        <f t="shared" si="78"/>
        <v>5.0469812387586412E-3</v>
      </c>
      <c r="G278" s="60">
        <f t="shared" ref="G278:G341" si="84">C278/$C$468</f>
        <v>1.0981200677917576E-3</v>
      </c>
      <c r="H278" s="60">
        <f t="shared" ref="H278:H341" si="85">H277+G278</f>
        <v>3.0553067853143052E-2</v>
      </c>
      <c r="I278" s="61">
        <f t="shared" ref="I278:I341" si="86">(H277+H278)/2</f>
        <v>3.0004007819247173E-2</v>
      </c>
      <c r="J278" s="62">
        <f t="shared" ref="J278:J341" si="87">E278*C278/$E$270</f>
        <v>10726.0000186</v>
      </c>
      <c r="K278" s="60">
        <f t="shared" ref="K278:K341" si="88">J278/$J$468</f>
        <v>1.8394900836261573E-3</v>
      </c>
      <c r="L278" s="60">
        <f t="shared" ref="L278:L341" si="89">L277+K278</f>
        <v>6.5466879164981562E-2</v>
      </c>
      <c r="M278" s="63">
        <f t="shared" ref="M278:M341" si="90">(H277*L278)-(L277*H278)</f>
        <v>-1.5688428446550403E-5</v>
      </c>
      <c r="N278" s="64">
        <f t="shared" ref="N278:N341" si="91">SQRT(C278)</f>
        <v>391.16490895784608</v>
      </c>
      <c r="O278" s="64">
        <f t="shared" ref="O278:O341" si="92">N278*I278</f>
        <v>11.736514986986322</v>
      </c>
      <c r="P278" s="65">
        <f t="shared" ref="P278:P341" si="93">E278*N278</f>
        <v>27420.660117945008</v>
      </c>
      <c r="Q278" s="229">
        <f t="shared" si="79"/>
        <v>4.2499227940405442</v>
      </c>
      <c r="R278" s="230">
        <f t="shared" si="80"/>
        <v>391.16490895784608</v>
      </c>
      <c r="S278" s="230">
        <f t="shared" si="81"/>
        <v>11.736514986986322</v>
      </c>
      <c r="T278" s="231">
        <f t="shared" si="82"/>
        <v>1662.4206628087443</v>
      </c>
      <c r="U278" s="230">
        <f t="shared" si="83"/>
        <v>111.31458341023374</v>
      </c>
      <c r="V278" s="52">
        <f t="shared" ref="V278:V341" si="94">(EXP(H278/($W$470-H278))-1)/(EXP(1/($W$470-1))-1)</f>
        <v>8.0979451119083293E-2</v>
      </c>
      <c r="W278" s="52">
        <f t="shared" ref="W278:W341" si="95">(L278-V278)^2</f>
        <v>2.406398886311836E-4</v>
      </c>
      <c r="X278" s="66">
        <f t="shared" ref="X278:X341" si="96">L278/$E$468</f>
        <v>1.5644123767843742E-3</v>
      </c>
      <c r="Y278" s="67">
        <f t="shared" ref="Y278:Y341" si="97">(E278/$E$468)*(2*I278-1-$AP$185)+2-X277-X278</f>
        <v>0.98269412178432969</v>
      </c>
      <c r="Z278" s="67">
        <f t="shared" ref="Z278:Z341" si="98">G278*Y278^2</f>
        <v>1.0604410832085512E-3</v>
      </c>
    </row>
    <row r="279" spans="2:26" ht="11.25" customHeight="1">
      <c r="B279" s="69" t="s">
        <v>257</v>
      </c>
      <c r="C279" s="57">
        <v>158627.451</v>
      </c>
      <c r="D279" s="244">
        <v>589.86</v>
      </c>
      <c r="E279" s="71">
        <v>45.9</v>
      </c>
      <c r="F279" s="59">
        <f t="shared" si="78"/>
        <v>5.2322713705045733E-3</v>
      </c>
      <c r="G279" s="60">
        <f t="shared" si="84"/>
        <v>1.1384354171874358E-3</v>
      </c>
      <c r="H279" s="60">
        <f t="shared" si="85"/>
        <v>3.169150327033049E-2</v>
      </c>
      <c r="I279" s="61">
        <f t="shared" si="86"/>
        <v>3.1122285561736771E-2</v>
      </c>
      <c r="J279" s="62">
        <f t="shared" si="87"/>
        <v>7281.0000008999996</v>
      </c>
      <c r="K279" s="60">
        <f t="shared" si="88"/>
        <v>1.2486786572172448E-3</v>
      </c>
      <c r="L279" s="60">
        <f t="shared" si="89"/>
        <v>6.6715557822198804E-2</v>
      </c>
      <c r="M279" s="63">
        <f t="shared" si="90"/>
        <v>-3.6378850153415652E-5</v>
      </c>
      <c r="N279" s="64">
        <f t="shared" si="91"/>
        <v>398.28061840867929</v>
      </c>
      <c r="O279" s="64">
        <f t="shared" si="92"/>
        <v>12.395403139820031</v>
      </c>
      <c r="P279" s="65">
        <f t="shared" si="93"/>
        <v>18281.080384958379</v>
      </c>
      <c r="Q279" s="229">
        <f t="shared" si="79"/>
        <v>3.8264651170664994</v>
      </c>
      <c r="R279" s="230">
        <f t="shared" si="80"/>
        <v>398.28061840867929</v>
      </c>
      <c r="S279" s="230">
        <f t="shared" si="81"/>
        <v>12.395403139820031</v>
      </c>
      <c r="T279" s="231">
        <f t="shared" si="82"/>
        <v>1524.0068931444848</v>
      </c>
      <c r="U279" s="230">
        <f t="shared" si="83"/>
        <v>110.9599854253444</v>
      </c>
      <c r="V279" s="52">
        <f t="shared" si="94"/>
        <v>8.3838548331567342E-2</v>
      </c>
      <c r="W279" s="52">
        <f t="shared" si="95"/>
        <v>2.9319680398392502E-4</v>
      </c>
      <c r="X279" s="66">
        <f t="shared" si="96"/>
        <v>1.5942511039528757E-3</v>
      </c>
      <c r="Y279" s="67">
        <f t="shared" si="97"/>
        <v>1.335203969801628</v>
      </c>
      <c r="Z279" s="67">
        <f t="shared" si="98"/>
        <v>2.0295680999713613E-3</v>
      </c>
    </row>
    <row r="280" spans="2:26" ht="11.25" customHeight="1">
      <c r="B280" s="69" t="s">
        <v>352</v>
      </c>
      <c r="C280" s="57">
        <v>583408.92500000005</v>
      </c>
      <c r="D280" s="244">
        <v>650.99</v>
      </c>
      <c r="E280" s="71">
        <v>136.69999999999999</v>
      </c>
      <c r="F280" s="59">
        <f t="shared" si="78"/>
        <v>1.9243540738572103E-2</v>
      </c>
      <c r="G280" s="60">
        <f t="shared" si="84"/>
        <v>4.1870015481951387E-3</v>
      </c>
      <c r="H280" s="60">
        <f t="shared" si="85"/>
        <v>3.5878504818525628E-2</v>
      </c>
      <c r="I280" s="61">
        <f t="shared" si="86"/>
        <v>3.3785004044428059E-2</v>
      </c>
      <c r="J280" s="62">
        <f t="shared" si="87"/>
        <v>79752.000047499998</v>
      </c>
      <c r="K280" s="60">
        <f t="shared" si="88"/>
        <v>1.3677327333799252E-2</v>
      </c>
      <c r="L280" s="60">
        <f t="shared" si="89"/>
        <v>8.0392885155998059E-2</v>
      </c>
      <c r="M280" s="63">
        <f t="shared" si="90"/>
        <v>1.5411692003823108E-4</v>
      </c>
      <c r="N280" s="64">
        <f t="shared" si="91"/>
        <v>763.81210058495412</v>
      </c>
      <c r="O280" s="64">
        <f t="shared" si="92"/>
        <v>25.805394907445766</v>
      </c>
      <c r="P280" s="65">
        <f t="shared" si="93"/>
        <v>104413.11414996322</v>
      </c>
      <c r="Q280" s="229">
        <f t="shared" si="79"/>
        <v>4.9177887437299042</v>
      </c>
      <c r="R280" s="230">
        <f t="shared" si="80"/>
        <v>763.81210058495412</v>
      </c>
      <c r="S280" s="230">
        <f t="shared" si="81"/>
        <v>25.805394907445766</v>
      </c>
      <c r="T280" s="231">
        <f t="shared" si="82"/>
        <v>3756.2665505813807</v>
      </c>
      <c r="U280" s="230">
        <f t="shared" si="83"/>
        <v>110.12019648393471</v>
      </c>
      <c r="V280" s="52">
        <f t="shared" si="94"/>
        <v>9.4261650503714323E-2</v>
      </c>
      <c r="W280" s="52">
        <f t="shared" si="95"/>
        <v>1.9234265227001542E-4</v>
      </c>
      <c r="X280" s="66">
        <f t="shared" si="96"/>
        <v>1.9210878255935201E-3</v>
      </c>
      <c r="Y280" s="67">
        <f t="shared" si="97"/>
        <v>4.3383477339784947E-2</v>
      </c>
      <c r="Z280" s="67">
        <f t="shared" si="98"/>
        <v>7.8804649201041588E-6</v>
      </c>
    </row>
    <row r="281" spans="2:26" ht="11.25" customHeight="1">
      <c r="B281" s="69" t="s">
        <v>321</v>
      </c>
      <c r="C281" s="57">
        <v>912242.10499999998</v>
      </c>
      <c r="D281" s="244">
        <v>710.57</v>
      </c>
      <c r="E281" s="71">
        <v>95</v>
      </c>
      <c r="F281" s="59">
        <f t="shared" si="78"/>
        <v>3.0089988957587972E-2</v>
      </c>
      <c r="G281" s="60">
        <f t="shared" si="84"/>
        <v>6.546967216800449E-3</v>
      </c>
      <c r="H281" s="60">
        <f t="shared" si="85"/>
        <v>4.2425472035326074E-2</v>
      </c>
      <c r="I281" s="61">
        <f t="shared" si="86"/>
        <v>3.9151988426925854E-2</v>
      </c>
      <c r="J281" s="62">
        <f t="shared" si="87"/>
        <v>86662.999974999999</v>
      </c>
      <c r="K281" s="60">
        <f t="shared" si="88"/>
        <v>1.4862551631070571E-2</v>
      </c>
      <c r="L281" s="60">
        <f t="shared" si="89"/>
        <v>9.5255436787068631E-2</v>
      </c>
      <c r="M281" s="63">
        <f t="shared" si="90"/>
        <v>6.9165467306286921E-6</v>
      </c>
      <c r="N281" s="64">
        <f t="shared" si="91"/>
        <v>955.11366077551213</v>
      </c>
      <c r="O281" s="64">
        <f t="shared" si="92"/>
        <v>37.394598993081637</v>
      </c>
      <c r="P281" s="65">
        <f t="shared" si="93"/>
        <v>90735.79777367365</v>
      </c>
      <c r="Q281" s="229">
        <f t="shared" si="79"/>
        <v>4.5538768916005408</v>
      </c>
      <c r="R281" s="230">
        <f t="shared" si="80"/>
        <v>955.11366077551213</v>
      </c>
      <c r="S281" s="230">
        <f t="shared" si="81"/>
        <v>37.394598993081637</v>
      </c>
      <c r="T281" s="231">
        <f t="shared" si="82"/>
        <v>4349.4700286576026</v>
      </c>
      <c r="U281" s="230">
        <f t="shared" si="83"/>
        <v>108.44678183016912</v>
      </c>
      <c r="V281" s="52">
        <f t="shared" si="94"/>
        <v>0.11027434348095143</v>
      </c>
      <c r="W281" s="52">
        <f t="shared" si="95"/>
        <v>2.2556755827955749E-4</v>
      </c>
      <c r="X281" s="66">
        <f t="shared" si="96"/>
        <v>2.2762469536718403E-3</v>
      </c>
      <c r="Y281" s="67">
        <f t="shared" si="97"/>
        <v>0.66285785505441985</v>
      </c>
      <c r="Z281" s="67">
        <f t="shared" si="98"/>
        <v>2.8766099649403052E-3</v>
      </c>
    </row>
    <row r="282" spans="2:26" ht="11.25" customHeight="1">
      <c r="B282" s="69" t="s">
        <v>235</v>
      </c>
      <c r="C282" s="57">
        <v>164200.31099999999</v>
      </c>
      <c r="D282" s="244">
        <v>797.6</v>
      </c>
      <c r="E282" s="71">
        <v>128.80000000000001</v>
      </c>
      <c r="F282" s="59">
        <f t="shared" si="78"/>
        <v>5.4160902218194701E-3</v>
      </c>
      <c r="G282" s="60">
        <f t="shared" si="84"/>
        <v>1.17843064600207E-3</v>
      </c>
      <c r="H282" s="60">
        <f t="shared" si="85"/>
        <v>4.3603902681328147E-2</v>
      </c>
      <c r="I282" s="61">
        <f t="shared" si="86"/>
        <v>4.3014687358327114E-2</v>
      </c>
      <c r="J282" s="62">
        <f t="shared" si="87"/>
        <v>21149.0000568</v>
      </c>
      <c r="K282" s="60">
        <f t="shared" si="88"/>
        <v>3.6270162050745978E-3</v>
      </c>
      <c r="L282" s="60">
        <f t="shared" si="89"/>
        <v>9.8882452992143224E-2</v>
      </c>
      <c r="M282" s="63">
        <f t="shared" si="90"/>
        <v>4.1625948671871957E-5</v>
      </c>
      <c r="N282" s="64">
        <f t="shared" si="91"/>
        <v>405.21637553287502</v>
      </c>
      <c r="O282" s="64">
        <f t="shared" si="92"/>
        <v>17.430255706021093</v>
      </c>
      <c r="P282" s="65">
        <f t="shared" si="93"/>
        <v>52191.869168634308</v>
      </c>
      <c r="Q282" s="229">
        <f t="shared" si="79"/>
        <v>4.8582608136702534</v>
      </c>
      <c r="R282" s="230">
        <f t="shared" si="80"/>
        <v>405.21637553287502</v>
      </c>
      <c r="S282" s="230">
        <f t="shared" si="81"/>
        <v>17.430255706021093</v>
      </c>
      <c r="T282" s="231">
        <f t="shared" si="82"/>
        <v>1968.6468383088563</v>
      </c>
      <c r="U282" s="230">
        <f t="shared" si="83"/>
        <v>107.25815991682383</v>
      </c>
      <c r="V282" s="52">
        <f t="shared" si="94"/>
        <v>0.11312030376655377</v>
      </c>
      <c r="W282" s="52">
        <f t="shared" si="95"/>
        <v>2.0271639467438299E-4</v>
      </c>
      <c r="X282" s="66">
        <f t="shared" si="96"/>
        <v>2.3629190100519356E-3</v>
      </c>
      <c r="Y282" s="67">
        <f t="shared" si="97"/>
        <v>0.2119457986693562</v>
      </c>
      <c r="Z282" s="67">
        <f t="shared" si="98"/>
        <v>5.2936308472040083E-5</v>
      </c>
    </row>
    <row r="283" spans="2:26" ht="11.25" customHeight="1">
      <c r="B283" s="69" t="s">
        <v>366</v>
      </c>
      <c r="C283" s="57">
        <v>250794.872</v>
      </c>
      <c r="D283" s="244">
        <v>818.06</v>
      </c>
      <c r="E283" s="71">
        <v>78</v>
      </c>
      <c r="F283" s="59">
        <f t="shared" si="78"/>
        <v>8.2723817369728721E-3</v>
      </c>
      <c r="G283" s="60">
        <f t="shared" si="84"/>
        <v>1.799901359656782E-3</v>
      </c>
      <c r="H283" s="60">
        <f t="shared" si="85"/>
        <v>4.540380404098493E-2</v>
      </c>
      <c r="I283" s="61">
        <f t="shared" si="86"/>
        <v>4.4503853361156538E-2</v>
      </c>
      <c r="J283" s="62">
        <f t="shared" si="87"/>
        <v>19562.000015999998</v>
      </c>
      <c r="K283" s="60">
        <f t="shared" si="88"/>
        <v>3.3548484973826725E-3</v>
      </c>
      <c r="L283" s="60">
        <f t="shared" si="89"/>
        <v>0.10223730148952589</v>
      </c>
      <c r="M283" s="63">
        <f t="shared" si="90"/>
        <v>-3.1694174196282045E-5</v>
      </c>
      <c r="N283" s="64">
        <f t="shared" si="91"/>
        <v>500.79424118094647</v>
      </c>
      <c r="O283" s="64">
        <f t="shared" si="92"/>
        <v>22.287273473628503</v>
      </c>
      <c r="P283" s="65">
        <f t="shared" si="93"/>
        <v>39061.950812113828</v>
      </c>
      <c r="Q283" s="229">
        <f t="shared" si="79"/>
        <v>4.3567088266895917</v>
      </c>
      <c r="R283" s="230">
        <f t="shared" si="80"/>
        <v>500.79424118094647</v>
      </c>
      <c r="S283" s="230">
        <f t="shared" si="81"/>
        <v>22.287273473628503</v>
      </c>
      <c r="T283" s="231">
        <f t="shared" si="82"/>
        <v>2181.8146909083457</v>
      </c>
      <c r="U283" s="230">
        <f t="shared" si="83"/>
        <v>106.80340403205682</v>
      </c>
      <c r="V283" s="52">
        <f t="shared" si="94"/>
        <v>0.11744610584832138</v>
      </c>
      <c r="W283" s="52">
        <f t="shared" si="95"/>
        <v>2.3130773002411656E-4</v>
      </c>
      <c r="X283" s="66">
        <f t="shared" si="96"/>
        <v>2.4430872810690348E-3</v>
      </c>
      <c r="Y283" s="67">
        <f t="shared" si="97"/>
        <v>0.92072690513620026</v>
      </c>
      <c r="Z283" s="67">
        <f t="shared" si="98"/>
        <v>1.525844839744417E-3</v>
      </c>
    </row>
    <row r="284" spans="2:26" ht="11.25" customHeight="1">
      <c r="B284" s="69" t="s">
        <v>299</v>
      </c>
      <c r="C284" s="57">
        <v>790351.24</v>
      </c>
      <c r="D284" s="244">
        <v>892.24</v>
      </c>
      <c r="E284" s="71">
        <v>48.4</v>
      </c>
      <c r="F284" s="59">
        <f t="shared" si="78"/>
        <v>2.6069461115496264E-2</v>
      </c>
      <c r="G284" s="60">
        <f t="shared" si="84"/>
        <v>5.6721824498964383E-3</v>
      </c>
      <c r="H284" s="60">
        <f t="shared" si="85"/>
        <v>5.1075986490881367E-2</v>
      </c>
      <c r="I284" s="61">
        <f t="shared" si="86"/>
        <v>4.8239895265933148E-2</v>
      </c>
      <c r="J284" s="62">
        <f t="shared" si="87"/>
        <v>38253.000015999998</v>
      </c>
      <c r="K284" s="60">
        <f t="shared" si="88"/>
        <v>6.560322028376025E-3</v>
      </c>
      <c r="L284" s="60">
        <f t="shared" si="89"/>
        <v>0.10879762351790193</v>
      </c>
      <c r="M284" s="63">
        <f t="shared" si="90"/>
        <v>-2.8204505141151727E-4</v>
      </c>
      <c r="N284" s="64">
        <f t="shared" si="91"/>
        <v>889.01700771132607</v>
      </c>
      <c r="O284" s="64">
        <f t="shared" si="92"/>
        <v>42.88608734162765</v>
      </c>
      <c r="P284" s="65">
        <f t="shared" si="93"/>
        <v>43028.423173228184</v>
      </c>
      <c r="Q284" s="229">
        <f t="shared" si="79"/>
        <v>3.8794998137225858</v>
      </c>
      <c r="R284" s="230">
        <f t="shared" si="80"/>
        <v>889.01700771132607</v>
      </c>
      <c r="S284" s="230">
        <f t="shared" si="81"/>
        <v>42.88608734162765</v>
      </c>
      <c r="T284" s="231">
        <f t="shared" si="82"/>
        <v>3448.9413158123002</v>
      </c>
      <c r="U284" s="230">
        <f t="shared" si="83"/>
        <v>105.67097402856074</v>
      </c>
      <c r="V284" s="52">
        <f t="shared" si="94"/>
        <v>0.13091429255867315</v>
      </c>
      <c r="W284" s="52">
        <f t="shared" si="95"/>
        <v>4.8914704945900839E-4</v>
      </c>
      <c r="X284" s="66">
        <f t="shared" si="96"/>
        <v>2.5998543227821269E-3</v>
      </c>
      <c r="Y284" s="67">
        <f t="shared" si="97"/>
        <v>1.3368785032495976</v>
      </c>
      <c r="Z284" s="67">
        <f t="shared" si="98"/>
        <v>1.0137574801768291E-2</v>
      </c>
    </row>
    <row r="285" spans="2:26" ht="11.25" customHeight="1">
      <c r="B285" s="69" t="s">
        <v>347</v>
      </c>
      <c r="C285" s="57">
        <v>253745.791</v>
      </c>
      <c r="D285" s="244">
        <v>925.14</v>
      </c>
      <c r="E285" s="71">
        <v>118.8</v>
      </c>
      <c r="F285" s="59">
        <f t="shared" si="78"/>
        <v>8.3697167751585252E-3</v>
      </c>
      <c r="G285" s="60">
        <f t="shared" si="84"/>
        <v>1.8210794765695433E-3</v>
      </c>
      <c r="H285" s="60">
        <f t="shared" si="85"/>
        <v>5.2897065967450911E-2</v>
      </c>
      <c r="I285" s="61">
        <f t="shared" si="86"/>
        <v>5.1986526229166136E-2</v>
      </c>
      <c r="J285" s="62">
        <f t="shared" si="87"/>
        <v>30144.999970799996</v>
      </c>
      <c r="K285" s="60">
        <f t="shared" si="88"/>
        <v>5.1698143223045728E-3</v>
      </c>
      <c r="L285" s="60">
        <f t="shared" si="89"/>
        <v>0.11396743784020649</v>
      </c>
      <c r="M285" s="63">
        <f t="shared" si="90"/>
        <v>6.5924247198402564E-5</v>
      </c>
      <c r="N285" s="64">
        <f t="shared" si="91"/>
        <v>503.73186418966986</v>
      </c>
      <c r="O285" s="64">
        <f t="shared" si="92"/>
        <v>26.187269770163027</v>
      </c>
      <c r="P285" s="65">
        <f t="shared" si="93"/>
        <v>59843.345465732775</v>
      </c>
      <c r="Q285" s="229">
        <f t="shared" si="79"/>
        <v>4.7774414069285447</v>
      </c>
      <c r="R285" s="230">
        <f t="shared" si="80"/>
        <v>503.73186418966986</v>
      </c>
      <c r="S285" s="230">
        <f t="shared" si="81"/>
        <v>26.187269770163027</v>
      </c>
      <c r="T285" s="231">
        <f t="shared" si="82"/>
        <v>2406.5494659690348</v>
      </c>
      <c r="U285" s="230">
        <f t="shared" si="83"/>
        <v>104.54739244139594</v>
      </c>
      <c r="V285" s="52">
        <f t="shared" si="94"/>
        <v>0.13518624723677039</v>
      </c>
      <c r="W285" s="52">
        <f t="shared" si="95"/>
        <v>4.5023787220770838E-4</v>
      </c>
      <c r="X285" s="66">
        <f t="shared" si="96"/>
        <v>2.7233934560759059E-3</v>
      </c>
      <c r="Y285" s="67">
        <f t="shared" si="97"/>
        <v>0.4006654488897432</v>
      </c>
      <c r="Z285" s="67">
        <f t="shared" si="98"/>
        <v>2.9234299091824623E-4</v>
      </c>
    </row>
    <row r="286" spans="2:26" ht="11.25" customHeight="1">
      <c r="B286" s="69" t="s">
        <v>300</v>
      </c>
      <c r="C286" s="57">
        <v>635583.75600000005</v>
      </c>
      <c r="D286" s="244">
        <v>929.21</v>
      </c>
      <c r="E286" s="71">
        <v>59.1</v>
      </c>
      <c r="F286" s="59">
        <f t="shared" si="78"/>
        <v>2.0964509415691012E-2</v>
      </c>
      <c r="G286" s="60">
        <f t="shared" si="84"/>
        <v>4.5614491934275452E-3</v>
      </c>
      <c r="H286" s="60">
        <f t="shared" si="85"/>
        <v>5.7458515160878458E-2</v>
      </c>
      <c r="I286" s="61">
        <f t="shared" si="86"/>
        <v>5.5177790564164685E-2</v>
      </c>
      <c r="J286" s="62">
        <f t="shared" si="87"/>
        <v>37562.999979600005</v>
      </c>
      <c r="K286" s="60">
        <f t="shared" si="88"/>
        <v>6.4419882392227085E-3</v>
      </c>
      <c r="L286" s="60">
        <f t="shared" si="89"/>
        <v>0.1204094260794292</v>
      </c>
      <c r="M286" s="63">
        <f t="shared" si="90"/>
        <v>-1.7909440056150788E-4</v>
      </c>
      <c r="N286" s="64">
        <f t="shared" si="91"/>
        <v>797.23506947449323</v>
      </c>
      <c r="O286" s="64">
        <f t="shared" si="92"/>
        <v>43.989669693870866</v>
      </c>
      <c r="P286" s="65">
        <f t="shared" si="93"/>
        <v>47116.592605942547</v>
      </c>
      <c r="Q286" s="229">
        <f t="shared" si="79"/>
        <v>4.0792309244120526</v>
      </c>
      <c r="R286" s="230">
        <f t="shared" si="80"/>
        <v>797.23506947449323</v>
      </c>
      <c r="S286" s="230">
        <f t="shared" si="81"/>
        <v>43.989669693870866</v>
      </c>
      <c r="T286" s="231">
        <f t="shared" si="82"/>
        <v>3252.105949426144</v>
      </c>
      <c r="U286" s="230">
        <f t="shared" si="83"/>
        <v>103.59978713742424</v>
      </c>
      <c r="V286" s="52">
        <f t="shared" si="94"/>
        <v>0.14577764032768453</v>
      </c>
      <c r="W286" s="52">
        <f t="shared" si="95"/>
        <v>6.4354629414538486E-4</v>
      </c>
      <c r="X286" s="66">
        <f t="shared" si="96"/>
        <v>2.8773327649460026E-3</v>
      </c>
      <c r="Y286" s="67">
        <f t="shared" si="97"/>
        <v>1.2104327434960001</v>
      </c>
      <c r="Z286" s="67">
        <f t="shared" si="98"/>
        <v>6.683195546985184E-3</v>
      </c>
    </row>
    <row r="287" spans="2:26" ht="11.25" customHeight="1">
      <c r="B287" s="69" t="s">
        <v>272</v>
      </c>
      <c r="C287" s="57">
        <v>64085.432999999997</v>
      </c>
      <c r="D287" s="244">
        <v>1006.42</v>
      </c>
      <c r="E287" s="71">
        <v>91.3</v>
      </c>
      <c r="F287" s="59">
        <f t="shared" si="78"/>
        <v>2.1138357468297778E-3</v>
      </c>
      <c r="G287" s="60">
        <f t="shared" si="84"/>
        <v>4.5992749800280447E-4</v>
      </c>
      <c r="H287" s="60">
        <f t="shared" si="85"/>
        <v>5.7918442658881263E-2</v>
      </c>
      <c r="I287" s="61">
        <f t="shared" si="86"/>
        <v>5.768847890987986E-2</v>
      </c>
      <c r="J287" s="62">
        <f t="shared" si="87"/>
        <v>5851.0000329000004</v>
      </c>
      <c r="K287" s="60">
        <f t="shared" si="88"/>
        <v>1.0034361850784969E-3</v>
      </c>
      <c r="L287" s="60">
        <f t="shared" si="89"/>
        <v>0.12141286226450769</v>
      </c>
      <c r="M287" s="63">
        <f t="shared" si="90"/>
        <v>2.2763471806417149E-6</v>
      </c>
      <c r="N287" s="64">
        <f t="shared" si="91"/>
        <v>253.15100829346898</v>
      </c>
      <c r="O287" s="64">
        <f t="shared" si="92"/>
        <v>14.603896602952606</v>
      </c>
      <c r="P287" s="65">
        <f t="shared" si="93"/>
        <v>23112.687057193718</v>
      </c>
      <c r="Q287" s="229">
        <f t="shared" si="79"/>
        <v>4.514150787600923</v>
      </c>
      <c r="R287" s="230">
        <f t="shared" si="80"/>
        <v>253.15100829346898</v>
      </c>
      <c r="S287" s="230">
        <f t="shared" si="81"/>
        <v>14.603896602952606</v>
      </c>
      <c r="T287" s="231">
        <f t="shared" si="82"/>
        <v>1142.7618234699307</v>
      </c>
      <c r="U287" s="230">
        <f t="shared" si="83"/>
        <v>102.86031084891501</v>
      </c>
      <c r="V287" s="52">
        <f t="shared" si="94"/>
        <v>0.14683700553955362</v>
      </c>
      <c r="W287" s="52">
        <f t="shared" si="95"/>
        <v>6.4638706127006303E-4</v>
      </c>
      <c r="X287" s="66">
        <f t="shared" si="96"/>
        <v>2.9013111186917814E-3</v>
      </c>
      <c r="Y287" s="67">
        <f t="shared" si="97"/>
        <v>0.7940743576382453</v>
      </c>
      <c r="Z287" s="67">
        <f t="shared" si="98"/>
        <v>2.9000916288041676E-4</v>
      </c>
    </row>
    <row r="288" spans="2:26" ht="11.25" customHeight="1">
      <c r="B288" s="69" t="s">
        <v>271</v>
      </c>
      <c r="C288" s="57">
        <v>430717.391</v>
      </c>
      <c r="D288" s="244">
        <v>1055.27</v>
      </c>
      <c r="E288" s="71">
        <v>92</v>
      </c>
      <c r="F288" s="59">
        <f t="shared" si="78"/>
        <v>1.4207063528416178E-2</v>
      </c>
      <c r="G288" s="60">
        <f t="shared" si="84"/>
        <v>3.0911669425550369E-3</v>
      </c>
      <c r="H288" s="60">
        <f t="shared" si="85"/>
        <v>6.1009609601436296E-2</v>
      </c>
      <c r="I288" s="61">
        <f t="shared" si="86"/>
        <v>5.9464026130158776E-2</v>
      </c>
      <c r="J288" s="62">
        <f t="shared" si="87"/>
        <v>39625.999972000005</v>
      </c>
      <c r="K288" s="60">
        <f t="shared" si="88"/>
        <v>6.7957890989989479E-3</v>
      </c>
      <c r="L288" s="60">
        <f t="shared" si="89"/>
        <v>0.12820865136350665</v>
      </c>
      <c r="M288" s="63">
        <f t="shared" si="90"/>
        <v>1.8294095019188127E-5</v>
      </c>
      <c r="N288" s="64">
        <f t="shared" si="91"/>
        <v>656.29062998034647</v>
      </c>
      <c r="O288" s="64">
        <f t="shared" si="92"/>
        <v>39.025683170129689</v>
      </c>
      <c r="P288" s="65">
        <f t="shared" si="93"/>
        <v>60378.737958191872</v>
      </c>
      <c r="Q288" s="229">
        <f t="shared" si="79"/>
        <v>4.5217885770490405</v>
      </c>
      <c r="R288" s="230">
        <f t="shared" si="80"/>
        <v>656.29062998034647</v>
      </c>
      <c r="S288" s="230">
        <f t="shared" si="81"/>
        <v>39.025683170129689</v>
      </c>
      <c r="T288" s="231">
        <f t="shared" si="82"/>
        <v>2967.6074738694492</v>
      </c>
      <c r="U288" s="230">
        <f t="shared" si="83"/>
        <v>102.34054512055413</v>
      </c>
      <c r="V288" s="52">
        <f t="shared" si="94"/>
        <v>0.15391682030031517</v>
      </c>
      <c r="W288" s="52">
        <f t="shared" si="95"/>
        <v>6.6090995008348671E-4</v>
      </c>
      <c r="X288" s="66">
        <f t="shared" si="96"/>
        <v>3.0637049384689289E-3</v>
      </c>
      <c r="Y288" s="67">
        <f t="shared" si="97"/>
        <v>0.79249333896780105</v>
      </c>
      <c r="Z288" s="67">
        <f t="shared" si="98"/>
        <v>1.9413940824776145E-3</v>
      </c>
    </row>
    <row r="289" spans="2:26" ht="11.25" customHeight="1">
      <c r="B289" s="69" t="s">
        <v>313</v>
      </c>
      <c r="C289" s="57">
        <v>1071944.075</v>
      </c>
      <c r="D289" s="244">
        <v>1083.55</v>
      </c>
      <c r="E289" s="71">
        <v>75.099999999999994</v>
      </c>
      <c r="F289" s="59">
        <f t="shared" si="78"/>
        <v>3.5357702964063306E-2</v>
      </c>
      <c r="G289" s="60">
        <f t="shared" si="84"/>
        <v>7.6931142279038764E-3</v>
      </c>
      <c r="H289" s="60">
        <f t="shared" si="85"/>
        <v>6.8702723829340173E-2</v>
      </c>
      <c r="I289" s="61">
        <f t="shared" si="86"/>
        <v>6.4856166715388242E-2</v>
      </c>
      <c r="J289" s="62">
        <f t="shared" si="87"/>
        <v>80503.000032499986</v>
      </c>
      <c r="K289" s="60">
        <f t="shared" si="88"/>
        <v>1.3806122506539816E-2</v>
      </c>
      <c r="L289" s="60">
        <f t="shared" si="89"/>
        <v>0.14201477387004646</v>
      </c>
      <c r="M289" s="63">
        <f t="shared" si="90"/>
        <v>-1.4401765571136343E-4</v>
      </c>
      <c r="N289" s="64">
        <f t="shared" si="91"/>
        <v>1035.3473209508006</v>
      </c>
      <c r="O289" s="64">
        <f t="shared" si="92"/>
        <v>67.148658455915708</v>
      </c>
      <c r="P289" s="65">
        <f t="shared" si="93"/>
        <v>77754.583803405127</v>
      </c>
      <c r="Q289" s="229">
        <f t="shared" si="79"/>
        <v>4.3188205587700894</v>
      </c>
      <c r="R289" s="230">
        <f t="shared" si="80"/>
        <v>1035.3473209508006</v>
      </c>
      <c r="S289" s="230">
        <f t="shared" si="81"/>
        <v>67.148658455915708</v>
      </c>
      <c r="T289" s="231">
        <f t="shared" si="82"/>
        <v>4471.4792951898517</v>
      </c>
      <c r="U289" s="230">
        <f t="shared" si="83"/>
        <v>100.77811844417701</v>
      </c>
      <c r="V289" s="52">
        <f t="shared" si="94"/>
        <v>0.17123825420463623</v>
      </c>
      <c r="W289" s="52">
        <f t="shared" si="95"/>
        <v>8.5401180286615497E-4</v>
      </c>
      <c r="X289" s="66">
        <f t="shared" si="96"/>
        <v>3.3936193807047104E-3</v>
      </c>
      <c r="Y289" s="67">
        <f t="shared" si="97"/>
        <v>1.0320725614885562</v>
      </c>
      <c r="Z289" s="67">
        <f t="shared" si="98"/>
        <v>8.1945035019291498E-3</v>
      </c>
    </row>
    <row r="290" spans="2:26" ht="11.25" customHeight="1">
      <c r="B290" s="69" t="s">
        <v>259</v>
      </c>
      <c r="C290" s="57">
        <v>3167128.8739999998</v>
      </c>
      <c r="D290" s="244">
        <v>1087.6099999999999</v>
      </c>
      <c r="E290" s="71">
        <v>61.3</v>
      </c>
      <c r="F290" s="59">
        <f t="shared" si="78"/>
        <v>0.10446664577701993</v>
      </c>
      <c r="G290" s="60">
        <f t="shared" si="84"/>
        <v>2.2729809110773418E-2</v>
      </c>
      <c r="H290" s="60">
        <f t="shared" si="85"/>
        <v>9.1432532940113595E-2</v>
      </c>
      <c r="I290" s="61">
        <f t="shared" si="86"/>
        <v>8.0067628384726891E-2</v>
      </c>
      <c r="J290" s="62">
        <f t="shared" si="87"/>
        <v>194144.99997619999</v>
      </c>
      <c r="K290" s="60">
        <f t="shared" si="88"/>
        <v>3.3295525044054045E-2</v>
      </c>
      <c r="L290" s="60">
        <f t="shared" si="89"/>
        <v>0.17531029891410049</v>
      </c>
      <c r="M290" s="63">
        <f t="shared" si="90"/>
        <v>-9.4047543912128585E-4</v>
      </c>
      <c r="N290" s="64">
        <f t="shared" si="91"/>
        <v>1779.6429063157586</v>
      </c>
      <c r="O290" s="64">
        <f t="shared" si="92"/>
        <v>142.4917868804055</v>
      </c>
      <c r="P290" s="65">
        <f t="shared" si="93"/>
        <v>109092.110157156</v>
      </c>
      <c r="Q290" s="229">
        <f t="shared" si="79"/>
        <v>4.1157798429421657</v>
      </c>
      <c r="R290" s="230">
        <f t="shared" si="80"/>
        <v>1779.6429063157586</v>
      </c>
      <c r="S290" s="230">
        <f t="shared" si="81"/>
        <v>142.4917868804055</v>
      </c>
      <c r="T290" s="231">
        <f t="shared" si="82"/>
        <v>7324.618401449412</v>
      </c>
      <c r="U290" s="230">
        <f t="shared" si="83"/>
        <v>96.497819760454917</v>
      </c>
      <c r="V290" s="52">
        <f t="shared" si="94"/>
        <v>0.22005091066386348</v>
      </c>
      <c r="W290" s="52">
        <f t="shared" si="95"/>
        <v>2.0017223397430298E-3</v>
      </c>
      <c r="X290" s="66">
        <f t="shared" si="96"/>
        <v>4.1892572992189969E-3</v>
      </c>
      <c r="Y290" s="67">
        <f t="shared" si="97"/>
        <v>1.2521866471612637</v>
      </c>
      <c r="Z290" s="67">
        <f t="shared" si="98"/>
        <v>3.5639690597899704E-2</v>
      </c>
    </row>
    <row r="291" spans="2:26" ht="11.25" customHeight="1">
      <c r="B291" s="69" t="s">
        <v>240</v>
      </c>
      <c r="C291" s="57">
        <v>25395.777999999998</v>
      </c>
      <c r="D291" s="244">
        <v>1100.24</v>
      </c>
      <c r="E291" s="71">
        <v>75.8</v>
      </c>
      <c r="F291" s="59">
        <f t="shared" si="78"/>
        <v>8.3767091586871615E-4</v>
      </c>
      <c r="G291" s="60">
        <f t="shared" si="84"/>
        <v>1.822600876454196E-4</v>
      </c>
      <c r="H291" s="60">
        <f t="shared" si="85"/>
        <v>9.1614793027759017E-2</v>
      </c>
      <c r="I291" s="61">
        <f t="shared" si="86"/>
        <v>9.1523662983936299E-2</v>
      </c>
      <c r="J291" s="62">
        <f t="shared" si="87"/>
        <v>1924.9999723999999</v>
      </c>
      <c r="K291" s="60">
        <f t="shared" si="88"/>
        <v>3.3013409976411818E-4</v>
      </c>
      <c r="L291" s="60">
        <f t="shared" si="89"/>
        <v>0.17564043301386462</v>
      </c>
      <c r="M291" s="63">
        <f t="shared" si="90"/>
        <v>-1.7670734938912691E-6</v>
      </c>
      <c r="N291" s="64">
        <f t="shared" si="91"/>
        <v>159.36052836257792</v>
      </c>
      <c r="O291" s="64">
        <f t="shared" si="92"/>
        <v>14.585259290798604</v>
      </c>
      <c r="P291" s="65">
        <f t="shared" si="93"/>
        <v>12079.528049883405</v>
      </c>
      <c r="Q291" s="229">
        <f t="shared" si="79"/>
        <v>4.3280982926483258</v>
      </c>
      <c r="R291" s="230">
        <f t="shared" si="80"/>
        <v>159.36052836257792</v>
      </c>
      <c r="S291" s="230">
        <f t="shared" si="81"/>
        <v>14.585259290798604</v>
      </c>
      <c r="T291" s="231">
        <f t="shared" si="82"/>
        <v>689.72803072160866</v>
      </c>
      <c r="U291" s="230">
        <f t="shared" si="83"/>
        <v>93.394684899255196</v>
      </c>
      <c r="V291" s="52">
        <f t="shared" si="94"/>
        <v>0.22042867997879695</v>
      </c>
      <c r="W291" s="52">
        <f t="shared" si="95"/>
        <v>2.0059870661917703E-3</v>
      </c>
      <c r="X291" s="66">
        <f t="shared" si="96"/>
        <v>4.1971462635053197E-3</v>
      </c>
      <c r="Y291" s="67">
        <f t="shared" si="97"/>
        <v>1.1177892559122653</v>
      </c>
      <c r="Z291" s="67">
        <f t="shared" si="98"/>
        <v>2.2772538059736828E-4</v>
      </c>
    </row>
    <row r="292" spans="2:26" ht="11.25" customHeight="1">
      <c r="B292" s="69" t="s">
        <v>303</v>
      </c>
      <c r="C292" s="57">
        <v>732732.049</v>
      </c>
      <c r="D292" s="244">
        <v>1227.06</v>
      </c>
      <c r="E292" s="71">
        <v>114.2</v>
      </c>
      <c r="F292" s="59">
        <f t="shared" si="78"/>
        <v>2.4168912114926781E-2</v>
      </c>
      <c r="G292" s="60">
        <f t="shared" si="84"/>
        <v>5.258661792969993E-3</v>
      </c>
      <c r="H292" s="60">
        <f t="shared" si="85"/>
        <v>9.687345482072901E-2</v>
      </c>
      <c r="I292" s="61">
        <f t="shared" si="86"/>
        <v>9.4244123924244014E-2</v>
      </c>
      <c r="J292" s="62">
        <f t="shared" si="87"/>
        <v>83677.999995799997</v>
      </c>
      <c r="K292" s="60">
        <f t="shared" si="88"/>
        <v>1.4350629399871528E-2</v>
      </c>
      <c r="L292" s="60">
        <f t="shared" si="89"/>
        <v>0.18999106241373614</v>
      </c>
      <c r="M292" s="63">
        <f t="shared" si="90"/>
        <v>3.910963078965872E-4</v>
      </c>
      <c r="N292" s="64">
        <f t="shared" si="91"/>
        <v>855.99769216978621</v>
      </c>
      <c r="O292" s="64">
        <f t="shared" si="92"/>
        <v>80.672752579716217</v>
      </c>
      <c r="P292" s="65">
        <f t="shared" si="93"/>
        <v>97754.936445789586</v>
      </c>
      <c r="Q292" s="229">
        <f t="shared" si="79"/>
        <v>4.73795129722191</v>
      </c>
      <c r="R292" s="230">
        <f t="shared" si="80"/>
        <v>855.99769216978621</v>
      </c>
      <c r="S292" s="230">
        <f t="shared" si="81"/>
        <v>80.672752579716217</v>
      </c>
      <c r="T292" s="231">
        <f t="shared" si="82"/>
        <v>4055.6753760347997</v>
      </c>
      <c r="U292" s="230">
        <f t="shared" si="83"/>
        <v>92.672568123171573</v>
      </c>
      <c r="V292" s="52">
        <f t="shared" si="94"/>
        <v>0.23123868241709766</v>
      </c>
      <c r="W292" s="52">
        <f t="shared" si="95"/>
        <v>1.7013661559417091E-3</v>
      </c>
      <c r="X292" s="66">
        <f t="shared" si="96"/>
        <v>4.540072374145606E-3</v>
      </c>
      <c r="Y292" s="67">
        <f t="shared" si="97"/>
        <v>0.68961026598961972</v>
      </c>
      <c r="Z292" s="67">
        <f t="shared" si="98"/>
        <v>2.5008213968820852E-3</v>
      </c>
    </row>
    <row r="293" spans="2:26" ht="11.25" customHeight="1">
      <c r="B293" s="69" t="s">
        <v>314</v>
      </c>
      <c r="C293" s="57">
        <v>945294.11800000002</v>
      </c>
      <c r="D293" s="244">
        <v>1268.93</v>
      </c>
      <c r="E293" s="71">
        <v>52.7</v>
      </c>
      <c r="F293" s="59">
        <f t="shared" si="78"/>
        <v>3.1180198125466772E-2</v>
      </c>
      <c r="G293" s="60">
        <f t="shared" si="84"/>
        <v>6.7841744717322553E-3</v>
      </c>
      <c r="H293" s="60">
        <f t="shared" si="85"/>
        <v>0.10365762929246126</v>
      </c>
      <c r="I293" s="61">
        <f t="shared" si="86"/>
        <v>0.10026554205659513</v>
      </c>
      <c r="J293" s="62">
        <f t="shared" si="87"/>
        <v>49817.000018600003</v>
      </c>
      <c r="K293" s="60">
        <f t="shared" si="88"/>
        <v>8.5435276311121751E-3</v>
      </c>
      <c r="L293" s="60">
        <f t="shared" si="89"/>
        <v>0.19853459004484833</v>
      </c>
      <c r="M293" s="63">
        <f t="shared" si="90"/>
        <v>-4.6129147750236313E-4</v>
      </c>
      <c r="N293" s="64">
        <f t="shared" si="91"/>
        <v>972.26237096783711</v>
      </c>
      <c r="O293" s="64">
        <f t="shared" si="92"/>
        <v>97.484413646320576</v>
      </c>
      <c r="P293" s="65">
        <f t="shared" si="93"/>
        <v>51238.226950005017</v>
      </c>
      <c r="Q293" s="229">
        <f t="shared" si="79"/>
        <v>3.9646154555473165</v>
      </c>
      <c r="R293" s="230">
        <f t="shared" si="80"/>
        <v>972.26237096783711</v>
      </c>
      <c r="S293" s="230">
        <f t="shared" si="81"/>
        <v>97.484413646320576</v>
      </c>
      <c r="T293" s="231">
        <f t="shared" si="82"/>
        <v>3854.6464227861657</v>
      </c>
      <c r="U293" s="230">
        <f t="shared" si="83"/>
        <v>91.094041607282819</v>
      </c>
      <c r="V293" s="52">
        <f t="shared" si="94"/>
        <v>0.24493331716081118</v>
      </c>
      <c r="W293" s="52">
        <f t="shared" si="95"/>
        <v>2.1528418779815863E-3</v>
      </c>
      <c r="X293" s="66">
        <f t="shared" si="96"/>
        <v>4.7442305765524875E-3</v>
      </c>
      <c r="Y293" s="67">
        <f t="shared" si="97"/>
        <v>1.4052066030449535</v>
      </c>
      <c r="Z293" s="67">
        <f t="shared" si="98"/>
        <v>1.3396068884542948E-2</v>
      </c>
    </row>
    <row r="294" spans="2:26" ht="11.25" customHeight="1">
      <c r="B294" s="69" t="s">
        <v>229</v>
      </c>
      <c r="C294" s="57">
        <v>693423.72900000005</v>
      </c>
      <c r="D294" s="244">
        <v>1271.92</v>
      </c>
      <c r="E294" s="71">
        <v>88.5</v>
      </c>
      <c r="F294" s="59">
        <f t="shared" si="78"/>
        <v>2.2872340833839801E-2</v>
      </c>
      <c r="G294" s="60">
        <f t="shared" si="84"/>
        <v>4.976554355726125E-3</v>
      </c>
      <c r="H294" s="60">
        <f t="shared" si="85"/>
        <v>0.10863418364818739</v>
      </c>
      <c r="I294" s="61">
        <f t="shared" si="86"/>
        <v>0.10614590647032432</v>
      </c>
      <c r="J294" s="62">
        <f t="shared" si="87"/>
        <v>61368.000016500002</v>
      </c>
      <c r="K294" s="60">
        <f t="shared" si="88"/>
        <v>1.0524503755972947E-2</v>
      </c>
      <c r="L294" s="60">
        <f t="shared" si="89"/>
        <v>0.20905909380082127</v>
      </c>
      <c r="M294" s="63">
        <f t="shared" si="90"/>
        <v>1.0292692997376784E-4</v>
      </c>
      <c r="N294" s="64">
        <f t="shared" si="91"/>
        <v>832.72067885936406</v>
      </c>
      <c r="O294" s="64">
        <f t="shared" si="92"/>
        <v>88.389891294111024</v>
      </c>
      <c r="P294" s="65">
        <f t="shared" si="93"/>
        <v>73695.780079053715</v>
      </c>
      <c r="Q294" s="229">
        <f t="shared" si="79"/>
        <v>4.4830025520138834</v>
      </c>
      <c r="R294" s="230">
        <f t="shared" si="80"/>
        <v>832.72067885936406</v>
      </c>
      <c r="S294" s="230">
        <f t="shared" si="81"/>
        <v>88.389891294111024</v>
      </c>
      <c r="T294" s="231">
        <f t="shared" si="82"/>
        <v>3733.0889284412624</v>
      </c>
      <c r="U294" s="230">
        <f t="shared" si="83"/>
        <v>89.578446297910432</v>
      </c>
      <c r="V294" s="52">
        <f t="shared" si="94"/>
        <v>0.2548034499925364</v>
      </c>
      <c r="W294" s="52">
        <f t="shared" si="95"/>
        <v>2.0925461233945062E-3</v>
      </c>
      <c r="X294" s="66">
        <f t="shared" si="96"/>
        <v>4.9957266635106811E-3</v>
      </c>
      <c r="Y294" s="67">
        <f t="shared" si="97"/>
        <v>1.0318765270845736</v>
      </c>
      <c r="Z294" s="67">
        <f t="shared" si="98"/>
        <v>5.2988816366138589E-3</v>
      </c>
    </row>
    <row r="295" spans="2:26" ht="11.25" customHeight="1">
      <c r="B295" s="69" t="s">
        <v>339</v>
      </c>
      <c r="C295" s="57">
        <v>366543.21</v>
      </c>
      <c r="D295" s="244">
        <v>1305.99</v>
      </c>
      <c r="E295" s="71">
        <v>40.5</v>
      </c>
      <c r="F295" s="59">
        <f t="shared" si="78"/>
        <v>1.2090300459633848E-2</v>
      </c>
      <c r="G295" s="60">
        <f t="shared" si="84"/>
        <v>2.6306025190657063E-3</v>
      </c>
      <c r="H295" s="60">
        <f t="shared" si="85"/>
        <v>0.11126478616725309</v>
      </c>
      <c r="I295" s="61">
        <f t="shared" si="86"/>
        <v>0.10994948490772025</v>
      </c>
      <c r="J295" s="62">
        <f t="shared" si="87"/>
        <v>14845.000005000002</v>
      </c>
      <c r="K295" s="60">
        <f t="shared" si="88"/>
        <v>2.5458913158003149E-3</v>
      </c>
      <c r="L295" s="60">
        <f t="shared" si="89"/>
        <v>0.2116049851166216</v>
      </c>
      <c r="M295" s="63">
        <f t="shared" si="90"/>
        <v>-2.7338055403705597E-4</v>
      </c>
      <c r="N295" s="64">
        <f t="shared" si="91"/>
        <v>605.42812124974841</v>
      </c>
      <c r="O295" s="64">
        <f t="shared" si="92"/>
        <v>66.566510080058634</v>
      </c>
      <c r="P295" s="65">
        <f t="shared" si="93"/>
        <v>24519.83891061481</v>
      </c>
      <c r="Q295" s="229">
        <f t="shared" si="79"/>
        <v>3.7013019741124933</v>
      </c>
      <c r="R295" s="230">
        <f t="shared" si="80"/>
        <v>605.42812124974841</v>
      </c>
      <c r="S295" s="230">
        <f t="shared" si="81"/>
        <v>66.566510080058634</v>
      </c>
      <c r="T295" s="231">
        <f t="shared" si="82"/>
        <v>2240.8723003649116</v>
      </c>
      <c r="U295" s="230">
        <f t="shared" si="83"/>
        <v>88.611574999577968</v>
      </c>
      <c r="V295" s="52">
        <f t="shared" si="94"/>
        <v>0.25996198935266013</v>
      </c>
      <c r="W295" s="52">
        <f t="shared" si="95"/>
        <v>2.3383998586842484E-3</v>
      </c>
      <c r="X295" s="66">
        <f t="shared" si="96"/>
        <v>5.0565638980815978E-3</v>
      </c>
      <c r="Y295" s="67">
        <f t="shared" si="97"/>
        <v>1.5587276122487244</v>
      </c>
      <c r="Z295" s="67">
        <f t="shared" si="98"/>
        <v>6.3913954524243638E-3</v>
      </c>
    </row>
    <row r="296" spans="2:26" ht="11.25" customHeight="1">
      <c r="B296" s="69" t="s">
        <v>384</v>
      </c>
      <c r="C296" s="57">
        <v>348909.95299999998</v>
      </c>
      <c r="D296" s="244">
        <v>1307.94</v>
      </c>
      <c r="E296" s="71">
        <v>21.1</v>
      </c>
      <c r="F296" s="59">
        <f t="shared" si="78"/>
        <v>1.1508673602565777E-2</v>
      </c>
      <c r="G296" s="60">
        <f t="shared" si="84"/>
        <v>2.5040523906823898E-3</v>
      </c>
      <c r="H296" s="60">
        <f t="shared" si="85"/>
        <v>0.11376883855793549</v>
      </c>
      <c r="I296" s="61">
        <f t="shared" si="86"/>
        <v>0.11251681236259428</v>
      </c>
      <c r="J296" s="62">
        <f t="shared" si="87"/>
        <v>7362.0000082999995</v>
      </c>
      <c r="K296" s="60">
        <f t="shared" si="88"/>
        <v>1.2625700156106408E-3</v>
      </c>
      <c r="L296" s="60">
        <f t="shared" si="89"/>
        <v>0.21286755513223224</v>
      </c>
      <c r="M296" s="63">
        <f t="shared" si="90"/>
        <v>-3.8939038605348419E-4</v>
      </c>
      <c r="N296" s="64">
        <f t="shared" si="91"/>
        <v>590.68600203492213</v>
      </c>
      <c r="O296" s="64">
        <f t="shared" si="92"/>
        <v>66.462106056174321</v>
      </c>
      <c r="P296" s="65">
        <f t="shared" si="93"/>
        <v>12463.474642936857</v>
      </c>
      <c r="Q296" s="229">
        <f t="shared" si="79"/>
        <v>3.0492730404820207</v>
      </c>
      <c r="R296" s="230">
        <f t="shared" si="80"/>
        <v>590.68600203492213</v>
      </c>
      <c r="S296" s="230">
        <f t="shared" si="81"/>
        <v>66.462106056174321</v>
      </c>
      <c r="T296" s="231">
        <f t="shared" si="82"/>
        <v>1801.1629013951961</v>
      </c>
      <c r="U296" s="230">
        <f t="shared" si="83"/>
        <v>87.964865477823608</v>
      </c>
      <c r="V296" s="52">
        <f t="shared" si="94"/>
        <v>0.26483513142033371</v>
      </c>
      <c r="W296" s="52">
        <f t="shared" si="95"/>
        <v>2.7006289852596465E-3</v>
      </c>
      <c r="X296" s="66">
        <f t="shared" si="96"/>
        <v>5.086734576509701E-3</v>
      </c>
      <c r="Y296" s="67">
        <f t="shared" si="97"/>
        <v>1.7677853025548729</v>
      </c>
      <c r="Z296" s="67">
        <f t="shared" si="98"/>
        <v>7.8253261736076375E-3</v>
      </c>
    </row>
    <row r="297" spans="2:26" ht="11.25" customHeight="1">
      <c r="B297" s="69" t="s">
        <v>372</v>
      </c>
      <c r="C297" s="57">
        <v>1658711.986</v>
      </c>
      <c r="D297" s="244">
        <v>1316.65</v>
      </c>
      <c r="E297" s="71">
        <v>55.9</v>
      </c>
      <c r="F297" s="59">
        <f t="shared" si="78"/>
        <v>5.4712038689070173E-2</v>
      </c>
      <c r="G297" s="60">
        <f t="shared" si="84"/>
        <v>1.1904222502924227E-2</v>
      </c>
      <c r="H297" s="60">
        <f t="shared" si="85"/>
        <v>0.12567306106085971</v>
      </c>
      <c r="I297" s="61">
        <f t="shared" si="86"/>
        <v>0.1197209498093976</v>
      </c>
      <c r="J297" s="62">
        <f t="shared" si="87"/>
        <v>92722.000017400002</v>
      </c>
      <c r="K297" s="60">
        <f t="shared" si="88"/>
        <v>1.5901659450887638E-2</v>
      </c>
      <c r="L297" s="60">
        <f t="shared" si="89"/>
        <v>0.22876921458311988</v>
      </c>
      <c r="M297" s="63">
        <f t="shared" si="90"/>
        <v>-7.2490941307627732E-4</v>
      </c>
      <c r="N297" s="64">
        <f t="shared" si="91"/>
        <v>1287.9099293040645</v>
      </c>
      <c r="O297" s="64">
        <f t="shared" si="92"/>
        <v>154.18980000523672</v>
      </c>
      <c r="P297" s="65">
        <f t="shared" si="93"/>
        <v>71994.165048097202</v>
      </c>
      <c r="Q297" s="229">
        <f t="shared" si="79"/>
        <v>4.0235643801610532</v>
      </c>
      <c r="R297" s="230">
        <f t="shared" si="80"/>
        <v>1287.9099293040645</v>
      </c>
      <c r="S297" s="230">
        <f t="shared" si="81"/>
        <v>154.18980000523672</v>
      </c>
      <c r="T297" s="231">
        <f t="shared" si="82"/>
        <v>5181.9885164035741</v>
      </c>
      <c r="U297" s="230">
        <f t="shared" si="83"/>
        <v>86.175237865232603</v>
      </c>
      <c r="V297" s="52">
        <f t="shared" si="94"/>
        <v>0.28751714693722313</v>
      </c>
      <c r="W297" s="52">
        <f t="shared" si="95"/>
        <v>3.4513195558822912E-3</v>
      </c>
      <c r="X297" s="66">
        <f t="shared" si="96"/>
        <v>5.4667244763442037E-3</v>
      </c>
      <c r="Y297" s="67">
        <f t="shared" si="97"/>
        <v>1.4203617767686347</v>
      </c>
      <c r="Z297" s="67">
        <f t="shared" si="98"/>
        <v>2.40159067590166E-2</v>
      </c>
    </row>
    <row r="298" spans="2:26" ht="11.25" customHeight="1">
      <c r="B298" s="69" t="s">
        <v>317</v>
      </c>
      <c r="C298" s="57">
        <v>574958.44900000002</v>
      </c>
      <c r="D298" s="244">
        <v>1332.95</v>
      </c>
      <c r="E298" s="71">
        <v>36.1</v>
      </c>
      <c r="F298" s="59">
        <f t="shared" si="78"/>
        <v>1.8964804723064069E-2</v>
      </c>
      <c r="G298" s="60">
        <f t="shared" si="84"/>
        <v>4.126354282480124E-3</v>
      </c>
      <c r="H298" s="60">
        <f t="shared" si="85"/>
        <v>0.12979941534333983</v>
      </c>
      <c r="I298" s="61">
        <f t="shared" si="86"/>
        <v>0.12773623820209978</v>
      </c>
      <c r="J298" s="62">
        <f t="shared" si="87"/>
        <v>20756.000008900002</v>
      </c>
      <c r="K298" s="60">
        <f t="shared" si="88"/>
        <v>3.5596173900715178E-3</v>
      </c>
      <c r="L298" s="60">
        <f t="shared" si="89"/>
        <v>0.2323288319731914</v>
      </c>
      <c r="M298" s="63">
        <f t="shared" si="90"/>
        <v>-4.9663481467891735E-4</v>
      </c>
      <c r="N298" s="64">
        <f t="shared" si="91"/>
        <v>758.2601459921259</v>
      </c>
      <c r="O298" s="64">
        <f t="shared" si="92"/>
        <v>96.857298627609154</v>
      </c>
      <c r="P298" s="65">
        <f t="shared" si="93"/>
        <v>27373.191270315747</v>
      </c>
      <c r="Q298" s="229">
        <f t="shared" si="79"/>
        <v>3.5862928653388351</v>
      </c>
      <c r="R298" s="230">
        <f t="shared" si="80"/>
        <v>758.2601459921259</v>
      </c>
      <c r="S298" s="230">
        <f t="shared" si="81"/>
        <v>96.857298627609154</v>
      </c>
      <c r="T298" s="231">
        <f t="shared" si="82"/>
        <v>2719.3429516423444</v>
      </c>
      <c r="U298" s="230">
        <f t="shared" si="83"/>
        <v>84.226863769104753</v>
      </c>
      <c r="V298" s="52">
        <f t="shared" si="94"/>
        <v>0.29519727990146238</v>
      </c>
      <c r="W298" s="52">
        <f t="shared" si="95"/>
        <v>3.95244174490972E-3</v>
      </c>
      <c r="X298" s="66">
        <f t="shared" si="96"/>
        <v>5.5517859543415156E-3</v>
      </c>
      <c r="Y298" s="67">
        <f t="shared" si="97"/>
        <v>1.6352976350333175</v>
      </c>
      <c r="Z298" s="67">
        <f t="shared" si="98"/>
        <v>1.103468983495619E-2</v>
      </c>
    </row>
    <row r="299" spans="2:26" ht="11.25" customHeight="1">
      <c r="B299" s="69" t="s">
        <v>294</v>
      </c>
      <c r="C299" s="57">
        <v>60214.504999999997</v>
      </c>
      <c r="D299" s="244">
        <v>1357.1</v>
      </c>
      <c r="E299" s="71">
        <v>97.9</v>
      </c>
      <c r="F299" s="59">
        <f t="shared" si="78"/>
        <v>1.9861545313528644E-3</v>
      </c>
      <c r="G299" s="60">
        <f t="shared" si="84"/>
        <v>4.321466725227145E-4</v>
      </c>
      <c r="H299" s="60">
        <f t="shared" si="85"/>
        <v>0.13023156201586256</v>
      </c>
      <c r="I299" s="61">
        <f t="shared" si="86"/>
        <v>0.13001548867960119</v>
      </c>
      <c r="J299" s="62">
        <f t="shared" si="87"/>
        <v>5895.0000394999997</v>
      </c>
      <c r="K299" s="60">
        <f t="shared" si="88"/>
        <v>1.0109821085988987E-3</v>
      </c>
      <c r="L299" s="60">
        <f t="shared" si="89"/>
        <v>0.2333398140817903</v>
      </c>
      <c r="M299" s="63">
        <f t="shared" si="90"/>
        <v>3.0824754950409955E-5</v>
      </c>
      <c r="N299" s="64">
        <f t="shared" si="91"/>
        <v>245.38644013066411</v>
      </c>
      <c r="O299" s="64">
        <f t="shared" si="92"/>
        <v>31.904037928935995</v>
      </c>
      <c r="P299" s="65">
        <f t="shared" si="93"/>
        <v>24023.332488792017</v>
      </c>
      <c r="Q299" s="229">
        <f t="shared" si="79"/>
        <v>4.5839465495364644</v>
      </c>
      <c r="R299" s="230">
        <f t="shared" si="80"/>
        <v>245.38644013066411</v>
      </c>
      <c r="S299" s="230">
        <f t="shared" si="81"/>
        <v>31.904037928935995</v>
      </c>
      <c r="T299" s="231">
        <f t="shared" si="82"/>
        <v>1124.838325539994</v>
      </c>
      <c r="U299" s="230">
        <f t="shared" si="83"/>
        <v>83.680906700743023</v>
      </c>
      <c r="V299" s="52">
        <f t="shared" si="94"/>
        <v>0.29599630957189715</v>
      </c>
      <c r="W299" s="52">
        <f t="shared" si="95"/>
        <v>3.9258364271017804E-3</v>
      </c>
      <c r="X299" s="66">
        <f t="shared" si="96"/>
        <v>5.5759446273006153E-3</v>
      </c>
      <c r="Y299" s="67">
        <f t="shared" si="97"/>
        <v>1.0403773563306664</v>
      </c>
      <c r="Z299" s="67">
        <f t="shared" si="98"/>
        <v>4.6774909496522156E-4</v>
      </c>
    </row>
    <row r="300" spans="2:26" ht="11.25" customHeight="1">
      <c r="B300" s="69" t="s">
        <v>204</v>
      </c>
      <c r="C300" s="57">
        <v>1130587.432</v>
      </c>
      <c r="D300" s="244">
        <v>1370.45</v>
      </c>
      <c r="E300" s="71">
        <v>73.2</v>
      </c>
      <c r="F300" s="59">
        <f t="shared" si="78"/>
        <v>3.7292033724389148E-2</v>
      </c>
      <c r="G300" s="60">
        <f t="shared" si="84"/>
        <v>8.113985105993992E-3</v>
      </c>
      <c r="H300" s="60">
        <f t="shared" si="85"/>
        <v>0.13834554712185654</v>
      </c>
      <c r="I300" s="61">
        <f t="shared" si="86"/>
        <v>0.13428855456885955</v>
      </c>
      <c r="J300" s="62">
        <f t="shared" si="87"/>
        <v>82759.00002240001</v>
      </c>
      <c r="K300" s="60">
        <f t="shared" si="88"/>
        <v>1.4193022525455111E-2</v>
      </c>
      <c r="L300" s="60">
        <f t="shared" si="89"/>
        <v>0.24753283660724543</v>
      </c>
      <c r="M300" s="63">
        <f t="shared" si="90"/>
        <v>-4.4936282878708933E-5</v>
      </c>
      <c r="N300" s="64">
        <f t="shared" si="91"/>
        <v>1063.2908501440234</v>
      </c>
      <c r="O300" s="64">
        <f t="shared" si="92"/>
        <v>142.78779135213475</v>
      </c>
      <c r="P300" s="65">
        <f t="shared" si="93"/>
        <v>77832.890230542514</v>
      </c>
      <c r="Q300" s="229">
        <f t="shared" si="79"/>
        <v>4.2931954209672663</v>
      </c>
      <c r="R300" s="230">
        <f t="shared" si="80"/>
        <v>1063.2908501440234</v>
      </c>
      <c r="S300" s="230">
        <f t="shared" si="81"/>
        <v>142.78779135213475</v>
      </c>
      <c r="T300" s="231">
        <f t="shared" si="82"/>
        <v>4564.9154089947124</v>
      </c>
      <c r="U300" s="230">
        <f t="shared" si="83"/>
        <v>82.666882273318848</v>
      </c>
      <c r="V300" s="52">
        <f t="shared" si="94"/>
        <v>0.31081564601046013</v>
      </c>
      <c r="W300" s="52">
        <f t="shared" si="95"/>
        <v>4.0047139659635999E-3</v>
      </c>
      <c r="X300" s="66">
        <f t="shared" si="96"/>
        <v>5.9151045259548084E-3</v>
      </c>
      <c r="Y300" s="67">
        <f t="shared" si="97"/>
        <v>1.2942665929057076</v>
      </c>
      <c r="Z300" s="67">
        <f t="shared" si="98"/>
        <v>1.3591947524297418E-2</v>
      </c>
    </row>
    <row r="301" spans="2:26" ht="11.25" customHeight="1">
      <c r="B301" s="69" t="s">
        <v>236</v>
      </c>
      <c r="C301" s="57">
        <v>591138.27300000004</v>
      </c>
      <c r="D301" s="244">
        <v>1422.87</v>
      </c>
      <c r="E301" s="71">
        <v>130.9</v>
      </c>
      <c r="F301" s="59">
        <f t="shared" si="78"/>
        <v>1.9498490597490703E-2</v>
      </c>
      <c r="G301" s="60">
        <f t="shared" si="84"/>
        <v>4.2424734319043899E-3</v>
      </c>
      <c r="H301" s="60">
        <f t="shared" si="85"/>
        <v>0.14258802055376094</v>
      </c>
      <c r="I301" s="61">
        <f t="shared" si="86"/>
        <v>0.14046678383780875</v>
      </c>
      <c r="J301" s="62">
        <f t="shared" si="87"/>
        <v>77379.99993570002</v>
      </c>
      <c r="K301" s="60">
        <f t="shared" si="88"/>
        <v>1.3270533498590429E-2</v>
      </c>
      <c r="L301" s="60">
        <f t="shared" si="89"/>
        <v>0.26080337010583587</v>
      </c>
      <c r="M301" s="63">
        <f t="shared" si="90"/>
        <v>7.8576773463125138E-4</v>
      </c>
      <c r="N301" s="64">
        <f t="shared" si="91"/>
        <v>768.85517036695546</v>
      </c>
      <c r="O301" s="64">
        <f t="shared" si="92"/>
        <v>107.99861301851675</v>
      </c>
      <c r="P301" s="65">
        <f t="shared" si="93"/>
        <v>100643.14180103448</v>
      </c>
      <c r="Q301" s="229">
        <f t="shared" si="79"/>
        <v>4.8744336729158544</v>
      </c>
      <c r="R301" s="230">
        <f t="shared" si="80"/>
        <v>768.85517036695546</v>
      </c>
      <c r="S301" s="230">
        <f t="shared" si="81"/>
        <v>107.99861301851675</v>
      </c>
      <c r="T301" s="231">
        <f t="shared" si="82"/>
        <v>3747.7335320321436</v>
      </c>
      <c r="U301" s="230">
        <f t="shared" si="83"/>
        <v>81.222438620291442</v>
      </c>
      <c r="V301" s="52">
        <f t="shared" si="94"/>
        <v>0.31842798943173251</v>
      </c>
      <c r="W301" s="52">
        <f t="shared" si="95"/>
        <v>3.3205967524544996E-3</v>
      </c>
      <c r="X301" s="66">
        <f t="shared" si="96"/>
        <v>6.2322204037318484E-3</v>
      </c>
      <c r="Y301" s="67">
        <f t="shared" si="97"/>
        <v>0.78502405548284271</v>
      </c>
      <c r="Z301" s="67">
        <f t="shared" si="98"/>
        <v>2.6144784189828163E-3</v>
      </c>
    </row>
    <row r="302" spans="2:26" ht="11.25" customHeight="1">
      <c r="B302" s="69" t="s">
        <v>274</v>
      </c>
      <c r="C302" s="57">
        <v>261509.43400000001</v>
      </c>
      <c r="D302" s="244">
        <v>1448.47</v>
      </c>
      <c r="E302" s="71">
        <v>68.900000000000006</v>
      </c>
      <c r="F302" s="59">
        <f t="shared" si="78"/>
        <v>8.6257978427394348E-3</v>
      </c>
      <c r="G302" s="60">
        <f t="shared" si="84"/>
        <v>1.8767974881865827E-3</v>
      </c>
      <c r="H302" s="60">
        <f t="shared" si="85"/>
        <v>0.14446481804194752</v>
      </c>
      <c r="I302" s="61">
        <f t="shared" si="86"/>
        <v>0.14352641929785423</v>
      </c>
      <c r="J302" s="62">
        <f t="shared" si="87"/>
        <v>18018.000002600002</v>
      </c>
      <c r="K302" s="60">
        <f t="shared" si="88"/>
        <v>3.0900552185422108E-3</v>
      </c>
      <c r="L302" s="60">
        <f t="shared" si="89"/>
        <v>0.26389342532437809</v>
      </c>
      <c r="M302" s="63">
        <f t="shared" si="90"/>
        <v>-4.8870252911475953E-5</v>
      </c>
      <c r="N302" s="64">
        <f t="shared" si="91"/>
        <v>511.37993116664251</v>
      </c>
      <c r="O302" s="64">
        <f t="shared" si="92"/>
        <v>73.396530421131374</v>
      </c>
      <c r="P302" s="65">
        <f t="shared" si="93"/>
        <v>35234.077257381672</v>
      </c>
      <c r="Q302" s="229">
        <f t="shared" si="79"/>
        <v>4.2326561780196128</v>
      </c>
      <c r="R302" s="230">
        <f t="shared" si="80"/>
        <v>511.37993116664251</v>
      </c>
      <c r="S302" s="230">
        <f t="shared" si="81"/>
        <v>73.396530421131374</v>
      </c>
      <c r="T302" s="231">
        <f t="shared" si="82"/>
        <v>2164.4954249677339</v>
      </c>
      <c r="U302" s="230">
        <f t="shared" si="83"/>
        <v>80.516480985332024</v>
      </c>
      <c r="V302" s="52">
        <f t="shared" si="94"/>
        <v>0.32176632945951628</v>
      </c>
      <c r="W302" s="52">
        <f t="shared" si="95"/>
        <v>3.3492730330348941E-3</v>
      </c>
      <c r="X302" s="66">
        <f t="shared" si="96"/>
        <v>6.3060611105211885E-3</v>
      </c>
      <c r="Y302" s="67">
        <f t="shared" si="97"/>
        <v>1.3644207413779037</v>
      </c>
      <c r="Z302" s="67">
        <f t="shared" si="98"/>
        <v>3.4939287070915063E-3</v>
      </c>
    </row>
    <row r="303" spans="2:26" ht="11.25" customHeight="1">
      <c r="B303" s="69" t="s">
        <v>222</v>
      </c>
      <c r="C303" s="57">
        <v>383858.42499999999</v>
      </c>
      <c r="D303" s="244">
        <v>1485.75</v>
      </c>
      <c r="E303" s="71">
        <v>100.3</v>
      </c>
      <c r="F303" s="59">
        <f t="shared" si="78"/>
        <v>1.2661436811806785E-2</v>
      </c>
      <c r="G303" s="60">
        <f t="shared" si="84"/>
        <v>2.7548701277800083E-3</v>
      </c>
      <c r="H303" s="60">
        <f t="shared" si="85"/>
        <v>0.14721968816972753</v>
      </c>
      <c r="I303" s="61">
        <f t="shared" si="86"/>
        <v>0.14584225310583754</v>
      </c>
      <c r="J303" s="62">
        <f t="shared" si="87"/>
        <v>38501.000027499998</v>
      </c>
      <c r="K303" s="60">
        <f t="shared" si="88"/>
        <v>6.6028535929016944E-3</v>
      </c>
      <c r="L303" s="60">
        <f t="shared" si="89"/>
        <v>0.27049627891727979</v>
      </c>
      <c r="M303" s="63">
        <f t="shared" si="90"/>
        <v>2.2688792851248418E-4</v>
      </c>
      <c r="N303" s="64">
        <f t="shared" si="91"/>
        <v>619.5630920253401</v>
      </c>
      <c r="O303" s="64">
        <f t="shared" si="92"/>
        <v>90.358477282194968</v>
      </c>
      <c r="P303" s="65">
        <f t="shared" si="93"/>
        <v>62142.178130141612</v>
      </c>
      <c r="Q303" s="229">
        <f t="shared" si="79"/>
        <v>4.60816569496789</v>
      </c>
      <c r="R303" s="230">
        <f t="shared" si="80"/>
        <v>619.5630920253401</v>
      </c>
      <c r="S303" s="230">
        <f t="shared" si="81"/>
        <v>90.358477282194968</v>
      </c>
      <c r="T303" s="231">
        <f t="shared" si="82"/>
        <v>2855.049386539406</v>
      </c>
      <c r="U303" s="230">
        <f t="shared" si="83"/>
        <v>79.986225288121773</v>
      </c>
      <c r="V303" s="52">
        <f t="shared" si="94"/>
        <v>0.32663445473283681</v>
      </c>
      <c r="W303" s="52">
        <f t="shared" si="95"/>
        <v>3.1514947838983914E-3</v>
      </c>
      <c r="X303" s="66">
        <f t="shared" si="96"/>
        <v>6.4638444967858562E-3</v>
      </c>
      <c r="Y303" s="67">
        <f t="shared" si="97"/>
        <v>1.0913499659029113</v>
      </c>
      <c r="Z303" s="67">
        <f t="shared" si="98"/>
        <v>3.2811735973246252E-3</v>
      </c>
    </row>
    <row r="304" spans="2:26" ht="11.25" customHeight="1">
      <c r="B304" s="69" t="s">
        <v>244</v>
      </c>
      <c r="C304" s="57">
        <v>831293.375</v>
      </c>
      <c r="D304" s="244">
        <v>1620.09</v>
      </c>
      <c r="E304" s="71">
        <v>95.1</v>
      </c>
      <c r="F304" s="59">
        <f t="shared" si="78"/>
        <v>2.7419923216837307E-2</v>
      </c>
      <c r="G304" s="60">
        <f t="shared" si="84"/>
        <v>5.966015429279492E-3</v>
      </c>
      <c r="H304" s="60">
        <f t="shared" si="85"/>
        <v>0.15318570359900702</v>
      </c>
      <c r="I304" s="61">
        <f t="shared" si="86"/>
        <v>0.15020269588436727</v>
      </c>
      <c r="J304" s="62">
        <f t="shared" si="87"/>
        <v>79055.999962499991</v>
      </c>
      <c r="K304" s="60">
        <f t="shared" si="88"/>
        <v>1.3557964546894504E-2</v>
      </c>
      <c r="L304" s="60">
        <f t="shared" si="89"/>
        <v>0.28405424346417429</v>
      </c>
      <c r="M304" s="63">
        <f t="shared" si="90"/>
        <v>3.8221433922684678E-4</v>
      </c>
      <c r="N304" s="64">
        <f t="shared" si="91"/>
        <v>911.75291334878659</v>
      </c>
      <c r="O304" s="64">
        <f t="shared" si="92"/>
        <v>136.94774556541367</v>
      </c>
      <c r="P304" s="65">
        <f t="shared" si="93"/>
        <v>86707.702059469593</v>
      </c>
      <c r="Q304" s="229">
        <f t="shared" si="79"/>
        <v>4.5549289695513444</v>
      </c>
      <c r="R304" s="230">
        <f t="shared" si="80"/>
        <v>911.75291334878659</v>
      </c>
      <c r="S304" s="230">
        <f t="shared" si="81"/>
        <v>136.94774556541367</v>
      </c>
      <c r="T304" s="231">
        <f t="shared" si="82"/>
        <v>4152.9697580852244</v>
      </c>
      <c r="U304" s="230">
        <f t="shared" si="83"/>
        <v>78.997275549135594</v>
      </c>
      <c r="V304" s="52">
        <f t="shared" si="94"/>
        <v>0.33704806368877704</v>
      </c>
      <c r="W304" s="52">
        <f t="shared" si="95"/>
        <v>2.8083449819975154E-3</v>
      </c>
      <c r="X304" s="66">
        <f t="shared" si="96"/>
        <v>6.7878288964043874E-3</v>
      </c>
      <c r="Y304" s="67">
        <f t="shared" si="97"/>
        <v>1.1571331222335319</v>
      </c>
      <c r="Z304" s="67">
        <f t="shared" si="98"/>
        <v>7.9882384944348992E-3</v>
      </c>
    </row>
    <row r="305" spans="2:26" ht="11.25" customHeight="1">
      <c r="B305" s="69" t="s">
        <v>393</v>
      </c>
      <c r="C305" s="57">
        <v>2027261.905</v>
      </c>
      <c r="D305" s="244">
        <v>1636.65</v>
      </c>
      <c r="E305" s="71">
        <v>58.8</v>
      </c>
      <c r="F305" s="59">
        <f t="shared" si="78"/>
        <v>6.6868529748019864E-2</v>
      </c>
      <c r="G305" s="60">
        <f t="shared" si="84"/>
        <v>1.4549226744914857E-2</v>
      </c>
      <c r="H305" s="60">
        <f t="shared" si="85"/>
        <v>0.16773493034392187</v>
      </c>
      <c r="I305" s="61">
        <f t="shared" si="86"/>
        <v>0.16046031697146446</v>
      </c>
      <c r="J305" s="62">
        <f t="shared" si="87"/>
        <v>119203.000014</v>
      </c>
      <c r="K305" s="60">
        <f t="shared" si="88"/>
        <v>2.0443104240537007E-2</v>
      </c>
      <c r="L305" s="60">
        <f t="shared" si="89"/>
        <v>0.30449734770471132</v>
      </c>
      <c r="M305" s="63">
        <f t="shared" si="90"/>
        <v>-1.0011782891810109E-3</v>
      </c>
      <c r="N305" s="64">
        <f t="shared" si="91"/>
        <v>1423.8194776726436</v>
      </c>
      <c r="O305" s="64">
        <f t="shared" si="92"/>
        <v>228.46652469749736</v>
      </c>
      <c r="P305" s="65">
        <f t="shared" si="93"/>
        <v>83720.585287151436</v>
      </c>
      <c r="Q305" s="229">
        <f t="shared" si="79"/>
        <v>4.0741418549045809</v>
      </c>
      <c r="R305" s="230">
        <f t="shared" si="80"/>
        <v>1423.8194776726436</v>
      </c>
      <c r="S305" s="230">
        <f t="shared" si="81"/>
        <v>228.46652469749736</v>
      </c>
      <c r="T305" s="231">
        <f t="shared" si="82"/>
        <v>5800.842527814496</v>
      </c>
      <c r="U305" s="230">
        <f t="shared" si="83"/>
        <v>76.718790143356699</v>
      </c>
      <c r="V305" s="52">
        <f t="shared" si="94"/>
        <v>0.36172692718388066</v>
      </c>
      <c r="W305" s="52">
        <f t="shared" si="95"/>
        <v>3.2752247673625613E-3</v>
      </c>
      <c r="X305" s="66">
        <f t="shared" si="96"/>
        <v>7.2763422592178727E-3</v>
      </c>
      <c r="Y305" s="67">
        <f t="shared" si="97"/>
        <v>1.5018135734446272</v>
      </c>
      <c r="Z305" s="67">
        <f t="shared" si="98"/>
        <v>3.2814966302966167E-2</v>
      </c>
    </row>
    <row r="306" spans="2:26" ht="11.25" customHeight="1">
      <c r="B306" s="69" t="s">
        <v>382</v>
      </c>
      <c r="C306" s="57">
        <v>599561.27099999995</v>
      </c>
      <c r="D306" s="244">
        <v>1650.8</v>
      </c>
      <c r="E306" s="71">
        <v>66.099999999999994</v>
      </c>
      <c r="F306" s="59">
        <f t="shared" si="78"/>
        <v>1.9776320260713475E-2</v>
      </c>
      <c r="G306" s="60">
        <f t="shared" si="84"/>
        <v>4.302923493868121E-3</v>
      </c>
      <c r="H306" s="60">
        <f t="shared" si="85"/>
        <v>0.17203785383778999</v>
      </c>
      <c r="I306" s="61">
        <f t="shared" si="86"/>
        <v>0.16988639209085593</v>
      </c>
      <c r="J306" s="62">
        <f t="shared" si="87"/>
        <v>39631.000013099991</v>
      </c>
      <c r="K306" s="60">
        <f t="shared" si="88"/>
        <v>6.7966465972280361E-3</v>
      </c>
      <c r="L306" s="60">
        <f t="shared" si="89"/>
        <v>0.31129399430193938</v>
      </c>
      <c r="M306" s="63">
        <f t="shared" si="90"/>
        <v>-1.7019374770083084E-4</v>
      </c>
      <c r="N306" s="64">
        <f t="shared" si="91"/>
        <v>774.31341910107687</v>
      </c>
      <c r="O306" s="64">
        <f t="shared" si="92"/>
        <v>131.5453131186168</v>
      </c>
      <c r="P306" s="65">
        <f t="shared" si="93"/>
        <v>51182.117002581173</v>
      </c>
      <c r="Q306" s="229">
        <f t="shared" si="79"/>
        <v>4.1911687468576408</v>
      </c>
      <c r="R306" s="230">
        <f t="shared" si="80"/>
        <v>774.31341910107687</v>
      </c>
      <c r="S306" s="230">
        <f t="shared" si="81"/>
        <v>131.5453131186168</v>
      </c>
      <c r="T306" s="231">
        <f t="shared" si="82"/>
        <v>3245.2782024089156</v>
      </c>
      <c r="U306" s="230">
        <f t="shared" si="83"/>
        <v>74.683000473393733</v>
      </c>
      <c r="V306" s="52">
        <f t="shared" si="94"/>
        <v>0.36883734178532901</v>
      </c>
      <c r="W306" s="52">
        <f t="shared" si="95"/>
        <v>3.3112368395941233E-3</v>
      </c>
      <c r="X306" s="66">
        <f t="shared" si="96"/>
        <v>7.4387565699800774E-3</v>
      </c>
      <c r="Y306" s="67">
        <f t="shared" si="97"/>
        <v>1.4708367877063973</v>
      </c>
      <c r="Z306" s="67">
        <f t="shared" si="98"/>
        <v>9.3087762533002917E-3</v>
      </c>
    </row>
    <row r="307" spans="2:26" ht="11.25" customHeight="1">
      <c r="B307" s="69" t="s">
        <v>267</v>
      </c>
      <c r="C307" s="57">
        <v>854213.11499999999</v>
      </c>
      <c r="D307" s="244">
        <v>1699.37</v>
      </c>
      <c r="E307" s="71">
        <v>61</v>
      </c>
      <c r="F307" s="59">
        <f t="shared" si="78"/>
        <v>2.8175922879351008E-2</v>
      </c>
      <c r="G307" s="60">
        <f t="shared" si="84"/>
        <v>6.1305055197665888E-3</v>
      </c>
      <c r="H307" s="60">
        <f t="shared" si="85"/>
        <v>0.17816835935755659</v>
      </c>
      <c r="I307" s="61">
        <f t="shared" si="86"/>
        <v>0.17510310659767331</v>
      </c>
      <c r="J307" s="62">
        <f t="shared" si="87"/>
        <v>52107.000014999998</v>
      </c>
      <c r="K307" s="60">
        <f t="shared" si="88"/>
        <v>8.9362585911696921E-3</v>
      </c>
      <c r="L307" s="60">
        <f t="shared" si="89"/>
        <v>0.32023025289310908</v>
      </c>
      <c r="M307" s="63">
        <f t="shared" si="90"/>
        <v>-3.7101480097388034E-4</v>
      </c>
      <c r="N307" s="64">
        <f t="shared" si="91"/>
        <v>924.23650382356141</v>
      </c>
      <c r="O307" s="64">
        <f t="shared" si="92"/>
        <v>161.83668305047797</v>
      </c>
      <c r="P307" s="65">
        <f t="shared" si="93"/>
        <v>56378.426733237247</v>
      </c>
      <c r="Q307" s="229">
        <f t="shared" si="79"/>
        <v>4.1108738641733114</v>
      </c>
      <c r="R307" s="230">
        <f t="shared" si="80"/>
        <v>924.23650382356141</v>
      </c>
      <c r="S307" s="230">
        <f t="shared" si="81"/>
        <v>161.83668305047797</v>
      </c>
      <c r="T307" s="231">
        <f t="shared" si="82"/>
        <v>3799.4196878831954</v>
      </c>
      <c r="U307" s="230">
        <f t="shared" si="83"/>
        <v>73.57963865078743</v>
      </c>
      <c r="V307" s="52">
        <f t="shared" si="94"/>
        <v>0.3788241523931784</v>
      </c>
      <c r="W307" s="52">
        <f t="shared" si="95"/>
        <v>3.4332450586242241E-3</v>
      </c>
      <c r="X307" s="66">
        <f t="shared" si="96"/>
        <v>7.6522995663850365E-3</v>
      </c>
      <c r="Y307" s="67">
        <f t="shared" si="97"/>
        <v>1.5253620030766233</v>
      </c>
      <c r="Z307" s="67">
        <f t="shared" si="98"/>
        <v>1.4264026451458E-2</v>
      </c>
    </row>
    <row r="308" spans="2:26" ht="11.25" customHeight="1">
      <c r="B308" s="69" t="s">
        <v>264</v>
      </c>
      <c r="C308" s="57">
        <v>76651.851999999999</v>
      </c>
      <c r="D308" s="244">
        <v>1748.76</v>
      </c>
      <c r="E308" s="71">
        <v>67.5</v>
      </c>
      <c r="F308" s="59">
        <f t="shared" si="78"/>
        <v>2.5283347124814715E-3</v>
      </c>
      <c r="G308" s="60">
        <f t="shared" si="84"/>
        <v>5.5011400964773485E-4</v>
      </c>
      <c r="H308" s="60">
        <f t="shared" si="85"/>
        <v>0.17871847336720434</v>
      </c>
      <c r="I308" s="61">
        <f t="shared" si="86"/>
        <v>0.17844341636238048</v>
      </c>
      <c r="J308" s="62">
        <f t="shared" si="87"/>
        <v>5174.0000099999997</v>
      </c>
      <c r="K308" s="60">
        <f t="shared" si="88"/>
        <v>8.873318753097394E-4</v>
      </c>
      <c r="L308" s="60">
        <f t="shared" si="89"/>
        <v>0.32111758476841884</v>
      </c>
      <c r="M308" s="63">
        <f t="shared" si="90"/>
        <v>-1.8068683999936108E-5</v>
      </c>
      <c r="N308" s="64">
        <f t="shared" si="91"/>
        <v>276.86070866051034</v>
      </c>
      <c r="O308" s="64">
        <f t="shared" si="92"/>
        <v>49.403970709891169</v>
      </c>
      <c r="P308" s="65">
        <f t="shared" si="93"/>
        <v>18688.097834584449</v>
      </c>
      <c r="Q308" s="229">
        <f t="shared" si="79"/>
        <v>4.2121275978784842</v>
      </c>
      <c r="R308" s="230">
        <f t="shared" si="80"/>
        <v>276.86070866051034</v>
      </c>
      <c r="S308" s="230">
        <f t="shared" si="81"/>
        <v>49.403970709891169</v>
      </c>
      <c r="T308" s="231">
        <f t="shared" si="82"/>
        <v>1166.1726317171303</v>
      </c>
      <c r="U308" s="230">
        <f t="shared" si="83"/>
        <v>72.881721784457866</v>
      </c>
      <c r="V308" s="52">
        <f t="shared" si="94"/>
        <v>0.37971217554581072</v>
      </c>
      <c r="W308" s="52">
        <f t="shared" si="95"/>
        <v>3.4333260683700171E-3</v>
      </c>
      <c r="X308" s="66">
        <f t="shared" si="96"/>
        <v>7.6735034634663624E-3</v>
      </c>
      <c r="Y308" s="67">
        <f t="shared" si="97"/>
        <v>1.4869349542844859</v>
      </c>
      <c r="Z308" s="67">
        <f t="shared" si="98"/>
        <v>1.2162886295947024E-3</v>
      </c>
    </row>
    <row r="309" spans="2:26" ht="11.25" customHeight="1">
      <c r="B309" s="69" t="s">
        <v>365</v>
      </c>
      <c r="C309" s="57">
        <v>43468.991999999998</v>
      </c>
      <c r="D309" s="244">
        <v>1756.49</v>
      </c>
      <c r="E309" s="71">
        <v>51.6</v>
      </c>
      <c r="F309" s="59">
        <f t="shared" si="78"/>
        <v>1.4338096017586031E-3</v>
      </c>
      <c r="G309" s="60">
        <f t="shared" si="84"/>
        <v>3.1196769367640729E-4</v>
      </c>
      <c r="H309" s="60">
        <f t="shared" si="85"/>
        <v>0.17903044106088076</v>
      </c>
      <c r="I309" s="61">
        <f t="shared" si="86"/>
        <v>0.17887445721404255</v>
      </c>
      <c r="J309" s="62">
        <f t="shared" si="87"/>
        <v>2242.9999871999999</v>
      </c>
      <c r="K309" s="60">
        <f t="shared" si="88"/>
        <v>3.8467054138291304E-4</v>
      </c>
      <c r="L309" s="60">
        <f t="shared" si="89"/>
        <v>0.32150225530980175</v>
      </c>
      <c r="M309" s="63">
        <f t="shared" si="90"/>
        <v>-3.1430580413854825E-5</v>
      </c>
      <c r="N309" s="64">
        <f t="shared" si="91"/>
        <v>208.49218690397009</v>
      </c>
      <c r="O309" s="64">
        <f t="shared" si="92"/>
        <v>37.293926765816359</v>
      </c>
      <c r="P309" s="65">
        <f t="shared" si="93"/>
        <v>10758.196844244858</v>
      </c>
      <c r="Q309" s="229">
        <f t="shared" si="79"/>
        <v>3.9435216724875173</v>
      </c>
      <c r="R309" s="230">
        <f t="shared" si="80"/>
        <v>208.49218690397009</v>
      </c>
      <c r="S309" s="230">
        <f t="shared" si="81"/>
        <v>37.293926765816359</v>
      </c>
      <c r="T309" s="231">
        <f t="shared" si="82"/>
        <v>822.19345760012425</v>
      </c>
      <c r="U309" s="230">
        <f t="shared" si="83"/>
        <v>72.792144643103953</v>
      </c>
      <c r="V309" s="52">
        <f t="shared" si="94"/>
        <v>0.38021518070035726</v>
      </c>
      <c r="W309" s="52">
        <f t="shared" si="95"/>
        <v>3.4472076079169372E-3</v>
      </c>
      <c r="X309" s="66">
        <f t="shared" si="96"/>
        <v>7.6826956437504911E-3</v>
      </c>
      <c r="Y309" s="67">
        <f t="shared" si="97"/>
        <v>1.605212788503585</v>
      </c>
      <c r="Z309" s="67">
        <f t="shared" si="98"/>
        <v>8.0384968210357656E-4</v>
      </c>
    </row>
    <row r="310" spans="2:26" ht="11.25" customHeight="1">
      <c r="B310" s="69" t="s">
        <v>288</v>
      </c>
      <c r="C310" s="57">
        <v>1480274.51</v>
      </c>
      <c r="D310" s="244">
        <v>1774.98</v>
      </c>
      <c r="E310" s="71">
        <v>51</v>
      </c>
      <c r="F310" s="59">
        <f t="shared" si="78"/>
        <v>4.8826340525138276E-2</v>
      </c>
      <c r="G310" s="60">
        <f t="shared" si="84"/>
        <v>1.0623614757219903E-2</v>
      </c>
      <c r="H310" s="60">
        <f t="shared" si="85"/>
        <v>0.18965405581810066</v>
      </c>
      <c r="I310" s="61">
        <f t="shared" si="86"/>
        <v>0.18434224843949071</v>
      </c>
      <c r="J310" s="62">
        <f t="shared" si="87"/>
        <v>75494.000010000003</v>
      </c>
      <c r="K310" s="60">
        <f t="shared" si="88"/>
        <v>1.2947087838043277E-2</v>
      </c>
      <c r="L310" s="60">
        <f t="shared" si="89"/>
        <v>0.33444934314784502</v>
      </c>
      <c r="M310" s="63">
        <f t="shared" si="90"/>
        <v>-1.0975932578898354E-3</v>
      </c>
      <c r="N310" s="64">
        <f t="shared" si="91"/>
        <v>1216.6653237435512</v>
      </c>
      <c r="O310" s="64">
        <f t="shared" si="92"/>
        <v>224.2828213772471</v>
      </c>
      <c r="P310" s="65">
        <f t="shared" si="93"/>
        <v>62049.931510921109</v>
      </c>
      <c r="Q310" s="229">
        <f t="shared" si="79"/>
        <v>3.9318256327243257</v>
      </c>
      <c r="R310" s="230">
        <f t="shared" si="80"/>
        <v>1216.6653237435512</v>
      </c>
      <c r="S310" s="230">
        <f t="shared" si="81"/>
        <v>224.2828213772471</v>
      </c>
      <c r="T310" s="231">
        <f t="shared" si="82"/>
        <v>4783.7159063417348</v>
      </c>
      <c r="U310" s="230">
        <f t="shared" si="83"/>
        <v>71.66536134093576</v>
      </c>
      <c r="V310" s="52">
        <f t="shared" si="94"/>
        <v>0.39709341580908647</v>
      </c>
      <c r="W310" s="52">
        <f t="shared" si="95"/>
        <v>3.9242798395868975E-3</v>
      </c>
      <c r="X310" s="66">
        <f t="shared" si="96"/>
        <v>7.9920823858022436E-3</v>
      </c>
      <c r="Y310" s="67">
        <f t="shared" si="97"/>
        <v>1.6226334835635567</v>
      </c>
      <c r="Z310" s="67">
        <f t="shared" si="98"/>
        <v>2.7971334098229803E-2</v>
      </c>
    </row>
    <row r="311" spans="2:26" ht="11.25" customHeight="1">
      <c r="B311" s="69" t="s">
        <v>217</v>
      </c>
      <c r="C311" s="57">
        <v>3114876.0329999998</v>
      </c>
      <c r="D311" s="244">
        <v>1784.14</v>
      </c>
      <c r="E311" s="71">
        <v>36.299999999999997</v>
      </c>
      <c r="F311" s="59">
        <f t="shared" si="78"/>
        <v>0.10274310396714853</v>
      </c>
      <c r="G311" s="60">
        <f t="shared" si="84"/>
        <v>2.2354801604392547E-2</v>
      </c>
      <c r="H311" s="60">
        <f t="shared" si="85"/>
        <v>0.2120088574224932</v>
      </c>
      <c r="I311" s="61">
        <f t="shared" si="86"/>
        <v>0.20083145662029694</v>
      </c>
      <c r="J311" s="62">
        <f t="shared" si="87"/>
        <v>113069.99999789998</v>
      </c>
      <c r="K311" s="60">
        <f t="shared" si="88"/>
        <v>1.9391305555758749E-2</v>
      </c>
      <c r="L311" s="60">
        <f t="shared" si="89"/>
        <v>0.35384064870360377</v>
      </c>
      <c r="M311" s="63">
        <f t="shared" si="90"/>
        <v>-3.7989089665317749E-3</v>
      </c>
      <c r="N311" s="64">
        <f t="shared" si="91"/>
        <v>1764.9011397242623</v>
      </c>
      <c r="O311" s="64">
        <f t="shared" si="92"/>
        <v>354.44766668164584</v>
      </c>
      <c r="P311" s="65">
        <f t="shared" si="93"/>
        <v>64065.911371990718</v>
      </c>
      <c r="Q311" s="229">
        <f t="shared" si="79"/>
        <v>3.591817741270805</v>
      </c>
      <c r="R311" s="230">
        <f t="shared" si="80"/>
        <v>1764.9011397242623</v>
      </c>
      <c r="S311" s="230">
        <f t="shared" si="81"/>
        <v>354.44766668164584</v>
      </c>
      <c r="T311" s="231">
        <f t="shared" si="82"/>
        <v>6339.2032252506688</v>
      </c>
      <c r="U311" s="230">
        <f t="shared" si="83"/>
        <v>68.371841318914647</v>
      </c>
      <c r="V311" s="52">
        <f t="shared" si="94"/>
        <v>0.43108454518903089</v>
      </c>
      <c r="W311" s="52">
        <f t="shared" si="95"/>
        <v>5.9666195442513803E-3</v>
      </c>
      <c r="X311" s="66">
        <f t="shared" si="96"/>
        <v>8.4554617128813226E-3</v>
      </c>
      <c r="Y311" s="67">
        <f t="shared" si="97"/>
        <v>1.7547196278168957</v>
      </c>
      <c r="Z311" s="67">
        <f t="shared" si="98"/>
        <v>6.8831350066352257E-2</v>
      </c>
    </row>
    <row r="312" spans="2:26" ht="11.25" customHeight="1">
      <c r="B312" s="69" t="s">
        <v>344</v>
      </c>
      <c r="C312" s="57">
        <v>529292.929</v>
      </c>
      <c r="D312" s="244">
        <v>1800.04</v>
      </c>
      <c r="E312" s="71">
        <v>49.5</v>
      </c>
      <c r="F312" s="59">
        <f t="shared" si="78"/>
        <v>1.7458543408210032E-2</v>
      </c>
      <c r="G312" s="60">
        <f t="shared" si="84"/>
        <v>3.7986225753603949E-3</v>
      </c>
      <c r="H312" s="60">
        <f t="shared" si="85"/>
        <v>0.2158074799978536</v>
      </c>
      <c r="I312" s="61">
        <f t="shared" si="86"/>
        <v>0.2139081687101734</v>
      </c>
      <c r="J312" s="62">
        <f t="shared" si="87"/>
        <v>26199.999985499999</v>
      </c>
      <c r="K312" s="60">
        <f t="shared" si="88"/>
        <v>4.4932537834009127E-3</v>
      </c>
      <c r="L312" s="60">
        <f t="shared" si="89"/>
        <v>0.3583339024870047</v>
      </c>
      <c r="M312" s="63">
        <f t="shared" si="90"/>
        <v>-3.9149747551754654E-4</v>
      </c>
      <c r="N312" s="64">
        <f t="shared" si="91"/>
        <v>727.52520849795985</v>
      </c>
      <c r="O312" s="64">
        <f t="shared" si="92"/>
        <v>155.62358504028569</v>
      </c>
      <c r="P312" s="65">
        <f t="shared" si="93"/>
        <v>36012.497820649012</v>
      </c>
      <c r="Q312" s="229">
        <f t="shared" si="79"/>
        <v>3.9019726695746448</v>
      </c>
      <c r="R312" s="230">
        <f t="shared" si="80"/>
        <v>727.52520849795985</v>
      </c>
      <c r="S312" s="230">
        <f t="shared" si="81"/>
        <v>155.62358504028569</v>
      </c>
      <c r="T312" s="231">
        <f t="shared" si="82"/>
        <v>2838.7834799856346</v>
      </c>
      <c r="U312" s="230">
        <f t="shared" si="83"/>
        <v>65.867886866097308</v>
      </c>
      <c r="V312" s="52">
        <f t="shared" si="94"/>
        <v>0.43666448816181347</v>
      </c>
      <c r="W312" s="52">
        <f t="shared" si="95"/>
        <v>6.1356806521585573E-3</v>
      </c>
      <c r="X312" s="66">
        <f t="shared" si="96"/>
        <v>8.5628335919206641E-3</v>
      </c>
      <c r="Y312" s="67">
        <f t="shared" si="97"/>
        <v>1.7018728823031508</v>
      </c>
      <c r="Z312" s="67">
        <f t="shared" si="98"/>
        <v>1.1002221435367148E-2</v>
      </c>
    </row>
    <row r="313" spans="2:26" ht="11.25" customHeight="1">
      <c r="B313" s="76" t="s">
        <v>363</v>
      </c>
      <c r="C313" s="77">
        <v>246921.348</v>
      </c>
      <c r="D313" s="245">
        <v>2032.98</v>
      </c>
      <c r="E313" s="181">
        <v>44.5</v>
      </c>
      <c r="F313" s="59">
        <f t="shared" si="78"/>
        <v>8.1446148933377038E-3</v>
      </c>
      <c r="G313" s="60">
        <f t="shared" si="84"/>
        <v>1.7721019032378199E-3</v>
      </c>
      <c r="H313" s="60">
        <f t="shared" si="85"/>
        <v>0.21757958190109142</v>
      </c>
      <c r="I313" s="61">
        <f t="shared" si="86"/>
        <v>0.21669353094947252</v>
      </c>
      <c r="J313" s="62">
        <f t="shared" si="87"/>
        <v>10987.999985999999</v>
      </c>
      <c r="K313" s="60">
        <f t="shared" si="88"/>
        <v>1.8844226158941909E-3</v>
      </c>
      <c r="L313" s="60">
        <f t="shared" si="89"/>
        <v>0.36021832510289886</v>
      </c>
      <c r="M313" s="63">
        <f t="shared" si="90"/>
        <v>-2.2833169460476088E-4</v>
      </c>
      <c r="N313" s="64">
        <f t="shared" si="91"/>
        <v>496.9118110892515</v>
      </c>
      <c r="O313" s="64">
        <f t="shared" si="92"/>
        <v>107.67757491542716</v>
      </c>
      <c r="P313" s="65">
        <f t="shared" si="93"/>
        <v>22112.575593471691</v>
      </c>
      <c r="Q313" s="229">
        <f t="shared" si="79"/>
        <v>3.7954891891721947</v>
      </c>
      <c r="R313" s="230">
        <f t="shared" si="80"/>
        <v>496.9118110892515</v>
      </c>
      <c r="S313" s="230">
        <f t="shared" si="81"/>
        <v>107.67757491542716</v>
      </c>
      <c r="T313" s="231">
        <f t="shared" si="82"/>
        <v>1886.02340696123</v>
      </c>
      <c r="U313" s="230">
        <f t="shared" si="83"/>
        <v>65.346502462639535</v>
      </c>
      <c r="V313" s="52">
        <f t="shared" si="94"/>
        <v>0.43924880838917391</v>
      </c>
      <c r="W313" s="52">
        <f t="shared" si="95"/>
        <v>6.2458172884621993E-3</v>
      </c>
      <c r="X313" s="66">
        <f t="shared" si="96"/>
        <v>8.6078642104715809E-3</v>
      </c>
      <c r="Y313" s="67">
        <f t="shared" si="97"/>
        <v>1.7360391227309815</v>
      </c>
      <c r="Z313" s="67">
        <f t="shared" si="98"/>
        <v>5.3408171319986267E-3</v>
      </c>
    </row>
    <row r="314" spans="2:26" ht="11.25" customHeight="1">
      <c r="B314" s="69" t="s">
        <v>390</v>
      </c>
      <c r="C314" s="57">
        <v>6619.3180000000002</v>
      </c>
      <c r="D314" s="244">
        <v>2042.19</v>
      </c>
      <c r="E314" s="71">
        <v>35.200000000000003</v>
      </c>
      <c r="F314" s="59">
        <f>C314/$C$477</f>
        <v>1.1937550856574323E-4</v>
      </c>
      <c r="G314" s="60">
        <f t="shared" si="84"/>
        <v>4.7505434912563171E-5</v>
      </c>
      <c r="H314" s="60">
        <f t="shared" si="85"/>
        <v>0.21762708733600397</v>
      </c>
      <c r="I314" s="61">
        <f t="shared" si="86"/>
        <v>0.21760333461854769</v>
      </c>
      <c r="J314" s="62">
        <f t="shared" si="87"/>
        <v>232.99999360000001</v>
      </c>
      <c r="K314" s="60">
        <f t="shared" si="88"/>
        <v>3.9959087914312801E-5</v>
      </c>
      <c r="L314" s="60">
        <f t="shared" si="89"/>
        <v>0.36025828419081318</v>
      </c>
      <c r="M314" s="63">
        <f t="shared" si="90"/>
        <v>-8.4180465559358097E-6</v>
      </c>
      <c r="N314" s="64">
        <f t="shared" si="91"/>
        <v>81.359191244751202</v>
      </c>
      <c r="O314" s="64">
        <f t="shared" si="92"/>
        <v>17.704031316726013</v>
      </c>
      <c r="P314" s="65">
        <f t="shared" si="93"/>
        <v>2863.8435318152424</v>
      </c>
      <c r="Q314" s="229">
        <f t="shared" si="79"/>
        <v>3.5610460826040513</v>
      </c>
      <c r="R314" s="230">
        <f t="shared" si="80"/>
        <v>81.359191244751202</v>
      </c>
      <c r="S314" s="230">
        <f t="shared" si="81"/>
        <v>17.704031316726013</v>
      </c>
      <c r="T314" s="231">
        <f t="shared" si="82"/>
        <v>289.72382926595509</v>
      </c>
      <c r="U314" s="230">
        <f t="shared" si="83"/>
        <v>65.177094566905922</v>
      </c>
      <c r="V314" s="52">
        <f t="shared" si="94"/>
        <v>0.43931792392854319</v>
      </c>
      <c r="W314" s="52">
        <f t="shared" si="95"/>
        <v>6.250426635459657E-3</v>
      </c>
      <c r="X314" s="66">
        <f t="shared" si="96"/>
        <v>8.6088190824999342E-3</v>
      </c>
      <c r="Y314" s="67">
        <f t="shared" si="97"/>
        <v>1.7891000703759365</v>
      </c>
      <c r="Z314" s="67">
        <f t="shared" si="98"/>
        <v>1.5205915193423737E-4</v>
      </c>
    </row>
    <row r="315" spans="2:26" ht="11.25" customHeight="1">
      <c r="B315" s="69" t="s">
        <v>306</v>
      </c>
      <c r="C315" s="57">
        <v>140095.35200000001</v>
      </c>
      <c r="D315" s="244">
        <v>2072.25</v>
      </c>
      <c r="E315" s="71">
        <v>83.9</v>
      </c>
      <c r="F315" s="59">
        <f t="shared" ref="F315:F351" si="99">C315/$C$477</f>
        <v>2.5265373098402001E-3</v>
      </c>
      <c r="G315" s="60">
        <f t="shared" si="84"/>
        <v>1.0054344912857529E-3</v>
      </c>
      <c r="H315" s="60">
        <f t="shared" si="85"/>
        <v>0.21863252182728973</v>
      </c>
      <c r="I315" s="61">
        <f t="shared" si="86"/>
        <v>0.21812980458164685</v>
      </c>
      <c r="J315" s="62">
        <f t="shared" si="87"/>
        <v>11754.000032800002</v>
      </c>
      <c r="K315" s="60">
        <f t="shared" si="88"/>
        <v>2.0157902727748864E-3</v>
      </c>
      <c r="L315" s="60">
        <f t="shared" si="89"/>
        <v>0.36227407446358806</v>
      </c>
      <c r="M315" s="63">
        <f t="shared" si="90"/>
        <v>7.6474461047373876E-5</v>
      </c>
      <c r="N315" s="64">
        <f t="shared" si="91"/>
        <v>374.29313645857843</v>
      </c>
      <c r="O315" s="64">
        <f t="shared" si="92"/>
        <v>81.644488711961387</v>
      </c>
      <c r="P315" s="65">
        <f t="shared" si="93"/>
        <v>31403.194148874732</v>
      </c>
      <c r="Q315" s="229">
        <f t="shared" si="79"/>
        <v>4.4296256134731609</v>
      </c>
      <c r="R315" s="230">
        <f t="shared" si="80"/>
        <v>374.29313645857843</v>
      </c>
      <c r="S315" s="230">
        <f t="shared" si="81"/>
        <v>81.644488711961387</v>
      </c>
      <c r="T315" s="231">
        <f t="shared" si="82"/>
        <v>1657.9784642041241</v>
      </c>
      <c r="U315" s="230">
        <f t="shared" si="83"/>
        <v>65.079265113422878</v>
      </c>
      <c r="V315" s="52">
        <f t="shared" si="94"/>
        <v>0.44077873458091354</v>
      </c>
      <c r="W315" s="52">
        <f t="shared" si="95"/>
        <v>6.1629816601367947E-3</v>
      </c>
      <c r="X315" s="66">
        <f t="shared" si="96"/>
        <v>8.6569888943491199E-3</v>
      </c>
      <c r="Y315" s="67">
        <f t="shared" si="97"/>
        <v>1.5231968061680117</v>
      </c>
      <c r="Z315" s="67">
        <f t="shared" si="98"/>
        <v>2.3327372284915942E-3</v>
      </c>
    </row>
    <row r="316" spans="2:26" ht="11.25" customHeight="1">
      <c r="B316" s="69" t="s">
        <v>233</v>
      </c>
      <c r="C316" s="57">
        <v>820288.11499999999</v>
      </c>
      <c r="D316" s="244">
        <v>2085.1</v>
      </c>
      <c r="E316" s="71">
        <v>83.3</v>
      </c>
      <c r="F316" s="59">
        <f t="shared" si="99"/>
        <v>1.4793413898313975E-2</v>
      </c>
      <c r="G316" s="60">
        <f t="shared" si="84"/>
        <v>5.8870330231425095E-3</v>
      </c>
      <c r="H316" s="60">
        <f t="shared" si="85"/>
        <v>0.22451955485043223</v>
      </c>
      <c r="I316" s="61">
        <f t="shared" si="86"/>
        <v>0.22157603833886097</v>
      </c>
      <c r="J316" s="62">
        <f t="shared" si="87"/>
        <v>68329.999979499989</v>
      </c>
      <c r="K316" s="60">
        <f t="shared" si="88"/>
        <v>1.1718474469373684E-2</v>
      </c>
      <c r="L316" s="60">
        <f t="shared" si="89"/>
        <v>0.37399254893296174</v>
      </c>
      <c r="M316" s="63">
        <f t="shared" si="90"/>
        <v>4.2932018541234906E-4</v>
      </c>
      <c r="N316" s="64">
        <f t="shared" si="91"/>
        <v>905.69758473786385</v>
      </c>
      <c r="O316" s="64">
        <f t="shared" si="92"/>
        <v>200.68088275929071</v>
      </c>
      <c r="P316" s="65">
        <f t="shared" si="93"/>
        <v>75444.608808664052</v>
      </c>
      <c r="Q316" s="229">
        <f t="shared" si="79"/>
        <v>4.4224485491727972</v>
      </c>
      <c r="R316" s="230">
        <f t="shared" si="80"/>
        <v>905.69758473786385</v>
      </c>
      <c r="S316" s="230">
        <f t="shared" si="81"/>
        <v>200.68088275929071</v>
      </c>
      <c r="T316" s="231">
        <f t="shared" si="82"/>
        <v>4005.4009696132725</v>
      </c>
      <c r="U316" s="230">
        <f t="shared" si="83"/>
        <v>64.44249722772652</v>
      </c>
      <c r="V316" s="52">
        <f t="shared" si="94"/>
        <v>0.44925634865685965</v>
      </c>
      <c r="W316" s="52">
        <f t="shared" si="95"/>
        <v>5.6646395488790142E-3</v>
      </c>
      <c r="X316" s="66">
        <f t="shared" si="96"/>
        <v>8.9370163942200168E-3</v>
      </c>
      <c r="Y316" s="67">
        <f t="shared" si="97"/>
        <v>1.539874780122271</v>
      </c>
      <c r="Z316" s="67">
        <f t="shared" si="98"/>
        <v>1.3959417115443096E-2</v>
      </c>
    </row>
    <row r="317" spans="2:26" ht="11.25" customHeight="1">
      <c r="B317" s="69" t="s">
        <v>232</v>
      </c>
      <c r="C317" s="57">
        <v>365718.75</v>
      </c>
      <c r="D317" s="244">
        <v>2370.91</v>
      </c>
      <c r="E317" s="71">
        <v>32</v>
      </c>
      <c r="F317" s="59">
        <f t="shared" si="99"/>
        <v>6.5955226464838078E-3</v>
      </c>
      <c r="G317" s="60">
        <f t="shared" si="84"/>
        <v>2.6246855453128195E-3</v>
      </c>
      <c r="H317" s="60">
        <f t="shared" si="85"/>
        <v>0.22714424039574505</v>
      </c>
      <c r="I317" s="61">
        <f t="shared" si="86"/>
        <v>0.22583189762308864</v>
      </c>
      <c r="J317" s="62">
        <f t="shared" si="87"/>
        <v>11703</v>
      </c>
      <c r="K317" s="60">
        <f t="shared" si="88"/>
        <v>2.0070438571085122E-3</v>
      </c>
      <c r="L317" s="60">
        <f t="shared" si="89"/>
        <v>0.37599959279007028</v>
      </c>
      <c r="M317" s="63">
        <f t="shared" si="90"/>
        <v>-5.3099224387573307E-4</v>
      </c>
      <c r="N317" s="64">
        <f t="shared" si="91"/>
        <v>604.74684786280613</v>
      </c>
      <c r="O317" s="64">
        <f t="shared" si="92"/>
        <v>136.57112823443879</v>
      </c>
      <c r="P317" s="65">
        <f t="shared" si="93"/>
        <v>19351.899131609796</v>
      </c>
      <c r="Q317" s="229">
        <f t="shared" si="79"/>
        <v>3.4657359027997265</v>
      </c>
      <c r="R317" s="230">
        <f t="shared" si="80"/>
        <v>604.74684786280613</v>
      </c>
      <c r="S317" s="230">
        <f t="shared" si="81"/>
        <v>136.57112823443879</v>
      </c>
      <c r="T317" s="231">
        <f t="shared" si="82"/>
        <v>2095.8928627430914</v>
      </c>
      <c r="U317" s="230">
        <f t="shared" si="83"/>
        <v>63.664724500002016</v>
      </c>
      <c r="V317" s="52">
        <f t="shared" si="94"/>
        <v>0.45299481522294976</v>
      </c>
      <c r="W317" s="52">
        <f t="shared" si="95"/>
        <v>5.9282642774885885E-3</v>
      </c>
      <c r="X317" s="66">
        <f t="shared" si="96"/>
        <v>8.9849771996052402E-3</v>
      </c>
      <c r="Y317" s="67">
        <f t="shared" si="97"/>
        <v>1.8185867587406763</v>
      </c>
      <c r="Z317" s="67">
        <f t="shared" si="98"/>
        <v>8.680511739834031E-3</v>
      </c>
    </row>
    <row r="318" spans="2:26" ht="11.25" customHeight="1">
      <c r="B318" s="69" t="s">
        <v>291</v>
      </c>
      <c r="C318" s="57">
        <v>151479.821</v>
      </c>
      <c r="D318" s="244">
        <v>2446.0700000000002</v>
      </c>
      <c r="E318" s="71">
        <v>22.3</v>
      </c>
      <c r="F318" s="59">
        <f t="shared" si="99"/>
        <v>2.7318495152102908E-3</v>
      </c>
      <c r="G318" s="60">
        <f t="shared" si="84"/>
        <v>1.0871383996179393E-3</v>
      </c>
      <c r="H318" s="60">
        <f t="shared" si="85"/>
        <v>0.22823137879536298</v>
      </c>
      <c r="I318" s="61">
        <f t="shared" si="86"/>
        <v>0.22768780959555401</v>
      </c>
      <c r="J318" s="62">
        <f t="shared" si="87"/>
        <v>3378.0000083</v>
      </c>
      <c r="K318" s="60">
        <f t="shared" si="88"/>
        <v>5.7932104297795598E-4</v>
      </c>
      <c r="L318" s="60">
        <f t="shared" si="89"/>
        <v>0.37657891383304826</v>
      </c>
      <c r="M318" s="63">
        <f t="shared" si="90"/>
        <v>-2.7717415731029482E-4</v>
      </c>
      <c r="N318" s="64">
        <f t="shared" si="91"/>
        <v>389.20408656641825</v>
      </c>
      <c r="O318" s="64">
        <f t="shared" si="92"/>
        <v>88.617025955946161</v>
      </c>
      <c r="P318" s="65">
        <f t="shared" si="93"/>
        <v>8679.2511304311265</v>
      </c>
      <c r="Q318" s="229">
        <f t="shared" si="79"/>
        <v>3.1045866784660729</v>
      </c>
      <c r="R318" s="230">
        <f t="shared" si="80"/>
        <v>389.20408656641825</v>
      </c>
      <c r="S318" s="230">
        <f t="shared" si="81"/>
        <v>88.617025955946161</v>
      </c>
      <c r="T318" s="231">
        <f t="shared" si="82"/>
        <v>1208.3178223586583</v>
      </c>
      <c r="U318" s="230">
        <f t="shared" si="83"/>
        <v>63.32849635013347</v>
      </c>
      <c r="V318" s="52">
        <f t="shared" si="94"/>
        <v>0.45453592472166859</v>
      </c>
      <c r="W318" s="52">
        <f t="shared" si="95"/>
        <v>6.0772955466884696E-3</v>
      </c>
      <c r="X318" s="66">
        <f t="shared" si="96"/>
        <v>8.9988207953490117E-3</v>
      </c>
      <c r="Y318" s="67">
        <f t="shared" si="97"/>
        <v>1.8700612185190517</v>
      </c>
      <c r="Z318" s="67">
        <f t="shared" si="98"/>
        <v>3.8018631819288283E-3</v>
      </c>
    </row>
    <row r="319" spans="2:26" ht="11.25" customHeight="1">
      <c r="B319" s="69" t="s">
        <v>357</v>
      </c>
      <c r="C319" s="57">
        <v>1679111.5320000001</v>
      </c>
      <c r="D319" s="244">
        <v>2508.7399999999998</v>
      </c>
      <c r="E319" s="71">
        <v>73.607237819731864</v>
      </c>
      <c r="F319" s="59">
        <f t="shared" si="99"/>
        <v>3.0281789312902666E-2</v>
      </c>
      <c r="G319" s="60">
        <f t="shared" si="84"/>
        <v>1.2050625698049291E-2</v>
      </c>
      <c r="H319" s="60">
        <f t="shared" si="85"/>
        <v>0.24028200449341228</v>
      </c>
      <c r="I319" s="61">
        <f t="shared" si="86"/>
        <v>0.23425669164438762</v>
      </c>
      <c r="J319" s="62">
        <f t="shared" si="87"/>
        <v>123594.76186177832</v>
      </c>
      <c r="K319" s="60">
        <f t="shared" si="88"/>
        <v>2.1196283650813604E-2</v>
      </c>
      <c r="L319" s="60">
        <f t="shared" si="89"/>
        <v>0.39777519748386186</v>
      </c>
      <c r="M319" s="63">
        <f t="shared" si="90"/>
        <v>2.9964550658277689E-4</v>
      </c>
      <c r="N319" s="64">
        <f t="shared" si="91"/>
        <v>1295.8053603840356</v>
      </c>
      <c r="O319" s="64">
        <f t="shared" si="92"/>
        <v>303.55107673862761</v>
      </c>
      <c r="P319" s="65">
        <f t="shared" si="93"/>
        <v>95380.653329871056</v>
      </c>
      <c r="Q319" s="229">
        <f t="shared" si="79"/>
        <v>4.2987433608417849</v>
      </c>
      <c r="R319" s="230">
        <f t="shared" si="80"/>
        <v>1295.8053603840356</v>
      </c>
      <c r="S319" s="230">
        <f t="shared" si="81"/>
        <v>303.55107673862761</v>
      </c>
      <c r="T319" s="231">
        <f t="shared" si="82"/>
        <v>5570.334689894069</v>
      </c>
      <c r="U319" s="230">
        <f t="shared" si="83"/>
        <v>62.152639733182824</v>
      </c>
      <c r="V319" s="52">
        <f t="shared" si="94"/>
        <v>0.47133573892316449</v>
      </c>
      <c r="W319" s="52">
        <f t="shared" si="95"/>
        <v>5.4111532568433592E-3</v>
      </c>
      <c r="X319" s="66">
        <f t="shared" si="96"/>
        <v>9.5053323154964762E-3</v>
      </c>
      <c r="Y319" s="67">
        <f t="shared" si="97"/>
        <v>1.6350663514918404</v>
      </c>
      <c r="Z319" s="67">
        <f t="shared" si="98"/>
        <v>3.2216648551486989E-2</v>
      </c>
    </row>
    <row r="320" spans="2:26" ht="11.25" customHeight="1">
      <c r="B320" s="69" t="s">
        <v>381</v>
      </c>
      <c r="C320" s="57">
        <v>854068.71600000001</v>
      </c>
      <c r="D320" s="244">
        <v>2531.1</v>
      </c>
      <c r="E320" s="71">
        <v>55.3</v>
      </c>
      <c r="F320" s="59">
        <f t="shared" si="99"/>
        <v>1.5402627177390681E-2</v>
      </c>
      <c r="G320" s="60">
        <f t="shared" si="84"/>
        <v>6.1294691989105827E-3</v>
      </c>
      <c r="H320" s="60">
        <f t="shared" si="85"/>
        <v>0.24641147369232286</v>
      </c>
      <c r="I320" s="61">
        <f t="shared" si="86"/>
        <v>0.24334673909286758</v>
      </c>
      <c r="J320" s="62">
        <f t="shared" si="87"/>
        <v>47229.999994800004</v>
      </c>
      <c r="K320" s="60">
        <f t="shared" si="88"/>
        <v>8.0998616902331379E-3</v>
      </c>
      <c r="L320" s="60">
        <f t="shared" si="89"/>
        <v>0.405875059174095</v>
      </c>
      <c r="M320" s="63">
        <f t="shared" si="90"/>
        <v>-4.9189981801929517E-4</v>
      </c>
      <c r="N320" s="64">
        <f t="shared" si="91"/>
        <v>924.158382529748</v>
      </c>
      <c r="O320" s="64">
        <f t="shared" si="92"/>
        <v>224.89092879395309</v>
      </c>
      <c r="P320" s="65">
        <f t="shared" si="93"/>
        <v>51105.958553895063</v>
      </c>
      <c r="Q320" s="229">
        <f t="shared" si="79"/>
        <v>4.0127729085282891</v>
      </c>
      <c r="R320" s="230">
        <f t="shared" si="80"/>
        <v>924.158382529748</v>
      </c>
      <c r="S320" s="230">
        <f t="shared" si="81"/>
        <v>224.89092879395309</v>
      </c>
      <c r="T320" s="231">
        <f t="shared" si="82"/>
        <v>3708.4377206046961</v>
      </c>
      <c r="U320" s="230">
        <f t="shared" si="83"/>
        <v>60.56140860817311</v>
      </c>
      <c r="V320" s="52">
        <f t="shared" si="94"/>
        <v>0.47968636662066283</v>
      </c>
      <c r="W320" s="52">
        <f t="shared" si="95"/>
        <v>5.44810910697176E-3</v>
      </c>
      <c r="X320" s="66">
        <f t="shared" si="96"/>
        <v>9.6988885692856491E-3</v>
      </c>
      <c r="Y320" s="67">
        <f t="shared" si="97"/>
        <v>1.7445528676989708</v>
      </c>
      <c r="Z320" s="67">
        <f t="shared" si="98"/>
        <v>1.8654823186863075E-2</v>
      </c>
    </row>
    <row r="321" spans="2:26" ht="11.25" customHeight="1">
      <c r="B321" s="69" t="s">
        <v>322</v>
      </c>
      <c r="C321" s="57">
        <v>6918240.7410000004</v>
      </c>
      <c r="D321" s="244">
        <v>2551.33</v>
      </c>
      <c r="E321" s="71">
        <v>108</v>
      </c>
      <c r="F321" s="59">
        <f t="shared" si="99"/>
        <v>0.1247664044599639</v>
      </c>
      <c r="G321" s="60">
        <f t="shared" si="84"/>
        <v>4.9650739733461714E-2</v>
      </c>
      <c r="H321" s="60">
        <f t="shared" si="85"/>
        <v>0.29606221342578459</v>
      </c>
      <c r="I321" s="61">
        <f t="shared" si="86"/>
        <v>0.27123684355905375</v>
      </c>
      <c r="J321" s="62">
        <f t="shared" si="87"/>
        <v>747170.00002799998</v>
      </c>
      <c r="K321" s="60">
        <f t="shared" si="88"/>
        <v>0.12813833707356784</v>
      </c>
      <c r="L321" s="60">
        <f t="shared" si="89"/>
        <v>0.53401339624766286</v>
      </c>
      <c r="M321" s="63">
        <f t="shared" si="90"/>
        <v>1.1422759547425096E-2</v>
      </c>
      <c r="N321" s="64">
        <f t="shared" si="91"/>
        <v>2630.2548813755675</v>
      </c>
      <c r="O321" s="64">
        <f t="shared" si="92"/>
        <v>713.42203178010232</v>
      </c>
      <c r="P321" s="65">
        <f t="shared" si="93"/>
        <v>284067.52718856127</v>
      </c>
      <c r="Q321" s="229">
        <f t="shared" si="79"/>
        <v>4.6821312271242199</v>
      </c>
      <c r="R321" s="230">
        <f t="shared" si="80"/>
        <v>2630.2548813755675</v>
      </c>
      <c r="S321" s="230">
        <f t="shared" si="81"/>
        <v>713.42203178010232</v>
      </c>
      <c r="T321" s="231">
        <f t="shared" si="82"/>
        <v>12315.198515384456</v>
      </c>
      <c r="U321" s="230">
        <f t="shared" si="83"/>
        <v>55.928984217756636</v>
      </c>
      <c r="V321" s="52">
        <f t="shared" si="94"/>
        <v>0.54287303020077582</v>
      </c>
      <c r="W321" s="52">
        <f t="shared" si="95"/>
        <v>7.8493113783151895E-5</v>
      </c>
      <c r="X321" s="66">
        <f t="shared" si="96"/>
        <v>1.2760913260477664E-2</v>
      </c>
      <c r="Y321" s="67">
        <f t="shared" si="97"/>
        <v>1.6601188721260922</v>
      </c>
      <c r="Z321" s="67">
        <f t="shared" si="98"/>
        <v>0.13683717404658161</v>
      </c>
    </row>
    <row r="322" spans="2:26" ht="11.25" customHeight="1">
      <c r="B322" s="69" t="s">
        <v>250</v>
      </c>
      <c r="C322" s="57">
        <v>21435.044999999998</v>
      </c>
      <c r="D322" s="244">
        <v>2572.84</v>
      </c>
      <c r="E322" s="71">
        <v>66.2</v>
      </c>
      <c r="F322" s="59">
        <f t="shared" si="99"/>
        <v>3.8656843469441886E-4</v>
      </c>
      <c r="G322" s="60">
        <f t="shared" si="84"/>
        <v>1.5383475081501787E-4</v>
      </c>
      <c r="H322" s="60">
        <f t="shared" si="85"/>
        <v>0.29621604817659963</v>
      </c>
      <c r="I322" s="61">
        <f t="shared" si="86"/>
        <v>0.29613913080119214</v>
      </c>
      <c r="J322" s="62">
        <f t="shared" si="87"/>
        <v>1418.9999789999999</v>
      </c>
      <c r="K322" s="60">
        <f t="shared" si="88"/>
        <v>2.4335599342810028E-4</v>
      </c>
      <c r="L322" s="60">
        <f t="shared" si="89"/>
        <v>0.53425675224109093</v>
      </c>
      <c r="M322" s="63">
        <f t="shared" si="90"/>
        <v>-1.0101303678899942E-5</v>
      </c>
      <c r="N322" s="64">
        <f t="shared" si="91"/>
        <v>146.40712072846731</v>
      </c>
      <c r="O322" s="64">
        <f t="shared" si="92"/>
        <v>43.35687747563351</v>
      </c>
      <c r="P322" s="65">
        <f t="shared" si="93"/>
        <v>9692.1513922245358</v>
      </c>
      <c r="Q322" s="229">
        <f t="shared" si="79"/>
        <v>4.1926804629429624</v>
      </c>
      <c r="R322" s="230">
        <f t="shared" si="80"/>
        <v>146.40712072846731</v>
      </c>
      <c r="S322" s="230">
        <f t="shared" si="81"/>
        <v>43.35687747563351</v>
      </c>
      <c r="T322" s="231">
        <f t="shared" si="82"/>
        <v>613.83827471397649</v>
      </c>
      <c r="U322" s="230">
        <f t="shared" si="83"/>
        <v>52.093092921629321</v>
      </c>
      <c r="V322" s="52">
        <f t="shared" si="94"/>
        <v>0.54305727093531575</v>
      </c>
      <c r="W322" s="52">
        <f t="shared" si="95"/>
        <v>7.7449129287400593E-5</v>
      </c>
      <c r="X322" s="66">
        <f t="shared" si="96"/>
        <v>1.2766728554148897E-2</v>
      </c>
      <c r="Y322" s="67">
        <f t="shared" si="97"/>
        <v>1.8586922524209111</v>
      </c>
      <c r="Z322" s="67">
        <f t="shared" si="98"/>
        <v>5.3145858848299644E-4</v>
      </c>
    </row>
    <row r="323" spans="2:26" ht="11.25" customHeight="1">
      <c r="B323" s="69" t="s">
        <v>356</v>
      </c>
      <c r="C323" s="57">
        <v>147400</v>
      </c>
      <c r="D323" s="244">
        <v>2651.75</v>
      </c>
      <c r="E323" s="71">
        <v>20</v>
      </c>
      <c r="F323" s="59">
        <f t="shared" si="99"/>
        <v>2.6582723420434783E-3</v>
      </c>
      <c r="G323" s="60">
        <f t="shared" si="84"/>
        <v>1.0578583935855342E-3</v>
      </c>
      <c r="H323" s="60">
        <f t="shared" si="85"/>
        <v>0.29727390657018515</v>
      </c>
      <c r="I323" s="61">
        <f t="shared" si="86"/>
        <v>0.29674497737339239</v>
      </c>
      <c r="J323" s="62">
        <f t="shared" si="87"/>
        <v>2948</v>
      </c>
      <c r="K323" s="60">
        <f t="shared" si="88"/>
        <v>5.055768000304105E-4</v>
      </c>
      <c r="L323" s="60">
        <f t="shared" si="89"/>
        <v>0.53476232904112131</v>
      </c>
      <c r="M323" s="63">
        <f t="shared" si="90"/>
        <v>-4.1540802793318954E-4</v>
      </c>
      <c r="N323" s="64">
        <f t="shared" si="91"/>
        <v>383.92707640904933</v>
      </c>
      <c r="O323" s="64">
        <f t="shared" si="92"/>
        <v>113.92843160203604</v>
      </c>
      <c r="P323" s="65">
        <f t="shared" si="93"/>
        <v>7678.5415281809865</v>
      </c>
      <c r="Q323" s="229">
        <f t="shared" si="79"/>
        <v>2.9957322735539909</v>
      </c>
      <c r="R323" s="230">
        <f t="shared" si="80"/>
        <v>383.92707640904933</v>
      </c>
      <c r="S323" s="230">
        <f t="shared" si="81"/>
        <v>113.92843160203604</v>
      </c>
      <c r="T323" s="231">
        <f t="shared" si="82"/>
        <v>1150.1427334898181</v>
      </c>
      <c r="U323" s="230">
        <f t="shared" si="83"/>
        <v>52.003123554441046</v>
      </c>
      <c r="V323" s="52">
        <f t="shared" si="94"/>
        <v>0.54432240247122654</v>
      </c>
      <c r="W323" s="52">
        <f t="shared" si="95"/>
        <v>9.1395003989004007E-5</v>
      </c>
      <c r="X323" s="66">
        <f t="shared" si="96"/>
        <v>1.277880993962917E-2</v>
      </c>
      <c r="Y323" s="67">
        <f t="shared" si="97"/>
        <v>1.940054675837662</v>
      </c>
      <c r="Z323" s="67">
        <f t="shared" si="98"/>
        <v>3.9815802697208613E-3</v>
      </c>
    </row>
    <row r="324" spans="2:26" ht="11.25" customHeight="1">
      <c r="B324" s="69" t="s">
        <v>320</v>
      </c>
      <c r="C324" s="57">
        <v>121921.182</v>
      </c>
      <c r="D324" s="244">
        <v>2730.3</v>
      </c>
      <c r="E324" s="71">
        <v>20.3</v>
      </c>
      <c r="F324" s="59">
        <f t="shared" si="99"/>
        <v>2.1987768386692616E-3</v>
      </c>
      <c r="G324" s="60">
        <f t="shared" si="84"/>
        <v>8.7500234555338912E-4</v>
      </c>
      <c r="H324" s="60">
        <f t="shared" si="85"/>
        <v>0.29814890891573853</v>
      </c>
      <c r="I324" s="61">
        <f t="shared" si="86"/>
        <v>0.29771140774296184</v>
      </c>
      <c r="J324" s="62">
        <f t="shared" si="87"/>
        <v>2474.9999946000003</v>
      </c>
      <c r="K324" s="60">
        <f t="shared" si="88"/>
        <v>4.2445813342779898E-4</v>
      </c>
      <c r="L324" s="60">
        <f t="shared" si="89"/>
        <v>0.53518678717454915</v>
      </c>
      <c r="M324" s="63">
        <f t="shared" si="90"/>
        <v>-3.4173796472500295E-4</v>
      </c>
      <c r="N324" s="64">
        <f t="shared" si="91"/>
        <v>349.17213806373496</v>
      </c>
      <c r="O324" s="64">
        <f t="shared" si="92"/>
        <v>103.95252876757436</v>
      </c>
      <c r="P324" s="65">
        <f t="shared" si="93"/>
        <v>7088.1944026938199</v>
      </c>
      <c r="Q324" s="229">
        <f t="shared" si="79"/>
        <v>3.0106208860477417</v>
      </c>
      <c r="R324" s="230">
        <f t="shared" si="80"/>
        <v>349.17213806373496</v>
      </c>
      <c r="S324" s="230">
        <f t="shared" si="81"/>
        <v>103.95252876757436</v>
      </c>
      <c r="T324" s="231">
        <f t="shared" si="82"/>
        <v>1051.2249316806262</v>
      </c>
      <c r="U324" s="230">
        <f t="shared" si="83"/>
        <v>51.859928325686639</v>
      </c>
      <c r="V324" s="52">
        <f t="shared" si="94"/>
        <v>0.54536645901601943</v>
      </c>
      <c r="W324" s="52">
        <f t="shared" si="95"/>
        <v>1.03625718800023E-4</v>
      </c>
      <c r="X324" s="66">
        <f t="shared" si="96"/>
        <v>1.2788952893834882E-2</v>
      </c>
      <c r="Y324" s="67">
        <f t="shared" si="97"/>
        <v>1.9404540732984061</v>
      </c>
      <c r="Z324" s="67">
        <f t="shared" si="98"/>
        <v>3.2947005911154546E-3</v>
      </c>
    </row>
    <row r="325" spans="2:26" ht="11.25" customHeight="1">
      <c r="B325" s="69" t="s">
        <v>328</v>
      </c>
      <c r="C325" s="57">
        <v>218096.08499999999</v>
      </c>
      <c r="D325" s="244">
        <v>2835.29</v>
      </c>
      <c r="E325" s="71">
        <v>56.2</v>
      </c>
      <c r="F325" s="59">
        <f t="shared" si="99"/>
        <v>3.9332346720723438E-3</v>
      </c>
      <c r="G325" s="60">
        <f t="shared" si="84"/>
        <v>1.5652291324653603E-3</v>
      </c>
      <c r="H325" s="60">
        <f t="shared" si="85"/>
        <v>0.2997141380482039</v>
      </c>
      <c r="I325" s="61">
        <f t="shared" si="86"/>
        <v>0.29893152348197122</v>
      </c>
      <c r="J325" s="62">
        <f t="shared" si="87"/>
        <v>12256.999976999999</v>
      </c>
      <c r="K325" s="60">
        <f t="shared" si="88"/>
        <v>2.1020538759648831E-3</v>
      </c>
      <c r="L325" s="60">
        <f t="shared" si="89"/>
        <v>0.537288841050514</v>
      </c>
      <c r="M325" s="63">
        <f t="shared" si="90"/>
        <v>-2.1096488099514588E-4</v>
      </c>
      <c r="N325" s="64">
        <f t="shared" si="91"/>
        <v>467.00758559149762</v>
      </c>
      <c r="O325" s="64">
        <f t="shared" si="92"/>
        <v>139.60328903850345</v>
      </c>
      <c r="P325" s="65">
        <f t="shared" si="93"/>
        <v>26245.826310242166</v>
      </c>
      <c r="Q325" s="229">
        <f t="shared" si="79"/>
        <v>4.0289167568996458</v>
      </c>
      <c r="R325" s="230">
        <f t="shared" si="80"/>
        <v>467.00758559149762</v>
      </c>
      <c r="S325" s="230">
        <f t="shared" si="81"/>
        <v>139.60328903850345</v>
      </c>
      <c r="T325" s="231">
        <f t="shared" si="82"/>
        <v>1881.5346871888303</v>
      </c>
      <c r="U325" s="230">
        <f t="shared" si="83"/>
        <v>51.679707739027329</v>
      </c>
      <c r="V325" s="52">
        <f t="shared" si="94"/>
        <v>0.54722871959457087</v>
      </c>
      <c r="W325" s="52">
        <f t="shared" si="95"/>
        <v>9.8801185470602084E-5</v>
      </c>
      <c r="X325" s="66">
        <f t="shared" si="96"/>
        <v>1.2839184081607552E-2</v>
      </c>
      <c r="Y325" s="67">
        <f t="shared" si="97"/>
        <v>1.8835813916645494</v>
      </c>
      <c r="Z325" s="67">
        <f t="shared" si="98"/>
        <v>5.5532433486038318E-3</v>
      </c>
    </row>
    <row r="326" spans="2:26" ht="11.25" customHeight="1">
      <c r="B326" s="69" t="s">
        <v>325</v>
      </c>
      <c r="C326" s="57">
        <v>5348777.7779999999</v>
      </c>
      <c r="D326" s="244">
        <v>2837.27</v>
      </c>
      <c r="E326" s="71">
        <v>81</v>
      </c>
      <c r="F326" s="59">
        <f t="shared" si="99"/>
        <v>9.6462062625469275E-2</v>
      </c>
      <c r="G326" s="60">
        <f t="shared" si="84"/>
        <v>3.8387038452381839E-2</v>
      </c>
      <c r="H326" s="60">
        <f t="shared" si="85"/>
        <v>0.33810117650058574</v>
      </c>
      <c r="I326" s="61">
        <f t="shared" si="86"/>
        <v>0.31890765727439485</v>
      </c>
      <c r="J326" s="62">
        <f t="shared" si="87"/>
        <v>433251.00001800002</v>
      </c>
      <c r="K326" s="60">
        <f t="shared" si="88"/>
        <v>7.4301782292766544E-2</v>
      </c>
      <c r="L326" s="60">
        <f t="shared" si="89"/>
        <v>0.61159062334328052</v>
      </c>
      <c r="M326" s="63">
        <f t="shared" si="90"/>
        <v>1.6443672338800619E-3</v>
      </c>
      <c r="N326" s="64">
        <f t="shared" si="91"/>
        <v>2312.7424798277907</v>
      </c>
      <c r="O326" s="64">
        <f t="shared" si="92"/>
        <v>737.55128612085514</v>
      </c>
      <c r="P326" s="65">
        <f t="shared" si="93"/>
        <v>187332.14086605105</v>
      </c>
      <c r="Q326" s="229">
        <f t="shared" si="79"/>
        <v>4.3944491546724391</v>
      </c>
      <c r="R326" s="230">
        <f t="shared" si="80"/>
        <v>2312.7424798277907</v>
      </c>
      <c r="S326" s="230">
        <f t="shared" si="81"/>
        <v>737.55128612085514</v>
      </c>
      <c r="T326" s="231">
        <f t="shared" si="82"/>
        <v>10163.229235454275</v>
      </c>
      <c r="U326" s="230">
        <f t="shared" si="83"/>
        <v>48.816577667733661</v>
      </c>
      <c r="V326" s="52">
        <f t="shared" si="94"/>
        <v>0.59083844636740424</v>
      </c>
      <c r="W326" s="52">
        <f t="shared" si="95"/>
        <v>4.3065284923808958E-4</v>
      </c>
      <c r="X326" s="66">
        <f t="shared" si="96"/>
        <v>1.461471744013243E-2</v>
      </c>
      <c r="Y326" s="67">
        <f t="shared" si="97"/>
        <v>1.9190229374221386</v>
      </c>
      <c r="Z326" s="67">
        <f t="shared" si="98"/>
        <v>0.14136599008830833</v>
      </c>
    </row>
    <row r="327" spans="2:26" ht="11.25" customHeight="1">
      <c r="B327" s="69" t="s">
        <v>336</v>
      </c>
      <c r="C327" s="57">
        <v>43209.877</v>
      </c>
      <c r="D327" s="244">
        <v>3009.52</v>
      </c>
      <c r="E327" s="71">
        <v>16.2</v>
      </c>
      <c r="F327" s="59">
        <f t="shared" si="99"/>
        <v>7.7926472816961076E-4</v>
      </c>
      <c r="G327" s="60">
        <f t="shared" si="84"/>
        <v>3.1010808053085837E-4</v>
      </c>
      <c r="H327" s="60">
        <f t="shared" si="85"/>
        <v>0.33841128458111658</v>
      </c>
      <c r="I327" s="61">
        <f t="shared" si="86"/>
        <v>0.33825623054085119</v>
      </c>
      <c r="J327" s="62">
        <f t="shared" si="87"/>
        <v>700.00000739999996</v>
      </c>
      <c r="K327" s="60">
        <f t="shared" si="88"/>
        <v>1.2004876654089405E-4</v>
      </c>
      <c r="L327" s="60">
        <f t="shared" si="89"/>
        <v>0.61171067210982144</v>
      </c>
      <c r="M327" s="63">
        <f t="shared" si="90"/>
        <v>-1.4907056507071359E-4</v>
      </c>
      <c r="N327" s="64">
        <f t="shared" si="91"/>
        <v>207.86985591951517</v>
      </c>
      <c r="O327" s="64">
        <f t="shared" si="92"/>
        <v>70.313273906405044</v>
      </c>
      <c r="P327" s="65">
        <f t="shared" si="93"/>
        <v>3367.4916658961456</v>
      </c>
      <c r="Q327" s="229">
        <f t="shared" si="79"/>
        <v>2.7850112422383382</v>
      </c>
      <c r="R327" s="230">
        <f t="shared" si="80"/>
        <v>207.86985591951517</v>
      </c>
      <c r="S327" s="230">
        <f t="shared" si="81"/>
        <v>70.313273906405044</v>
      </c>
      <c r="T327" s="231">
        <f t="shared" si="82"/>
        <v>578.91988565831332</v>
      </c>
      <c r="U327" s="230">
        <f t="shared" si="83"/>
        <v>46.194708347405843</v>
      </c>
      <c r="V327" s="52">
        <f t="shared" si="94"/>
        <v>0.59117532857985378</v>
      </c>
      <c r="W327" s="52">
        <f t="shared" si="95"/>
        <v>4.217003338937848E-4</v>
      </c>
      <c r="X327" s="66">
        <f t="shared" si="96"/>
        <v>1.4617586154489824E-2</v>
      </c>
      <c r="Y327" s="67">
        <f t="shared" si="97"/>
        <v>1.9750434694192478</v>
      </c>
      <c r="Z327" s="67">
        <f t="shared" si="98"/>
        <v>1.2096685790684073E-3</v>
      </c>
    </row>
    <row r="328" spans="2:26" ht="11.25" customHeight="1">
      <c r="B328" s="69" t="s">
        <v>387</v>
      </c>
      <c r="C328" s="57">
        <v>162223.90299999999</v>
      </c>
      <c r="D328" s="244">
        <v>3064.84</v>
      </c>
      <c r="E328" s="71">
        <v>66.099999999999994</v>
      </c>
      <c r="F328" s="59">
        <f t="shared" si="99"/>
        <v>2.9256127175254004E-3</v>
      </c>
      <c r="G328" s="60">
        <f t="shared" si="84"/>
        <v>1.1642463868979343E-3</v>
      </c>
      <c r="H328" s="60">
        <f t="shared" si="85"/>
        <v>0.33957553096801452</v>
      </c>
      <c r="I328" s="61">
        <f t="shared" si="86"/>
        <v>0.33899340777456555</v>
      </c>
      <c r="J328" s="62">
        <f t="shared" si="87"/>
        <v>10722.9999883</v>
      </c>
      <c r="K328" s="60">
        <f t="shared" si="88"/>
        <v>1.838975583721453E-3</v>
      </c>
      <c r="L328" s="60">
        <f t="shared" si="89"/>
        <v>0.61354964769354292</v>
      </c>
      <c r="M328" s="63">
        <f t="shared" si="90"/>
        <v>-8.9851850230249219E-5</v>
      </c>
      <c r="N328" s="64">
        <f t="shared" si="91"/>
        <v>402.77028564679392</v>
      </c>
      <c r="O328" s="64">
        <f t="shared" si="92"/>
        <v>136.53647168174186</v>
      </c>
      <c r="P328" s="65">
        <f t="shared" si="93"/>
        <v>26623.115881253078</v>
      </c>
      <c r="Q328" s="229">
        <f t="shared" si="79"/>
        <v>4.1911687468576408</v>
      </c>
      <c r="R328" s="230">
        <f t="shared" si="80"/>
        <v>402.77028564679392</v>
      </c>
      <c r="S328" s="230">
        <f t="shared" si="81"/>
        <v>136.53647168174186</v>
      </c>
      <c r="T328" s="231">
        <f t="shared" si="82"/>
        <v>1688.0782333657673</v>
      </c>
      <c r="U328" s="230">
        <f t="shared" si="83"/>
        <v>46.097649602673073</v>
      </c>
      <c r="V328" s="52">
        <f t="shared" si="94"/>
        <v>0.5924379854908699</v>
      </c>
      <c r="W328" s="52">
        <f t="shared" si="95"/>
        <v>4.4570228095977267E-4</v>
      </c>
      <c r="X328" s="66">
        <f t="shared" si="96"/>
        <v>1.4661530759769207E-2</v>
      </c>
      <c r="Y328" s="67">
        <f t="shared" si="97"/>
        <v>1.9904958969216322</v>
      </c>
      <c r="Z328" s="67">
        <f t="shared" si="98"/>
        <v>4.6128302409318639E-3</v>
      </c>
    </row>
    <row r="329" spans="2:26" ht="11.25" customHeight="1">
      <c r="B329" s="69" t="s">
        <v>351</v>
      </c>
      <c r="C329" s="57">
        <v>17148.289000000001</v>
      </c>
      <c r="D329" s="244">
        <v>3076.03</v>
      </c>
      <c r="E329" s="71">
        <v>26.3</v>
      </c>
      <c r="F329" s="59">
        <f t="shared" si="99"/>
        <v>3.0925931046179385E-4</v>
      </c>
      <c r="G329" s="60">
        <f t="shared" si="84"/>
        <v>1.2306961637910779E-4</v>
      </c>
      <c r="H329" s="60">
        <f t="shared" si="85"/>
        <v>0.33969860058439361</v>
      </c>
      <c r="I329" s="61">
        <f t="shared" si="86"/>
        <v>0.33963706577620406</v>
      </c>
      <c r="J329" s="62">
        <f t="shared" si="87"/>
        <v>451.00000070000004</v>
      </c>
      <c r="K329" s="60">
        <f t="shared" si="88"/>
        <v>7.7345704602313058E-5</v>
      </c>
      <c r="L329" s="60">
        <f t="shared" si="89"/>
        <v>0.61362699339814519</v>
      </c>
      <c r="M329" s="63">
        <f t="shared" si="90"/>
        <v>-4.9244611062759791E-5</v>
      </c>
      <c r="N329" s="64">
        <f t="shared" si="91"/>
        <v>130.95147574578914</v>
      </c>
      <c r="O329" s="64">
        <f t="shared" si="92"/>
        <v>44.475974981363578</v>
      </c>
      <c r="P329" s="65">
        <f t="shared" si="93"/>
        <v>3444.0238121142543</v>
      </c>
      <c r="Q329" s="229">
        <f t="shared" si="79"/>
        <v>3.2695689391837188</v>
      </c>
      <c r="R329" s="230">
        <f t="shared" si="80"/>
        <v>130.95147574578914</v>
      </c>
      <c r="S329" s="230">
        <f t="shared" si="81"/>
        <v>44.475974981363578</v>
      </c>
      <c r="T329" s="231">
        <f t="shared" si="82"/>
        <v>428.15487763870226</v>
      </c>
      <c r="U329" s="230">
        <f t="shared" si="83"/>
        <v>46.013070630570979</v>
      </c>
      <c r="V329" s="52">
        <f t="shared" si="94"/>
        <v>0.5925712635979129</v>
      </c>
      <c r="W329" s="52">
        <f t="shared" si="95"/>
        <v>4.433437574203902E-4</v>
      </c>
      <c r="X329" s="66">
        <f t="shared" si="96"/>
        <v>1.4663379031431369E-2</v>
      </c>
      <c r="Y329" s="67">
        <f t="shared" si="97"/>
        <v>1.979352253186258</v>
      </c>
      <c r="Z329" s="67">
        <f t="shared" si="98"/>
        <v>4.8216649260026653E-4</v>
      </c>
    </row>
    <row r="330" spans="2:26" ht="11.25" customHeight="1">
      <c r="B330" s="69" t="s">
        <v>378</v>
      </c>
      <c r="C330" s="57">
        <v>660348.83700000006</v>
      </c>
      <c r="D330" s="244">
        <v>3113.75</v>
      </c>
      <c r="E330" s="71">
        <v>25.8</v>
      </c>
      <c r="F330" s="59">
        <f t="shared" si="99"/>
        <v>1.1909003049509344E-2</v>
      </c>
      <c r="G330" s="60">
        <f t="shared" si="84"/>
        <v>4.7391829030861317E-3</v>
      </c>
      <c r="H330" s="60">
        <f t="shared" si="85"/>
        <v>0.34443778348747972</v>
      </c>
      <c r="I330" s="61">
        <f t="shared" si="86"/>
        <v>0.34206819203593664</v>
      </c>
      <c r="J330" s="62">
        <f t="shared" si="87"/>
        <v>17036.999994600003</v>
      </c>
      <c r="K330" s="60">
        <f t="shared" si="88"/>
        <v>2.9218154475535922E-3</v>
      </c>
      <c r="L330" s="60">
        <f t="shared" si="89"/>
        <v>0.61654880884569874</v>
      </c>
      <c r="M330" s="63">
        <f t="shared" si="90"/>
        <v>-1.9155539372848196E-3</v>
      </c>
      <c r="N330" s="64">
        <f t="shared" si="91"/>
        <v>812.61850643460002</v>
      </c>
      <c r="O330" s="64">
        <f t="shared" si="92"/>
        <v>277.97094331102676</v>
      </c>
      <c r="P330" s="65">
        <f t="shared" si="93"/>
        <v>20965.55746601268</v>
      </c>
      <c r="Q330" s="229">
        <f t="shared" si="79"/>
        <v>3.2503744919275719</v>
      </c>
      <c r="R330" s="230">
        <f t="shared" si="80"/>
        <v>812.61850643460002</v>
      </c>
      <c r="S330" s="230">
        <f t="shared" si="81"/>
        <v>277.97094331102676</v>
      </c>
      <c r="T330" s="231">
        <f t="shared" si="82"/>
        <v>2641.3144649833052</v>
      </c>
      <c r="U330" s="230">
        <f t="shared" si="83"/>
        <v>45.695009536007923</v>
      </c>
      <c r="V330" s="52">
        <f t="shared" si="94"/>
        <v>0.59767549149119548</v>
      </c>
      <c r="W330" s="52">
        <f t="shared" si="95"/>
        <v>3.5620210796379395E-4</v>
      </c>
      <c r="X330" s="66">
        <f t="shared" si="96"/>
        <v>1.4733199439966706E-2</v>
      </c>
      <c r="Y330" s="67">
        <f t="shared" si="97"/>
        <v>1.9821133101319415</v>
      </c>
      <c r="Z330" s="67">
        <f t="shared" si="98"/>
        <v>1.8619174657282508E-2</v>
      </c>
    </row>
    <row r="331" spans="2:26" ht="11.25" customHeight="1">
      <c r="B331" s="69" t="s">
        <v>289</v>
      </c>
      <c r="C331" s="57">
        <v>3166.3690000000001</v>
      </c>
      <c r="D331" s="244">
        <v>3482.85</v>
      </c>
      <c r="E331" s="71">
        <v>55.9</v>
      </c>
      <c r="F331" s="59">
        <f t="shared" si="99"/>
        <v>5.7103603374517415E-5</v>
      </c>
      <c r="G331" s="60">
        <f t="shared" si="84"/>
        <v>2.272435565698124E-5</v>
      </c>
      <c r="H331" s="60">
        <f t="shared" si="85"/>
        <v>0.3444605078431367</v>
      </c>
      <c r="I331" s="61">
        <f t="shared" si="86"/>
        <v>0.34444914566530821</v>
      </c>
      <c r="J331" s="62">
        <f t="shared" si="87"/>
        <v>177.00002710000001</v>
      </c>
      <c r="K331" s="60">
        <f t="shared" si="88"/>
        <v>3.0355192437759141E-5</v>
      </c>
      <c r="L331" s="60">
        <f t="shared" si="89"/>
        <v>0.61657916403813651</v>
      </c>
      <c r="M331" s="63">
        <f t="shared" si="90"/>
        <v>-3.5551992114968289E-6</v>
      </c>
      <c r="N331" s="64">
        <f t="shared" si="91"/>
        <v>56.270498487217971</v>
      </c>
      <c r="O331" s="64">
        <f t="shared" si="92"/>
        <v>19.382325130083249</v>
      </c>
      <c r="P331" s="65">
        <f t="shared" si="93"/>
        <v>3145.5208654354847</v>
      </c>
      <c r="Q331" s="229">
        <f t="shared" si="79"/>
        <v>4.0235643801610532</v>
      </c>
      <c r="R331" s="230">
        <f t="shared" si="80"/>
        <v>56.270498487217971</v>
      </c>
      <c r="S331" s="230">
        <f t="shared" si="81"/>
        <v>19.382325130083249</v>
      </c>
      <c r="T331" s="231">
        <f t="shared" si="82"/>
        <v>226.40797336707666</v>
      </c>
      <c r="U331" s="230">
        <f t="shared" si="83"/>
        <v>45.385643539414808</v>
      </c>
      <c r="V331" s="52">
        <f t="shared" si="94"/>
        <v>0.59769983514829617</v>
      </c>
      <c r="W331" s="52">
        <f t="shared" si="95"/>
        <v>3.5642905933076015E-4</v>
      </c>
      <c r="X331" s="66">
        <f t="shared" si="96"/>
        <v>1.4733924814986182E-2</v>
      </c>
      <c r="Y331" s="67">
        <f t="shared" si="97"/>
        <v>2.0018319230477539</v>
      </c>
      <c r="Z331" s="67">
        <f t="shared" si="98"/>
        <v>9.1064015973039265E-5</v>
      </c>
    </row>
    <row r="332" spans="2:26" ht="11.25" customHeight="1">
      <c r="B332" s="69" t="s">
        <v>331</v>
      </c>
      <c r="C332" s="57">
        <v>2365357.1430000002</v>
      </c>
      <c r="D332" s="244">
        <v>3644.8</v>
      </c>
      <c r="E332" s="71">
        <v>28</v>
      </c>
      <c r="F332" s="59">
        <f t="shared" si="99"/>
        <v>4.2657825456525647E-2</v>
      </c>
      <c r="G332" s="60">
        <f t="shared" si="84"/>
        <v>1.6975664230325975E-2</v>
      </c>
      <c r="H332" s="60">
        <f t="shared" si="85"/>
        <v>0.36143617207346268</v>
      </c>
      <c r="I332" s="61">
        <f t="shared" si="86"/>
        <v>0.35294833995829966</v>
      </c>
      <c r="J332" s="62">
        <f t="shared" si="87"/>
        <v>66230.000004000001</v>
      </c>
      <c r="K332" s="60">
        <f t="shared" si="88"/>
        <v>1.1358328177759971E-2</v>
      </c>
      <c r="L332" s="60">
        <f t="shared" si="89"/>
        <v>0.62793749221589645</v>
      </c>
      <c r="M332" s="63">
        <f t="shared" si="90"/>
        <v>-6.5543453677662789E-3</v>
      </c>
      <c r="N332" s="64">
        <f t="shared" si="91"/>
        <v>1537.9717627446871</v>
      </c>
      <c r="O332" s="64">
        <f t="shared" si="92"/>
        <v>542.82458056347718</v>
      </c>
      <c r="P332" s="65">
        <f t="shared" si="93"/>
        <v>43063.209356851235</v>
      </c>
      <c r="Q332" s="229">
        <f t="shared" si="79"/>
        <v>3.3322045101752038</v>
      </c>
      <c r="R332" s="230">
        <f t="shared" si="80"/>
        <v>1537.9717627446871</v>
      </c>
      <c r="S332" s="230">
        <f t="shared" si="81"/>
        <v>542.82458056347718</v>
      </c>
      <c r="T332" s="231">
        <f t="shared" si="82"/>
        <v>5124.8364443399551</v>
      </c>
      <c r="U332" s="230">
        <f t="shared" si="83"/>
        <v>44.298296120092047</v>
      </c>
      <c r="V332" s="52">
        <f t="shared" si="94"/>
        <v>0.61554379691316374</v>
      </c>
      <c r="W332" s="52">
        <f t="shared" si="95"/>
        <v>1.5360368325697884E-4</v>
      </c>
      <c r="X332" s="66">
        <f t="shared" si="96"/>
        <v>1.5005346171976285E-2</v>
      </c>
      <c r="Y332" s="67">
        <f t="shared" si="97"/>
        <v>1.9973117811597429</v>
      </c>
      <c r="Z332" s="67">
        <f t="shared" si="98"/>
        <v>6.7720242394650659E-2</v>
      </c>
    </row>
    <row r="333" spans="2:26" ht="11.25" customHeight="1">
      <c r="B333" s="69" t="s">
        <v>241</v>
      </c>
      <c r="C333" s="57">
        <v>173321.3</v>
      </c>
      <c r="D333" s="244">
        <v>3681.2</v>
      </c>
      <c r="E333" s="71">
        <v>55.4</v>
      </c>
      <c r="F333" s="59">
        <f t="shared" si="99"/>
        <v>3.1257477481480343E-3</v>
      </c>
      <c r="G333" s="60">
        <f t="shared" si="84"/>
        <v>1.2438900406523503E-3</v>
      </c>
      <c r="H333" s="60">
        <f t="shared" si="85"/>
        <v>0.36268006211411502</v>
      </c>
      <c r="I333" s="61">
        <f t="shared" si="86"/>
        <v>0.36205811709378888</v>
      </c>
      <c r="J333" s="62">
        <f t="shared" si="87"/>
        <v>9602.0000199999995</v>
      </c>
      <c r="K333" s="60">
        <f t="shared" si="88"/>
        <v>1.6467260664869529E-3</v>
      </c>
      <c r="L333" s="60">
        <f t="shared" si="89"/>
        <v>0.62958421828238342</v>
      </c>
      <c r="M333" s="63">
        <f t="shared" si="90"/>
        <v>-1.8589882679490022E-4</v>
      </c>
      <c r="N333" s="64">
        <f t="shared" si="91"/>
        <v>416.31874807651889</v>
      </c>
      <c r="O333" s="64">
        <f t="shared" si="92"/>
        <v>150.73158203942788</v>
      </c>
      <c r="P333" s="65">
        <f t="shared" si="93"/>
        <v>23064.058643439144</v>
      </c>
      <c r="Q333" s="229">
        <f t="shared" si="79"/>
        <v>4.014579593753238</v>
      </c>
      <c r="R333" s="230">
        <f t="shared" si="80"/>
        <v>416.31874807651889</v>
      </c>
      <c r="S333" s="230">
        <f t="shared" si="81"/>
        <v>150.73158203942788</v>
      </c>
      <c r="T333" s="231">
        <f t="shared" si="82"/>
        <v>1671.3447505248878</v>
      </c>
      <c r="U333" s="230">
        <f t="shared" si="83"/>
        <v>43.161741949672859</v>
      </c>
      <c r="V333" s="52">
        <f t="shared" si="94"/>
        <v>0.61682502847380172</v>
      </c>
      <c r="W333" s="52">
        <f t="shared" si="95"/>
        <v>1.6279692457141527E-4</v>
      </c>
      <c r="X333" s="66">
        <f t="shared" si="96"/>
        <v>1.5044696736298949E-2</v>
      </c>
      <c r="Y333" s="67">
        <f t="shared" si="97"/>
        <v>2.0475923856573326</v>
      </c>
      <c r="Z333" s="67">
        <f t="shared" si="98"/>
        <v>5.215176395422438E-3</v>
      </c>
    </row>
    <row r="334" spans="2:26" ht="11.25" customHeight="1">
      <c r="B334" s="69" t="s">
        <v>388</v>
      </c>
      <c r="C334" s="57">
        <v>2448.98</v>
      </c>
      <c r="D334" s="244">
        <v>3685.82</v>
      </c>
      <c r="E334" s="71">
        <v>34.299999999999997</v>
      </c>
      <c r="F334" s="59">
        <f t="shared" si="99"/>
        <v>4.4165914519794015E-5</v>
      </c>
      <c r="G334" s="60">
        <f t="shared" si="84"/>
        <v>1.757580765755157E-5</v>
      </c>
      <c r="H334" s="60">
        <f t="shared" si="85"/>
        <v>0.36269763792177256</v>
      </c>
      <c r="I334" s="61">
        <f t="shared" si="86"/>
        <v>0.36268885001794382</v>
      </c>
      <c r="J334" s="62">
        <f t="shared" si="87"/>
        <v>84.000013999999993</v>
      </c>
      <c r="K334" s="60">
        <f t="shared" si="88"/>
        <v>1.4405854233592157E-5</v>
      </c>
      <c r="L334" s="60">
        <f t="shared" si="89"/>
        <v>0.62959862413661705</v>
      </c>
      <c r="M334" s="63">
        <f t="shared" si="90"/>
        <v>-5.8407350164990657E-6</v>
      </c>
      <c r="N334" s="64">
        <f t="shared" si="91"/>
        <v>49.487170054469672</v>
      </c>
      <c r="O334" s="64">
        <f t="shared" si="92"/>
        <v>17.948444797698031</v>
      </c>
      <c r="P334" s="65">
        <f t="shared" si="93"/>
        <v>1697.4099328683096</v>
      </c>
      <c r="Q334" s="229">
        <f t="shared" si="79"/>
        <v>3.535145354171894</v>
      </c>
      <c r="R334" s="230">
        <f t="shared" si="80"/>
        <v>49.487170054469672</v>
      </c>
      <c r="S334" s="230">
        <f t="shared" si="81"/>
        <v>17.948444797698031</v>
      </c>
      <c r="T334" s="231">
        <f t="shared" si="82"/>
        <v>174.94433930917293</v>
      </c>
      <c r="U334" s="230">
        <f t="shared" si="83"/>
        <v>43.084138519365268</v>
      </c>
      <c r="V334" s="52">
        <f t="shared" si="94"/>
        <v>0.61684310669959186</v>
      </c>
      <c r="W334" s="52">
        <f t="shared" si="95"/>
        <v>1.6270322508625361E-4</v>
      </c>
      <c r="X334" s="66">
        <f t="shared" si="96"/>
        <v>1.5045040982075571E-2</v>
      </c>
      <c r="Y334" s="67">
        <f t="shared" si="97"/>
        <v>2.0190152458232387</v>
      </c>
      <c r="Z334" s="67">
        <f t="shared" si="98"/>
        <v>7.1646418895848074E-5</v>
      </c>
    </row>
    <row r="335" spans="2:26" ht="11.25" customHeight="1">
      <c r="B335" s="69" t="s">
        <v>380</v>
      </c>
      <c r="C335" s="57">
        <v>1577000</v>
      </c>
      <c r="D335" s="244">
        <v>3768.9</v>
      </c>
      <c r="E335" s="71">
        <v>22</v>
      </c>
      <c r="F335" s="59">
        <f t="shared" si="99"/>
        <v>2.8440267865689043E-2</v>
      </c>
      <c r="G335" s="60">
        <f t="shared" si="84"/>
        <v>1.131779298971769E-2</v>
      </c>
      <c r="H335" s="60">
        <f t="shared" si="85"/>
        <v>0.37401543091149025</v>
      </c>
      <c r="I335" s="61">
        <f t="shared" si="86"/>
        <v>0.36835653441663141</v>
      </c>
      <c r="J335" s="62">
        <f t="shared" si="87"/>
        <v>34694</v>
      </c>
      <c r="K335" s="60">
        <f t="shared" si="88"/>
        <v>5.9499598033429654E-3</v>
      </c>
      <c r="L335" s="60">
        <f t="shared" si="89"/>
        <v>0.63554858393996005</v>
      </c>
      <c r="M335" s="63">
        <f t="shared" si="90"/>
        <v>-4.9676305281873001E-3</v>
      </c>
      <c r="N335" s="64">
        <f t="shared" si="91"/>
        <v>1255.7866060760482</v>
      </c>
      <c r="O335" s="64">
        <f t="shared" si="92"/>
        <v>462.57720218099661</v>
      </c>
      <c r="P335" s="65">
        <f t="shared" si="93"/>
        <v>27627.305333673059</v>
      </c>
      <c r="Q335" s="229">
        <f t="shared" si="79"/>
        <v>3.0910424533583161</v>
      </c>
      <c r="R335" s="230">
        <f t="shared" si="80"/>
        <v>1255.7866060760482</v>
      </c>
      <c r="S335" s="230">
        <f t="shared" si="81"/>
        <v>462.57720218099661</v>
      </c>
      <c r="T335" s="231">
        <f t="shared" si="82"/>
        <v>3881.6897117398212</v>
      </c>
      <c r="U335" s="230">
        <f t="shared" si="83"/>
        <v>42.39303434081657</v>
      </c>
      <c r="V335" s="52">
        <f t="shared" si="94"/>
        <v>0.6283405276909374</v>
      </c>
      <c r="W335" s="52">
        <f t="shared" si="95"/>
        <v>5.1956074889074531E-5</v>
      </c>
      <c r="X335" s="66">
        <f t="shared" si="96"/>
        <v>1.5187222660451624E-2</v>
      </c>
      <c r="Y335" s="67">
        <f t="shared" si="97"/>
        <v>2.0072228438782687</v>
      </c>
      <c r="Z335" s="67">
        <f t="shared" si="98"/>
        <v>4.5598749009419536E-2</v>
      </c>
    </row>
    <row r="336" spans="2:26" ht="11.25" customHeight="1">
      <c r="B336" s="69" t="s">
        <v>275</v>
      </c>
      <c r="C336" s="57">
        <v>197474.22700000001</v>
      </c>
      <c r="D336" s="244">
        <v>4165.53</v>
      </c>
      <c r="E336" s="71">
        <v>19.399999999999999</v>
      </c>
      <c r="F336" s="59">
        <f t="shared" si="99"/>
        <v>3.561331586842032E-3</v>
      </c>
      <c r="G336" s="60">
        <f t="shared" si="84"/>
        <v>1.4172304514841597E-3</v>
      </c>
      <c r="H336" s="60">
        <f t="shared" si="85"/>
        <v>0.37543266136297443</v>
      </c>
      <c r="I336" s="61">
        <f t="shared" si="86"/>
        <v>0.37472404613723231</v>
      </c>
      <c r="J336" s="62">
        <f t="shared" si="87"/>
        <v>3831.0000038000003</v>
      </c>
      <c r="K336" s="60">
        <f t="shared" si="88"/>
        <v>6.5700974316068334E-4</v>
      </c>
      <c r="L336" s="60">
        <f t="shared" si="89"/>
        <v>0.63620559368312068</v>
      </c>
      <c r="M336" s="63">
        <f t="shared" si="90"/>
        <v>-6.5498702435609624E-4</v>
      </c>
      <c r="N336" s="64">
        <f t="shared" si="91"/>
        <v>444.38072302925116</v>
      </c>
      <c r="O336" s="64">
        <f t="shared" si="92"/>
        <v>166.52014255890975</v>
      </c>
      <c r="P336" s="65">
        <f t="shared" si="93"/>
        <v>8620.9860267674721</v>
      </c>
      <c r="Q336" s="229">
        <f t="shared" si="79"/>
        <v>2.9652730660692823</v>
      </c>
      <c r="R336" s="230">
        <f t="shared" si="80"/>
        <v>444.38072302925116</v>
      </c>
      <c r="S336" s="230">
        <f t="shared" si="81"/>
        <v>166.52014255890975</v>
      </c>
      <c r="T336" s="231">
        <f t="shared" si="82"/>
        <v>1317.710189079032</v>
      </c>
      <c r="U336" s="230">
        <f t="shared" si="83"/>
        <v>41.629809740787131</v>
      </c>
      <c r="V336" s="52">
        <f t="shared" si="94"/>
        <v>0.62976028197561373</v>
      </c>
      <c r="W336" s="52">
        <f t="shared" si="95"/>
        <v>4.1542043006926169E-5</v>
      </c>
      <c r="X336" s="66">
        <f t="shared" si="96"/>
        <v>1.5202922724162897E-2</v>
      </c>
      <c r="Y336" s="67">
        <f t="shared" si="97"/>
        <v>2.0085422419080143</v>
      </c>
      <c r="Z336" s="67">
        <f t="shared" si="98"/>
        <v>5.7174505225203748E-3</v>
      </c>
    </row>
    <row r="337" spans="2:26" ht="11.25" customHeight="1">
      <c r="B337" s="69" t="s">
        <v>231</v>
      </c>
      <c r="C337" s="57">
        <v>11261.261</v>
      </c>
      <c r="D337" s="244">
        <v>4203.5200000000004</v>
      </c>
      <c r="E337" s="71">
        <v>22.2</v>
      </c>
      <c r="F337" s="59">
        <f t="shared" si="99"/>
        <v>2.0309022152532484E-4</v>
      </c>
      <c r="G337" s="60">
        <f t="shared" si="84"/>
        <v>8.0819670768028672E-5</v>
      </c>
      <c r="H337" s="60">
        <f t="shared" si="85"/>
        <v>0.37551348103374244</v>
      </c>
      <c r="I337" s="61">
        <f t="shared" si="86"/>
        <v>0.37547307119835843</v>
      </c>
      <c r="J337" s="62">
        <f t="shared" si="87"/>
        <v>249.9999942</v>
      </c>
      <c r="K337" s="60">
        <f t="shared" si="88"/>
        <v>4.2874558030955628E-5</v>
      </c>
      <c r="L337" s="60">
        <f t="shared" si="89"/>
        <v>0.63624846824115167</v>
      </c>
      <c r="M337" s="63">
        <f t="shared" si="90"/>
        <v>-3.5321417195893767E-5</v>
      </c>
      <c r="N337" s="64">
        <f t="shared" si="91"/>
        <v>106.11908876352076</v>
      </c>
      <c r="O337" s="64">
        <f t="shared" si="92"/>
        <v>39.84486017081035</v>
      </c>
      <c r="P337" s="65">
        <f t="shared" si="93"/>
        <v>2355.843770550161</v>
      </c>
      <c r="Q337" s="229">
        <f t="shared" si="79"/>
        <v>3.1000922888782338</v>
      </c>
      <c r="R337" s="230">
        <f t="shared" si="80"/>
        <v>106.11908876352076</v>
      </c>
      <c r="S337" s="230">
        <f t="shared" si="81"/>
        <v>39.84486017081035</v>
      </c>
      <c r="T337" s="231">
        <f t="shared" si="82"/>
        <v>328.97896877857556</v>
      </c>
      <c r="U337" s="230">
        <f t="shared" si="83"/>
        <v>41.540937943475349</v>
      </c>
      <c r="V337" s="52">
        <f t="shared" si="94"/>
        <v>0.62984111344177141</v>
      </c>
      <c r="W337" s="52">
        <f t="shared" si="95"/>
        <v>4.1054195525141254E-5</v>
      </c>
      <c r="X337" s="66">
        <f t="shared" si="96"/>
        <v>1.5203947264970223E-2</v>
      </c>
      <c r="Y337" s="67">
        <f t="shared" si="97"/>
        <v>2.0149393351974818</v>
      </c>
      <c r="Z337" s="67">
        <f t="shared" si="98"/>
        <v>3.2812628931680536E-4</v>
      </c>
    </row>
    <row r="338" spans="2:26" ht="11.25" customHeight="1">
      <c r="B338" s="69" t="s">
        <v>316</v>
      </c>
      <c r="C338" s="57">
        <v>168.53899999999999</v>
      </c>
      <c r="D338" s="244">
        <v>4253.95</v>
      </c>
      <c r="E338" s="71">
        <v>35.6</v>
      </c>
      <c r="F338" s="59">
        <f t="shared" si="99"/>
        <v>3.039501779210758E-6</v>
      </c>
      <c r="G338" s="60">
        <f t="shared" si="84"/>
        <v>1.2095684925136523E-6</v>
      </c>
      <c r="H338" s="60">
        <f t="shared" si="85"/>
        <v>0.37551469060223497</v>
      </c>
      <c r="I338" s="61">
        <f t="shared" si="86"/>
        <v>0.37551408581798873</v>
      </c>
      <c r="J338" s="62">
        <f t="shared" si="87"/>
        <v>5.9999884000000003</v>
      </c>
      <c r="K338" s="60">
        <f t="shared" si="88"/>
        <v>1.0289874272359508E-6</v>
      </c>
      <c r="L338" s="60">
        <f t="shared" si="89"/>
        <v>0.63624949722857893</v>
      </c>
      <c r="M338" s="63">
        <f t="shared" si="90"/>
        <v>-3.8318744985388342E-7</v>
      </c>
      <c r="N338" s="64">
        <f t="shared" si="91"/>
        <v>12.982257122704048</v>
      </c>
      <c r="O338" s="64">
        <f t="shared" si="92"/>
        <v>4.8750204152862837</v>
      </c>
      <c r="P338" s="65">
        <f t="shared" si="93"/>
        <v>462.16835356826414</v>
      </c>
      <c r="Q338" s="229">
        <f t="shared" si="79"/>
        <v>3.572345637857985</v>
      </c>
      <c r="R338" s="230">
        <f t="shared" si="80"/>
        <v>12.982257122704048</v>
      </c>
      <c r="S338" s="230">
        <f t="shared" si="81"/>
        <v>4.8750204152862837</v>
      </c>
      <c r="T338" s="231">
        <f t="shared" si="82"/>
        <v>46.377109601842562</v>
      </c>
      <c r="U338" s="230">
        <f t="shared" si="83"/>
        <v>41.536077042816714</v>
      </c>
      <c r="V338" s="52">
        <f t="shared" si="94"/>
        <v>0.62984232307868748</v>
      </c>
      <c r="W338" s="52">
        <f t="shared" si="95"/>
        <v>4.1051880587037198E-5</v>
      </c>
      <c r="X338" s="66">
        <f t="shared" si="96"/>
        <v>1.5203971853902631E-2</v>
      </c>
      <c r="Y338" s="67">
        <f t="shared" si="97"/>
        <v>2.0423792017113191</v>
      </c>
      <c r="Z338" s="67">
        <f t="shared" si="98"/>
        <v>5.0454885396327432E-6</v>
      </c>
    </row>
    <row r="339" spans="2:26" ht="11.25" customHeight="1">
      <c r="B339" s="69" t="s">
        <v>278</v>
      </c>
      <c r="C339" s="57">
        <v>25227345.133000001</v>
      </c>
      <c r="D339" s="244">
        <v>4353.5600000000004</v>
      </c>
      <c r="E339" s="71">
        <v>45.2</v>
      </c>
      <c r="F339" s="59">
        <f t="shared" si="99"/>
        <v>0.4549603380613233</v>
      </c>
      <c r="G339" s="60">
        <f t="shared" si="84"/>
        <v>0.18105128084683328</v>
      </c>
      <c r="H339" s="60">
        <f t="shared" si="85"/>
        <v>0.55656597144906828</v>
      </c>
      <c r="I339" s="61">
        <f t="shared" si="86"/>
        <v>0.46604033102565162</v>
      </c>
      <c r="J339" s="62">
        <f t="shared" si="87"/>
        <v>1140276.0000116001</v>
      </c>
      <c r="K339" s="60">
        <f t="shared" si="88"/>
        <v>0.19555532267209672</v>
      </c>
      <c r="L339" s="60">
        <f t="shared" si="89"/>
        <v>0.83180481990067567</v>
      </c>
      <c r="M339" s="63">
        <f t="shared" si="90"/>
        <v>-4.1759889922555304E-2</v>
      </c>
      <c r="N339" s="64">
        <f t="shared" si="91"/>
        <v>5022.6830611735795</v>
      </c>
      <c r="O339" s="64">
        <f t="shared" si="92"/>
        <v>2340.7728764662684</v>
      </c>
      <c r="P339" s="65">
        <f t="shared" si="93"/>
        <v>227025.2743650458</v>
      </c>
      <c r="Q339" s="229">
        <f t="shared" si="79"/>
        <v>3.8110970868381857</v>
      </c>
      <c r="R339" s="230">
        <f t="shared" si="80"/>
        <v>5022.6830611735795</v>
      </c>
      <c r="S339" s="230">
        <f t="shared" si="81"/>
        <v>2340.7728764662684</v>
      </c>
      <c r="T339" s="231">
        <f t="shared" si="82"/>
        <v>19141.932782550131</v>
      </c>
      <c r="U339" s="230">
        <f t="shared" si="83"/>
        <v>32.081383025130684</v>
      </c>
      <c r="V339" s="52">
        <f t="shared" si="94"/>
        <v>0.78097882434961918</v>
      </c>
      <c r="W339" s="52">
        <f t="shared" si="95"/>
        <v>2.5832818237560141E-3</v>
      </c>
      <c r="X339" s="66">
        <f t="shared" si="96"/>
        <v>1.9877009136821298E-2</v>
      </c>
      <c r="Y339" s="67">
        <f t="shared" si="97"/>
        <v>2.25289075661835</v>
      </c>
      <c r="Z339" s="67">
        <f t="shared" si="98"/>
        <v>0.91892881058504239</v>
      </c>
    </row>
    <row r="340" spans="2:26" ht="11.25" customHeight="1">
      <c r="B340" s="69" t="s">
        <v>396</v>
      </c>
      <c r="C340" s="57">
        <v>251282.723</v>
      </c>
      <c r="D340" s="244">
        <v>4562.6000000000004</v>
      </c>
      <c r="E340" s="71">
        <v>38.200000000000003</v>
      </c>
      <c r="F340" s="59">
        <f t="shared" si="99"/>
        <v>4.5317361776409269E-3</v>
      </c>
      <c r="G340" s="60">
        <f t="shared" si="84"/>
        <v>1.8034025623377122E-3</v>
      </c>
      <c r="H340" s="60">
        <f t="shared" si="85"/>
        <v>0.55836937401140596</v>
      </c>
      <c r="I340" s="61">
        <f t="shared" si="86"/>
        <v>0.55746767273023712</v>
      </c>
      <c r="J340" s="62">
        <f t="shared" si="87"/>
        <v>9599.0000185999997</v>
      </c>
      <c r="K340" s="60">
        <f t="shared" si="88"/>
        <v>1.6462115715385477E-3</v>
      </c>
      <c r="L340" s="60">
        <f t="shared" si="89"/>
        <v>0.83345103147221422</v>
      </c>
      <c r="M340" s="63">
        <f t="shared" si="90"/>
        <v>-5.8385360104967754E-4</v>
      </c>
      <c r="N340" s="64">
        <f t="shared" si="91"/>
        <v>501.28108182934653</v>
      </c>
      <c r="O340" s="64">
        <f t="shared" si="92"/>
        <v>279.44799807110138</v>
      </c>
      <c r="P340" s="65">
        <f t="shared" si="93"/>
        <v>19148.937325881037</v>
      </c>
      <c r="Q340" s="229">
        <f t="shared" ref="Q340:Q403" si="100">IF(E340=0,LN(E340+0.001),LN(E340))</f>
        <v>3.6428355156125294</v>
      </c>
      <c r="R340" s="230">
        <f t="shared" ref="R340:R403" si="101">SQRT(C340)</f>
        <v>501.28108182934653</v>
      </c>
      <c r="S340" s="230">
        <f t="shared" ref="S340:S403" si="102">R340*I340</f>
        <v>279.44799807110138</v>
      </c>
      <c r="T340" s="231">
        <f t="shared" ref="T340:T403" si="103">Q340*R340</f>
        <v>1826.084528192614</v>
      </c>
      <c r="U340" s="230">
        <f t="shared" ref="U340:U403" si="104">IF($BO$57&gt;2.5,EXP($BH$75)*EXP($BH$76*I340),$AN$75+$AN$76*I340)</f>
        <v>24.715199853981588</v>
      </c>
      <c r="V340" s="52">
        <f t="shared" si="94"/>
        <v>0.78223253977099583</v>
      </c>
      <c r="W340" s="52">
        <f t="shared" si="95"/>
        <v>2.6233338921477774E-3</v>
      </c>
      <c r="X340" s="66">
        <f t="shared" si="96"/>
        <v>1.9916347406648251E-2</v>
      </c>
      <c r="Y340" s="67">
        <f t="shared" si="97"/>
        <v>2.3704974059736603</v>
      </c>
      <c r="Z340" s="67">
        <f t="shared" si="98"/>
        <v>1.0133784188582573E-2</v>
      </c>
    </row>
    <row r="341" spans="2:26" ht="11.25" customHeight="1">
      <c r="B341" s="69" t="s">
        <v>260</v>
      </c>
      <c r="C341" s="57">
        <v>17733.332999999999</v>
      </c>
      <c r="D341" s="244">
        <v>4675.82</v>
      </c>
      <c r="E341" s="71">
        <v>22.5</v>
      </c>
      <c r="F341" s="59">
        <f t="shared" si="99"/>
        <v>3.1981023504848639E-4</v>
      </c>
      <c r="G341" s="60">
        <f t="shared" si="84"/>
        <v>1.2726835251219363E-4</v>
      </c>
      <c r="H341" s="60">
        <f t="shared" si="85"/>
        <v>0.55849664236391816</v>
      </c>
      <c r="I341" s="61">
        <f t="shared" si="86"/>
        <v>0.55843300818766206</v>
      </c>
      <c r="J341" s="62">
        <f t="shared" si="87"/>
        <v>398.99999250000002</v>
      </c>
      <c r="K341" s="60">
        <f t="shared" si="88"/>
        <v>6.8427794918693289E-5</v>
      </c>
      <c r="L341" s="60">
        <f t="shared" si="89"/>
        <v>0.83351945926713289</v>
      </c>
      <c r="M341" s="63">
        <f t="shared" si="90"/>
        <v>-6.7863954661351311E-5</v>
      </c>
      <c r="N341" s="64">
        <f t="shared" si="91"/>
        <v>133.1665611180224</v>
      </c>
      <c r="O341" s="64">
        <f t="shared" si="92"/>
        <v>74.364603315143398</v>
      </c>
      <c r="P341" s="65">
        <f t="shared" si="93"/>
        <v>2996.247625155504</v>
      </c>
      <c r="Q341" s="229">
        <f t="shared" si="100"/>
        <v>3.1135153092103742</v>
      </c>
      <c r="R341" s="230">
        <f t="shared" si="101"/>
        <v>133.1665611180224</v>
      </c>
      <c r="S341" s="230">
        <f t="shared" si="102"/>
        <v>74.364603315143398</v>
      </c>
      <c r="T341" s="231">
        <f t="shared" si="103"/>
        <v>414.6161267158617</v>
      </c>
      <c r="U341" s="230">
        <f t="shared" si="104"/>
        <v>24.647221348627298</v>
      </c>
      <c r="V341" s="52">
        <f t="shared" si="94"/>
        <v>0.78232085929578898</v>
      </c>
      <c r="W341" s="52">
        <f t="shared" si="95"/>
        <v>2.621296639025696E-3</v>
      </c>
      <c r="X341" s="66">
        <f t="shared" si="96"/>
        <v>1.9917982573783941E-2</v>
      </c>
      <c r="Y341" s="67">
        <f t="shared" si="97"/>
        <v>2.202867132290796</v>
      </c>
      <c r="Z341" s="67">
        <f t="shared" si="98"/>
        <v>6.1758541125540682E-4</v>
      </c>
    </row>
    <row r="342" spans="2:26" ht="11.25" customHeight="1">
      <c r="B342" s="69" t="s">
        <v>273</v>
      </c>
      <c r="C342" s="57">
        <v>15838.323</v>
      </c>
      <c r="D342" s="244">
        <v>4707.25</v>
      </c>
      <c r="E342" s="71">
        <v>33.4</v>
      </c>
      <c r="F342" s="59">
        <f t="shared" si="99"/>
        <v>2.8563484379410506E-4</v>
      </c>
      <c r="G342" s="60">
        <f t="shared" ref="G342:G405" si="105">C342/$C$468</f>
        <v>1.1366826951064328E-4</v>
      </c>
      <c r="H342" s="60">
        <f t="shared" ref="H342:H405" si="106">H341+G342</f>
        <v>0.55861031063342881</v>
      </c>
      <c r="I342" s="61">
        <f t="shared" ref="I342:I405" si="107">(H341+H342)/2</f>
        <v>0.55855347649867348</v>
      </c>
      <c r="J342" s="62">
        <f t="shared" ref="J342:J405" si="108">E342*C342/$E$270</f>
        <v>528.99998820000008</v>
      </c>
      <c r="K342" s="60">
        <f t="shared" ref="K342:K405" si="109">J342/$J$468</f>
        <v>9.0722564874586481E-5</v>
      </c>
      <c r="L342" s="60">
        <f t="shared" ref="L342:L405" si="110">L341+K342</f>
        <v>0.83361018183200752</v>
      </c>
      <c r="M342" s="63">
        <f t="shared" ref="M342:M405" si="111">(H341*L342)-(L341*H342)</f>
        <v>-4.4076466669207282E-5</v>
      </c>
      <c r="N342" s="64">
        <f t="shared" ref="N342:N405" si="112">SQRT(C342)</f>
        <v>125.85039928422952</v>
      </c>
      <c r="O342" s="64">
        <f t="shared" ref="O342:O405" si="113">N342*I342</f>
        <v>70.294178038952566</v>
      </c>
      <c r="P342" s="65">
        <f t="shared" ref="P342:P405" si="114">E342*N342</f>
        <v>4203.4033360932663</v>
      </c>
      <c r="Q342" s="229">
        <f t="shared" si="100"/>
        <v>3.5085558999826545</v>
      </c>
      <c r="R342" s="230">
        <f t="shared" si="101"/>
        <v>125.85039928422952</v>
      </c>
      <c r="S342" s="230">
        <f t="shared" si="102"/>
        <v>70.294178038952566</v>
      </c>
      <c r="T342" s="231">
        <f t="shared" si="103"/>
        <v>441.55316092385635</v>
      </c>
      <c r="U342" s="230">
        <f t="shared" si="104"/>
        <v>24.638751155322982</v>
      </c>
      <c r="V342" s="52">
        <f t="shared" ref="V342:V405" si="115">(EXP(H342/($W$470-H342))-1)/(EXP(1/($W$470-1))-1)</f>
        <v>0.78239972343028485</v>
      </c>
      <c r="W342" s="52">
        <f t="shared" ref="W342:W405" si="116">(L342-V342)^2</f>
        <v>2.6225110497145681E-3</v>
      </c>
      <c r="X342" s="66">
        <f t="shared" ref="X342:X405" si="117">L342/$E$468</f>
        <v>1.9920150502134183E-2</v>
      </c>
      <c r="Y342" s="67">
        <f t="shared" ref="Y342:Y405" si="118">(E342/$E$468)*(2*I342-1-$AP$185)+2-X341-X342</f>
        <v>2.320631004076037</v>
      </c>
      <c r="Z342" s="67">
        <f t="shared" ref="Z342:Z405" si="119">G342*Y342^2</f>
        <v>6.121409437289336E-4</v>
      </c>
    </row>
    <row r="343" spans="2:26" ht="11.25" customHeight="1">
      <c r="B343" s="69" t="s">
        <v>329</v>
      </c>
      <c r="C343" s="57">
        <v>139757.28200000001</v>
      </c>
      <c r="D343" s="244">
        <v>4741.8</v>
      </c>
      <c r="E343" s="71">
        <v>20.6</v>
      </c>
      <c r="F343" s="59">
        <f t="shared" si="99"/>
        <v>2.5204404161449853E-3</v>
      </c>
      <c r="G343" s="60">
        <f t="shared" si="105"/>
        <v>1.0030082349280903E-3</v>
      </c>
      <c r="H343" s="60">
        <f t="shared" si="106"/>
        <v>0.55961331886835686</v>
      </c>
      <c r="I343" s="61">
        <f t="shared" si="107"/>
        <v>0.55911181475089289</v>
      </c>
      <c r="J343" s="62">
        <f t="shared" si="108"/>
        <v>2879.0000092</v>
      </c>
      <c r="K343" s="60">
        <f t="shared" si="109"/>
        <v>4.9374342331711611E-4</v>
      </c>
      <c r="L343" s="60">
        <f t="shared" si="110"/>
        <v>0.83410392525532462</v>
      </c>
      <c r="M343" s="63">
        <f t="shared" si="111"/>
        <v>-5.6030771002496538E-4</v>
      </c>
      <c r="N343" s="64">
        <f t="shared" si="112"/>
        <v>373.84125240534922</v>
      </c>
      <c r="O343" s="64">
        <f t="shared" si="113"/>
        <v>209.01906106110141</v>
      </c>
      <c r="P343" s="65">
        <f t="shared" si="114"/>
        <v>7701.1297995501945</v>
      </c>
      <c r="Q343" s="229">
        <f t="shared" si="100"/>
        <v>3.0252910757955354</v>
      </c>
      <c r="R343" s="230">
        <f t="shared" si="101"/>
        <v>373.84125240534922</v>
      </c>
      <c r="S343" s="230">
        <f t="shared" si="102"/>
        <v>209.01906106110141</v>
      </c>
      <c r="T343" s="231">
        <f t="shared" si="103"/>
        <v>1130.9786046661293</v>
      </c>
      <c r="U343" s="230">
        <f t="shared" si="104"/>
        <v>24.599532078440962</v>
      </c>
      <c r="V343" s="52">
        <f t="shared" si="115"/>
        <v>0.78309490786641034</v>
      </c>
      <c r="W343" s="52">
        <f t="shared" si="116"/>
        <v>2.6019198549825594E-3</v>
      </c>
      <c r="X343" s="66">
        <f t="shared" si="117"/>
        <v>1.9931949114382775E-2</v>
      </c>
      <c r="Y343" s="67">
        <f t="shared" si="118"/>
        <v>2.1830228746501144</v>
      </c>
      <c r="Z343" s="67">
        <f t="shared" si="119"/>
        <v>4.7799248821410491E-3</v>
      </c>
    </row>
    <row r="344" spans="2:26" ht="11.25" customHeight="1">
      <c r="B344" s="69" t="s">
        <v>312</v>
      </c>
      <c r="C344" s="57">
        <v>706892.85699999996</v>
      </c>
      <c r="D344" s="244">
        <v>4779.83</v>
      </c>
      <c r="E344" s="71">
        <v>28</v>
      </c>
      <c r="F344" s="59">
        <f t="shared" si="99"/>
        <v>1.2748397086507431E-2</v>
      </c>
      <c r="G344" s="60">
        <f t="shared" si="105"/>
        <v>5.0732194175244823E-3</v>
      </c>
      <c r="H344" s="60">
        <f t="shared" si="106"/>
        <v>0.56468653828588133</v>
      </c>
      <c r="I344" s="61">
        <f t="shared" si="107"/>
        <v>0.5621499285771191</v>
      </c>
      <c r="J344" s="62">
        <f t="shared" si="108"/>
        <v>19792.999995999999</v>
      </c>
      <c r="K344" s="60">
        <f t="shared" si="109"/>
        <v>3.3944645864924039E-3</v>
      </c>
      <c r="L344" s="60">
        <f t="shared" si="110"/>
        <v>0.83749838984181701</v>
      </c>
      <c r="M344" s="63">
        <f t="shared" si="111"/>
        <v>-2.3320046368105474E-3</v>
      </c>
      <c r="N344" s="64">
        <f t="shared" si="112"/>
        <v>840.76920554929939</v>
      </c>
      <c r="O344" s="64">
        <f t="shared" si="113"/>
        <v>472.63834884937984</v>
      </c>
      <c r="P344" s="65">
        <f t="shared" si="114"/>
        <v>23541.537755380385</v>
      </c>
      <c r="Q344" s="229">
        <f t="shared" si="100"/>
        <v>3.3322045101752038</v>
      </c>
      <c r="R344" s="230">
        <f t="shared" si="101"/>
        <v>840.76920554929939</v>
      </c>
      <c r="S344" s="230">
        <f t="shared" si="102"/>
        <v>472.63834884937984</v>
      </c>
      <c r="T344" s="231">
        <f t="shared" si="103"/>
        <v>2801.6149387477985</v>
      </c>
      <c r="U344" s="230">
        <f t="shared" si="104"/>
        <v>24.387218812374719</v>
      </c>
      <c r="V344" s="52">
        <f t="shared" si="115"/>
        <v>0.78659165824429245</v>
      </c>
      <c r="W344" s="52">
        <f t="shared" si="116"/>
        <v>2.5914953219424064E-3</v>
      </c>
      <c r="X344" s="66">
        <f t="shared" si="117"/>
        <v>2.0013064061045843E-2</v>
      </c>
      <c r="Y344" s="67">
        <f t="shared" si="118"/>
        <v>2.2670574172032265</v>
      </c>
      <c r="Z344" s="67">
        <f t="shared" si="119"/>
        <v>2.6074061472973822E-2</v>
      </c>
    </row>
    <row r="345" spans="2:26" ht="11.25" customHeight="1">
      <c r="B345" s="69" t="s">
        <v>359</v>
      </c>
      <c r="C345" s="57">
        <v>38106.591999999997</v>
      </c>
      <c r="D345" s="244">
        <v>4958.42</v>
      </c>
      <c r="E345" s="71">
        <v>71.3</v>
      </c>
      <c r="F345" s="59">
        <f t="shared" si="99"/>
        <v>6.8722998346767473E-4</v>
      </c>
      <c r="G345" s="60">
        <f t="shared" si="105"/>
        <v>2.7348289143920871E-4</v>
      </c>
      <c r="H345" s="60">
        <f t="shared" si="106"/>
        <v>0.56496002117732058</v>
      </c>
      <c r="I345" s="61">
        <f t="shared" si="107"/>
        <v>0.56482327973160096</v>
      </c>
      <c r="J345" s="62">
        <f t="shared" si="108"/>
        <v>2717.0000095999994</v>
      </c>
      <c r="K345" s="60">
        <f t="shared" si="109"/>
        <v>4.659607091370971E-4</v>
      </c>
      <c r="L345" s="60">
        <f t="shared" si="110"/>
        <v>0.83796435055095408</v>
      </c>
      <c r="M345" s="63">
        <f t="shared" si="111"/>
        <v>3.4080258590196699E-5</v>
      </c>
      <c r="N345" s="64">
        <f t="shared" si="112"/>
        <v>195.20909814862625</v>
      </c>
      <c r="O345" s="64">
        <f t="shared" si="113"/>
        <v>110.25864304975508</v>
      </c>
      <c r="P345" s="65">
        <f t="shared" si="114"/>
        <v>13918.408697997051</v>
      </c>
      <c r="Q345" s="229">
        <f t="shared" si="100"/>
        <v>4.26689632742025</v>
      </c>
      <c r="R345" s="230">
        <f t="shared" si="101"/>
        <v>195.20909814862625</v>
      </c>
      <c r="S345" s="230">
        <f t="shared" si="102"/>
        <v>110.25864304975508</v>
      </c>
      <c r="T345" s="231">
        <f t="shared" si="103"/>
        <v>832.93698396939249</v>
      </c>
      <c r="U345" s="230">
        <f t="shared" si="104"/>
        <v>24.201912500690931</v>
      </c>
      <c r="V345" s="52">
        <f t="shared" si="115"/>
        <v>0.78677923866536215</v>
      </c>
      <c r="W345" s="52">
        <f t="shared" si="116"/>
        <v>2.6199156787405651E-3</v>
      </c>
      <c r="X345" s="66">
        <f t="shared" si="117"/>
        <v>2.0024198770837526E-2</v>
      </c>
      <c r="Y345" s="67">
        <f t="shared" si="118"/>
        <v>2.7508322196992188</v>
      </c>
      <c r="Z345" s="67">
        <f t="shared" si="119"/>
        <v>2.0694663440935326E-3</v>
      </c>
    </row>
    <row r="346" spans="2:26" ht="11.25" customHeight="1">
      <c r="B346" s="69" t="s">
        <v>362</v>
      </c>
      <c r="C346" s="57">
        <v>444712.64399999997</v>
      </c>
      <c r="D346" s="244">
        <v>5063.84</v>
      </c>
      <c r="E346" s="71">
        <v>17.399999999999999</v>
      </c>
      <c r="F346" s="59">
        <f t="shared" si="99"/>
        <v>8.020131083461517E-3</v>
      </c>
      <c r="G346" s="60">
        <f t="shared" si="105"/>
        <v>3.1916078913773105E-3</v>
      </c>
      <c r="H346" s="60">
        <f t="shared" si="106"/>
        <v>0.56815162906869787</v>
      </c>
      <c r="I346" s="61">
        <f t="shared" si="107"/>
        <v>0.56655582512300917</v>
      </c>
      <c r="J346" s="62">
        <f t="shared" si="108"/>
        <v>7738.000005599999</v>
      </c>
      <c r="K346" s="60">
        <f t="shared" si="109"/>
        <v>1.3270533519221662E-3</v>
      </c>
      <c r="L346" s="60">
        <f t="shared" si="110"/>
        <v>0.83929140390287627</v>
      </c>
      <c r="M346" s="63">
        <f t="shared" si="111"/>
        <v>-1.9247215441058896E-3</v>
      </c>
      <c r="N346" s="64">
        <f t="shared" si="112"/>
        <v>666.86778599659465</v>
      </c>
      <c r="O346" s="64">
        <f t="shared" si="113"/>
        <v>377.81782874325501</v>
      </c>
      <c r="P346" s="65">
        <f t="shared" si="114"/>
        <v>11603.499476340747</v>
      </c>
      <c r="Q346" s="229">
        <f t="shared" si="100"/>
        <v>2.8564702062204832</v>
      </c>
      <c r="R346" s="230">
        <f t="shared" si="101"/>
        <v>666.86778599659465</v>
      </c>
      <c r="S346" s="230">
        <f t="shared" si="102"/>
        <v>377.81782874325501</v>
      </c>
      <c r="T346" s="231">
        <f t="shared" si="103"/>
        <v>1904.8879621874898</v>
      </c>
      <c r="U346" s="230">
        <f t="shared" si="104"/>
        <v>24.082571820467614</v>
      </c>
      <c r="V346" s="52">
        <f t="shared" si="115"/>
        <v>0.78896144381501521</v>
      </c>
      <c r="W346" s="52">
        <f t="shared" si="116"/>
        <v>2.5331048824456873E-3</v>
      </c>
      <c r="X346" s="66">
        <f t="shared" si="117"/>
        <v>2.0055910358664532E-2</v>
      </c>
      <c r="Y346" s="67">
        <f t="shared" si="118"/>
        <v>2.1543638686597295</v>
      </c>
      <c r="Z346" s="67">
        <f t="shared" si="119"/>
        <v>1.4813157614697437E-2</v>
      </c>
    </row>
    <row r="347" spans="2:26" ht="11.25" customHeight="1">
      <c r="B347" s="69" t="s">
        <v>279</v>
      </c>
      <c r="C347" s="57">
        <v>4996117.216</v>
      </c>
      <c r="D347" s="244">
        <v>5178.24</v>
      </c>
      <c r="E347" s="71">
        <v>27.3</v>
      </c>
      <c r="F347" s="59">
        <f t="shared" si="99"/>
        <v>9.0102036722524162E-2</v>
      </c>
      <c r="G347" s="60">
        <f t="shared" si="105"/>
        <v>3.5856068740046078E-2</v>
      </c>
      <c r="H347" s="60">
        <f t="shared" si="106"/>
        <v>0.60400769780874397</v>
      </c>
      <c r="I347" s="61">
        <f t="shared" si="107"/>
        <v>0.58607966343872087</v>
      </c>
      <c r="J347" s="62">
        <f t="shared" si="108"/>
        <v>136393.9999968</v>
      </c>
      <c r="K347" s="60">
        <f t="shared" si="109"/>
        <v>2.3391330414426717E-2</v>
      </c>
      <c r="L347" s="60">
        <f t="shared" si="110"/>
        <v>0.86268273431730302</v>
      </c>
      <c r="M347" s="63">
        <f t="shared" si="111"/>
        <v>-1.6803867790230576E-2</v>
      </c>
      <c r="N347" s="64">
        <f t="shared" si="112"/>
        <v>2235.1995919827832</v>
      </c>
      <c r="O347" s="64">
        <f t="shared" si="113"/>
        <v>1310.0050245876357</v>
      </c>
      <c r="P347" s="65">
        <f t="shared" si="114"/>
        <v>61020.948861129982</v>
      </c>
      <c r="Q347" s="229">
        <f t="shared" si="100"/>
        <v>3.3068867021909143</v>
      </c>
      <c r="R347" s="230">
        <f t="shared" si="101"/>
        <v>2235.1995919827832</v>
      </c>
      <c r="S347" s="230">
        <f t="shared" si="102"/>
        <v>1310.0050245876357</v>
      </c>
      <c r="T347" s="231">
        <f t="shared" si="103"/>
        <v>7391.5518074704232</v>
      </c>
      <c r="U347" s="230">
        <f t="shared" si="104"/>
        <v>22.777737866517896</v>
      </c>
      <c r="V347" s="52">
        <f t="shared" si="115"/>
        <v>0.81263345120201103</v>
      </c>
      <c r="W347" s="52">
        <f t="shared" si="116"/>
        <v>2.5049307403546528E-3</v>
      </c>
      <c r="X347" s="66">
        <f t="shared" si="117"/>
        <v>2.061487524711695E-2</v>
      </c>
      <c r="Y347" s="67">
        <f t="shared" si="118"/>
        <v>2.2898785419439034</v>
      </c>
      <c r="Z347" s="67">
        <f t="shared" si="119"/>
        <v>0.18801286467011585</v>
      </c>
    </row>
    <row r="348" spans="2:26" ht="11.25" customHeight="1">
      <c r="B348" s="69" t="s">
        <v>270</v>
      </c>
      <c r="C348" s="57">
        <v>413152.54200000002</v>
      </c>
      <c r="D348" s="244">
        <v>5214.47</v>
      </c>
      <c r="E348" s="71">
        <v>29.5</v>
      </c>
      <c r="F348" s="59">
        <f t="shared" si="99"/>
        <v>7.4509631983959062E-3</v>
      </c>
      <c r="G348" s="60">
        <f t="shared" si="105"/>
        <v>2.9651077638120759E-3</v>
      </c>
      <c r="H348" s="60">
        <f t="shared" si="106"/>
        <v>0.60697280557255606</v>
      </c>
      <c r="I348" s="61">
        <f t="shared" si="107"/>
        <v>0.60549025169064996</v>
      </c>
      <c r="J348" s="62">
        <f t="shared" si="108"/>
        <v>12187.999989</v>
      </c>
      <c r="K348" s="60">
        <f t="shared" si="109"/>
        <v>2.0902204997317836E-3</v>
      </c>
      <c r="L348" s="60">
        <f t="shared" si="110"/>
        <v>0.86477295481703476</v>
      </c>
      <c r="M348" s="63">
        <f t="shared" si="111"/>
        <v>-1.2954380012752953E-3</v>
      </c>
      <c r="N348" s="64">
        <f t="shared" si="112"/>
        <v>642.76943144489996</v>
      </c>
      <c r="O348" s="64">
        <f t="shared" si="113"/>
        <v>389.19062482462846</v>
      </c>
      <c r="P348" s="65">
        <f t="shared" si="114"/>
        <v>18961.698227624547</v>
      </c>
      <c r="Q348" s="229">
        <f t="shared" si="100"/>
        <v>3.3843902633457743</v>
      </c>
      <c r="R348" s="230">
        <f t="shared" si="101"/>
        <v>642.76943144489996</v>
      </c>
      <c r="S348" s="230">
        <f t="shared" si="102"/>
        <v>389.19062482462846</v>
      </c>
      <c r="T348" s="231">
        <f t="shared" si="103"/>
        <v>2175.3826053584185</v>
      </c>
      <c r="U348" s="230">
        <f t="shared" si="104"/>
        <v>21.550564317049012</v>
      </c>
      <c r="V348" s="52">
        <f t="shared" si="115"/>
        <v>0.81452413647262811</v>
      </c>
      <c r="W348" s="52">
        <f t="shared" si="116"/>
        <v>2.5249437450091776E-3</v>
      </c>
      <c r="X348" s="66">
        <f t="shared" si="117"/>
        <v>2.0664823661669416E-2</v>
      </c>
      <c r="Y348" s="67">
        <f t="shared" si="118"/>
        <v>2.3432738699404432</v>
      </c>
      <c r="Z348" s="67">
        <f t="shared" si="119"/>
        <v>1.6281206377413343E-2</v>
      </c>
    </row>
    <row r="349" spans="2:26" ht="11.25" customHeight="1">
      <c r="B349" s="69" t="s">
        <v>379</v>
      </c>
      <c r="C349" s="57">
        <v>6843.9719999999998</v>
      </c>
      <c r="D349" s="244">
        <v>5334.79</v>
      </c>
      <c r="E349" s="71">
        <v>28.2</v>
      </c>
      <c r="F349" s="59">
        <f t="shared" si="99"/>
        <v>1.2342701137937575E-4</v>
      </c>
      <c r="G349" s="60">
        <f t="shared" si="105"/>
        <v>4.9117728803693187E-5</v>
      </c>
      <c r="H349" s="60">
        <f t="shared" si="106"/>
        <v>0.60702192330135973</v>
      </c>
      <c r="I349" s="61">
        <f t="shared" si="107"/>
        <v>0.60699736443695795</v>
      </c>
      <c r="J349" s="62">
        <f t="shared" si="108"/>
        <v>193.00001040000001</v>
      </c>
      <c r="K349" s="60">
        <f t="shared" si="109"/>
        <v>3.3099161351379898E-5</v>
      </c>
      <c r="L349" s="60">
        <f t="shared" si="110"/>
        <v>0.86480605397838617</v>
      </c>
      <c r="M349" s="63">
        <f t="shared" si="111"/>
        <v>-2.2385392643875512E-5</v>
      </c>
      <c r="N349" s="64">
        <f t="shared" si="112"/>
        <v>82.728302291295691</v>
      </c>
      <c r="O349" s="64">
        <f t="shared" si="113"/>
        <v>50.215861455160436</v>
      </c>
      <c r="P349" s="65">
        <f t="shared" si="114"/>
        <v>2332.9381246145385</v>
      </c>
      <c r="Q349" s="229">
        <f t="shared" si="100"/>
        <v>3.3393219779440679</v>
      </c>
      <c r="R349" s="230">
        <f t="shared" si="101"/>
        <v>82.728302291295691</v>
      </c>
      <c r="S349" s="230">
        <f t="shared" si="102"/>
        <v>50.215861455160436</v>
      </c>
      <c r="T349" s="231">
        <f t="shared" si="103"/>
        <v>276.25643803932428</v>
      </c>
      <c r="U349" s="230">
        <f t="shared" si="104"/>
        <v>21.458094893230687</v>
      </c>
      <c r="V349" s="52">
        <f t="shared" si="115"/>
        <v>0.81455537302259695</v>
      </c>
      <c r="W349" s="52">
        <f t="shared" si="116"/>
        <v>2.5251309365205169E-3</v>
      </c>
      <c r="X349" s="66">
        <f t="shared" si="117"/>
        <v>2.0665614607233644E-2</v>
      </c>
      <c r="Y349" s="67">
        <f t="shared" si="118"/>
        <v>2.328307910371795</v>
      </c>
      <c r="Z349" s="67">
        <f t="shared" si="119"/>
        <v>2.6626807848111652E-4</v>
      </c>
    </row>
    <row r="350" spans="2:26" ht="11.25" customHeight="1">
      <c r="B350" s="69" t="s">
        <v>280</v>
      </c>
      <c r="C350" s="57">
        <v>1185155.28</v>
      </c>
      <c r="D350" s="244">
        <v>5387.79</v>
      </c>
      <c r="E350" s="71">
        <v>32.200000000000003</v>
      </c>
      <c r="F350" s="59">
        <f t="shared" si="99"/>
        <v>2.1373578709978251E-2</v>
      </c>
      <c r="G350" s="60">
        <f t="shared" si="105"/>
        <v>8.5056069243569475E-3</v>
      </c>
      <c r="H350" s="60">
        <f t="shared" si="106"/>
        <v>0.61552753022571671</v>
      </c>
      <c r="I350" s="61">
        <f t="shared" si="107"/>
        <v>0.61127472676353822</v>
      </c>
      <c r="J350" s="62">
        <f t="shared" si="108"/>
        <v>38162.000016000005</v>
      </c>
      <c r="K350" s="60">
        <f t="shared" si="109"/>
        <v>6.5447156888906906E-3</v>
      </c>
      <c r="L350" s="60">
        <f t="shared" si="110"/>
        <v>0.87135076966727687</v>
      </c>
      <c r="M350" s="63">
        <f t="shared" si="111"/>
        <v>-3.3829144560134639E-3</v>
      </c>
      <c r="N350" s="64">
        <f t="shared" si="112"/>
        <v>1088.6483729836737</v>
      </c>
      <c r="O350" s="64">
        <f t="shared" si="113"/>
        <v>665.46323673716552</v>
      </c>
      <c r="P350" s="65">
        <f t="shared" si="114"/>
        <v>35054.477610074297</v>
      </c>
      <c r="Q350" s="229">
        <f t="shared" si="100"/>
        <v>3.4719664525503626</v>
      </c>
      <c r="R350" s="230">
        <f t="shared" si="101"/>
        <v>1088.6483729836737</v>
      </c>
      <c r="S350" s="230">
        <f t="shared" si="102"/>
        <v>665.46323673716552</v>
      </c>
      <c r="T350" s="231">
        <f t="shared" si="103"/>
        <v>3779.7506296228494</v>
      </c>
      <c r="U350" s="230">
        <f t="shared" si="104"/>
        <v>21.197811179047289</v>
      </c>
      <c r="V350" s="52">
        <f t="shared" si="115"/>
        <v>0.81992409451513082</v>
      </c>
      <c r="W350" s="52">
        <f t="shared" si="116"/>
        <v>2.6447029172043559E-3</v>
      </c>
      <c r="X350" s="66">
        <f t="shared" si="117"/>
        <v>2.0822008716084219E-2</v>
      </c>
      <c r="Y350" s="67">
        <f t="shared" si="118"/>
        <v>2.3871642065225229</v>
      </c>
      <c r="Z350" s="67">
        <f t="shared" si="119"/>
        <v>4.8469651420998162E-2</v>
      </c>
    </row>
    <row r="351" spans="2:26" ht="11.25" customHeight="1">
      <c r="B351" s="76" t="s">
        <v>371</v>
      </c>
      <c r="C351" s="77">
        <v>229.00800000000001</v>
      </c>
      <c r="D351" s="245">
        <v>5442.07</v>
      </c>
      <c r="E351" s="181">
        <v>26.2</v>
      </c>
      <c r="F351" s="59">
        <f t="shared" si="99"/>
        <v>4.130024643871729E-6</v>
      </c>
      <c r="G351" s="60">
        <f t="shared" si="105"/>
        <v>1.6435416214262959E-6</v>
      </c>
      <c r="H351" s="60">
        <f t="shared" si="106"/>
        <v>0.61552917376733818</v>
      </c>
      <c r="I351" s="61">
        <f t="shared" si="107"/>
        <v>0.61552835199652745</v>
      </c>
      <c r="J351" s="62">
        <f t="shared" si="108"/>
        <v>6.0000096000000003</v>
      </c>
      <c r="K351" s="60">
        <f t="shared" si="109"/>
        <v>1.0289910629985561E-6</v>
      </c>
      <c r="L351" s="60">
        <f t="shared" si="110"/>
        <v>0.87135179865833989</v>
      </c>
      <c r="M351" s="63">
        <f t="shared" si="111"/>
        <v>-7.9872892921883931E-7</v>
      </c>
      <c r="N351" s="64">
        <f t="shared" si="112"/>
        <v>15.133010275553241</v>
      </c>
      <c r="O351" s="64">
        <f t="shared" si="113"/>
        <v>9.3147968756578017</v>
      </c>
      <c r="P351" s="65">
        <f t="shared" si="114"/>
        <v>396.4848692194949</v>
      </c>
      <c r="Q351" s="229">
        <f t="shared" si="100"/>
        <v>3.2657594107670511</v>
      </c>
      <c r="R351" s="230">
        <f t="shared" si="101"/>
        <v>15.133010275553241</v>
      </c>
      <c r="S351" s="230">
        <f t="shared" si="102"/>
        <v>9.3147968756578017</v>
      </c>
      <c r="T351" s="231">
        <f t="shared" si="103"/>
        <v>49.420770720622485</v>
      </c>
      <c r="U351" s="230">
        <f t="shared" si="104"/>
        <v>20.942102944711625</v>
      </c>
      <c r="V351" s="52">
        <f t="shared" si="115"/>
        <v>0.81992512420111174</v>
      </c>
      <c r="W351" s="52">
        <f t="shared" si="116"/>
        <v>2.644702845729722E-3</v>
      </c>
      <c r="X351" s="66">
        <f t="shared" si="117"/>
        <v>2.0822033305103509E-2</v>
      </c>
      <c r="Y351" s="67">
        <f t="shared" si="118"/>
        <v>2.3124610084919239</v>
      </c>
      <c r="Z351" s="67">
        <f t="shared" si="119"/>
        <v>8.7887992371845788E-6</v>
      </c>
    </row>
    <row r="352" spans="2:26" ht="11.25" customHeight="1">
      <c r="B352" s="69" t="s">
        <v>302</v>
      </c>
      <c r="C352" s="57">
        <v>7777.7780000000002</v>
      </c>
      <c r="D352" s="244">
        <v>5483.2</v>
      </c>
      <c r="E352" s="71">
        <v>9</v>
      </c>
      <c r="F352" s="59">
        <f>C352/$C$478</f>
        <v>2.6133904163856442E-4</v>
      </c>
      <c r="G352" s="60">
        <f t="shared" si="105"/>
        <v>5.5819455500304679E-5</v>
      </c>
      <c r="H352" s="60">
        <f t="shared" si="106"/>
        <v>0.61558499322283844</v>
      </c>
      <c r="I352" s="61">
        <f t="shared" si="107"/>
        <v>0.61555708349508831</v>
      </c>
      <c r="J352" s="62">
        <f t="shared" si="108"/>
        <v>70.000002000000009</v>
      </c>
      <c r="K352" s="60">
        <f t="shared" si="109"/>
        <v>1.2004876870177184E-5</v>
      </c>
      <c r="L352" s="60">
        <f t="shared" si="110"/>
        <v>0.87136380353521004</v>
      </c>
      <c r="M352" s="63">
        <f t="shared" si="111"/>
        <v>-4.1249031009216175E-5</v>
      </c>
      <c r="N352" s="64">
        <f t="shared" si="112"/>
        <v>88.191711628701256</v>
      </c>
      <c r="O352" s="64">
        <f t="shared" si="113"/>
        <v>54.287032798603207</v>
      </c>
      <c r="P352" s="65">
        <f t="shared" si="114"/>
        <v>793.72540465831128</v>
      </c>
      <c r="Q352" s="229">
        <f t="shared" si="100"/>
        <v>2.1972245773362196</v>
      </c>
      <c r="R352" s="230">
        <f t="shared" si="101"/>
        <v>88.191711628701256</v>
      </c>
      <c r="S352" s="230">
        <f t="shared" si="102"/>
        <v>54.287032798603207</v>
      </c>
      <c r="T352" s="231">
        <f t="shared" si="103"/>
        <v>193.77699630793089</v>
      </c>
      <c r="U352" s="230">
        <f t="shared" si="104"/>
        <v>20.940386270284908</v>
      </c>
      <c r="V352" s="52">
        <f t="shared" si="115"/>
        <v>0.81996009357636157</v>
      </c>
      <c r="W352" s="52">
        <f t="shared" si="116"/>
        <v>2.6423413975334166E-3</v>
      </c>
      <c r="X352" s="66">
        <f t="shared" si="117"/>
        <v>2.0822320176544409E-2</v>
      </c>
      <c r="Y352" s="67">
        <f t="shared" si="118"/>
        <v>2.0800071443546715</v>
      </c>
      <c r="Z352" s="67">
        <f t="shared" si="119"/>
        <v>2.4149895126235595E-4</v>
      </c>
    </row>
    <row r="353" spans="2:26" ht="11.25" customHeight="1">
      <c r="B353" s="69" t="s">
        <v>265</v>
      </c>
      <c r="C353" s="57">
        <v>56052.631999999998</v>
      </c>
      <c r="D353" s="244">
        <v>5600.95</v>
      </c>
      <c r="E353" s="71">
        <v>11.4</v>
      </c>
      <c r="F353" s="59">
        <f t="shared" ref="F353:F390" si="120">C353/$C$478</f>
        <v>1.8834095198139013E-3</v>
      </c>
      <c r="G353" s="60">
        <f t="shared" si="105"/>
        <v>4.0227779676907128E-4</v>
      </c>
      <c r="H353" s="60">
        <f t="shared" si="106"/>
        <v>0.61598727101960749</v>
      </c>
      <c r="I353" s="61">
        <f t="shared" si="107"/>
        <v>0.61578613212122302</v>
      </c>
      <c r="J353" s="62">
        <f t="shared" si="108"/>
        <v>639.00000479999994</v>
      </c>
      <c r="K353" s="60">
        <f t="shared" si="109"/>
        <v>1.0958737369274115E-4</v>
      </c>
      <c r="L353" s="60">
        <f t="shared" si="110"/>
        <v>0.87147339090890275</v>
      </c>
      <c r="M353" s="63">
        <f t="shared" si="111"/>
        <v>-2.8306996837856868E-4</v>
      </c>
      <c r="N353" s="64">
        <f t="shared" si="112"/>
        <v>236.75437060379687</v>
      </c>
      <c r="O353" s="64">
        <f t="shared" si="113"/>
        <v>145.79005813690665</v>
      </c>
      <c r="P353" s="65">
        <f t="shared" si="114"/>
        <v>2698.9998248832844</v>
      </c>
      <c r="Q353" s="229">
        <f t="shared" si="100"/>
        <v>2.4336133554004498</v>
      </c>
      <c r="R353" s="230">
        <f t="shared" si="101"/>
        <v>236.75437060379687</v>
      </c>
      <c r="S353" s="230">
        <f t="shared" si="102"/>
        <v>145.79005813690665</v>
      </c>
      <c r="T353" s="231">
        <f t="shared" si="103"/>
        <v>576.1685982508277</v>
      </c>
      <c r="U353" s="230">
        <f t="shared" si="104"/>
        <v>20.926705906428719</v>
      </c>
      <c r="V353" s="52">
        <f t="shared" si="115"/>
        <v>0.82021200882427892</v>
      </c>
      <c r="W353" s="52">
        <f t="shared" si="116"/>
        <v>2.6277292932257931E-3</v>
      </c>
      <c r="X353" s="66">
        <f t="shared" si="117"/>
        <v>2.0824938902928358E-2</v>
      </c>
      <c r="Y353" s="67">
        <f t="shared" si="118"/>
        <v>2.1125694317309267</v>
      </c>
      <c r="Z353" s="67">
        <f t="shared" si="119"/>
        <v>1.7953455337418271E-3</v>
      </c>
    </row>
    <row r="354" spans="2:26" ht="11.25" customHeight="1">
      <c r="B354" s="69" t="s">
        <v>286</v>
      </c>
      <c r="C354" s="57">
        <v>238453.03899999999</v>
      </c>
      <c r="D354" s="244">
        <v>5703.47</v>
      </c>
      <c r="E354" s="71">
        <v>18.100000000000001</v>
      </c>
      <c r="F354" s="59">
        <f t="shared" si="120"/>
        <v>8.0121968881167877E-3</v>
      </c>
      <c r="G354" s="60">
        <f t="shared" si="105"/>
        <v>1.7113266538814704E-3</v>
      </c>
      <c r="H354" s="60">
        <f t="shared" si="106"/>
        <v>0.617698597673489</v>
      </c>
      <c r="I354" s="61">
        <f t="shared" si="107"/>
        <v>0.61684293434654824</v>
      </c>
      <c r="J354" s="62">
        <f t="shared" si="108"/>
        <v>4316.0000059000004</v>
      </c>
      <c r="K354" s="60">
        <f t="shared" si="109"/>
        <v>7.4018638803058172E-4</v>
      </c>
      <c r="L354" s="60">
        <f t="shared" si="110"/>
        <v>0.87221357729693327</v>
      </c>
      <c r="M354" s="63">
        <f t="shared" si="111"/>
        <v>-1.0354302488021494E-3</v>
      </c>
      <c r="N354" s="64">
        <f t="shared" si="112"/>
        <v>488.31653566104023</v>
      </c>
      <c r="O354" s="64">
        <f t="shared" si="113"/>
        <v>301.21460474709693</v>
      </c>
      <c r="P354" s="65">
        <f t="shared" si="114"/>
        <v>8838.5292954648285</v>
      </c>
      <c r="Q354" s="229">
        <f t="shared" si="100"/>
        <v>2.8959119382717802</v>
      </c>
      <c r="R354" s="230">
        <f t="shared" si="101"/>
        <v>488.31653566104023</v>
      </c>
      <c r="S354" s="230">
        <f t="shared" si="102"/>
        <v>301.21460474709693</v>
      </c>
      <c r="T354" s="231">
        <f t="shared" si="103"/>
        <v>1414.1216852763239</v>
      </c>
      <c r="U354" s="230">
        <f t="shared" si="104"/>
        <v>20.863702043947448</v>
      </c>
      <c r="V354" s="52">
        <f t="shared" si="115"/>
        <v>0.82128170295943337</v>
      </c>
      <c r="W354" s="52">
        <f t="shared" si="116"/>
        <v>2.5940558235308816E-3</v>
      </c>
      <c r="X354" s="66">
        <f t="shared" si="117"/>
        <v>2.0842626575860564E-2</v>
      </c>
      <c r="Y354" s="67">
        <f t="shared" si="118"/>
        <v>2.204099431008546</v>
      </c>
      <c r="Z354" s="67">
        <f t="shared" si="119"/>
        <v>8.3137178126262944E-3</v>
      </c>
    </row>
    <row r="355" spans="2:26" ht="11.25" customHeight="1">
      <c r="B355" s="69" t="s">
        <v>310</v>
      </c>
      <c r="C355" s="57">
        <v>72925.532000000007</v>
      </c>
      <c r="D355" s="244">
        <v>5781.96</v>
      </c>
      <c r="E355" s="71">
        <v>18.8</v>
      </c>
      <c r="F355" s="59">
        <f t="shared" si="120"/>
        <v>2.450351327057993E-3</v>
      </c>
      <c r="G355" s="60">
        <f t="shared" si="105"/>
        <v>5.2337100497211995E-4</v>
      </c>
      <c r="H355" s="60">
        <f t="shared" si="106"/>
        <v>0.61822196867846113</v>
      </c>
      <c r="I355" s="61">
        <f t="shared" si="107"/>
        <v>0.61796028317597507</v>
      </c>
      <c r="J355" s="62">
        <f t="shared" si="108"/>
        <v>1371.0000016000001</v>
      </c>
      <c r="K355" s="60">
        <f t="shared" si="109"/>
        <v>2.3512408197103653E-4</v>
      </c>
      <c r="L355" s="60">
        <f t="shared" si="110"/>
        <v>0.87244870137890429</v>
      </c>
      <c r="M355" s="63">
        <f t="shared" si="111"/>
        <v>-3.1125548078747567E-4</v>
      </c>
      <c r="N355" s="64">
        <f t="shared" si="112"/>
        <v>270.04727734232023</v>
      </c>
      <c r="O355" s="64">
        <f t="shared" si="113"/>
        <v>166.87849197736128</v>
      </c>
      <c r="P355" s="65">
        <f t="shared" si="114"/>
        <v>5076.8888140356203</v>
      </c>
      <c r="Q355" s="229">
        <f t="shared" si="100"/>
        <v>2.9338568698359038</v>
      </c>
      <c r="R355" s="230">
        <f t="shared" si="101"/>
        <v>270.04727734232023</v>
      </c>
      <c r="S355" s="230">
        <f t="shared" si="102"/>
        <v>166.87849197736128</v>
      </c>
      <c r="T355" s="231">
        <f t="shared" si="103"/>
        <v>792.28005981124784</v>
      </c>
      <c r="U355" s="230">
        <f t="shared" si="104"/>
        <v>20.797294832729975</v>
      </c>
      <c r="V355" s="52">
        <f t="shared" si="115"/>
        <v>0.82160820736477702</v>
      </c>
      <c r="W355" s="52">
        <f t="shared" si="116"/>
        <v>2.5847558316005105E-3</v>
      </c>
      <c r="X355" s="66">
        <f t="shared" si="117"/>
        <v>2.0848245157784846E-2</v>
      </c>
      <c r="Y355" s="67">
        <f t="shared" si="118"/>
        <v>2.2145848621857223</v>
      </c>
      <c r="Z355" s="67">
        <f t="shared" si="119"/>
        <v>2.5668134881156688E-3</v>
      </c>
    </row>
    <row r="356" spans="2:26" ht="11.25" customHeight="1">
      <c r="B356" s="69" t="s">
        <v>341</v>
      </c>
      <c r="C356" s="57">
        <v>4915.2539999999999</v>
      </c>
      <c r="D356" s="244">
        <v>5862.32</v>
      </c>
      <c r="E356" s="71">
        <v>17.7</v>
      </c>
      <c r="F356" s="59">
        <f t="shared" si="120"/>
        <v>1.6515613710884011E-4</v>
      </c>
      <c r="G356" s="60">
        <f t="shared" si="105"/>
        <v>3.5275730668282711E-5</v>
      </c>
      <c r="H356" s="60">
        <f t="shared" si="106"/>
        <v>0.61825724440912944</v>
      </c>
      <c r="I356" s="61">
        <f t="shared" si="107"/>
        <v>0.61823960654379528</v>
      </c>
      <c r="J356" s="62">
        <f t="shared" si="108"/>
        <v>86.999995799999994</v>
      </c>
      <c r="K356" s="60">
        <f t="shared" si="109"/>
        <v>1.4920345820632004E-5</v>
      </c>
      <c r="L356" s="60">
        <f t="shared" si="110"/>
        <v>0.87246362172472491</v>
      </c>
      <c r="M356" s="63">
        <f t="shared" si="111"/>
        <v>-2.1552179845230057E-5</v>
      </c>
      <c r="N356" s="64">
        <f t="shared" si="112"/>
        <v>70.10887247702675</v>
      </c>
      <c r="O356" s="64">
        <f t="shared" si="113"/>
        <v>43.344081735426137</v>
      </c>
      <c r="P356" s="65">
        <f t="shared" si="114"/>
        <v>1240.9270428433733</v>
      </c>
      <c r="Q356" s="229">
        <f t="shared" si="100"/>
        <v>2.8735646395797834</v>
      </c>
      <c r="R356" s="230">
        <f t="shared" si="101"/>
        <v>70.10887247702675</v>
      </c>
      <c r="S356" s="230">
        <f t="shared" si="102"/>
        <v>43.344081735426137</v>
      </c>
      <c r="T356" s="231">
        <f t="shared" si="103"/>
        <v>201.46237687079235</v>
      </c>
      <c r="U356" s="230">
        <f t="shared" si="104"/>
        <v>20.7807269030409</v>
      </c>
      <c r="V356" s="52">
        <f t="shared" si="115"/>
        <v>0.82163020336629644</v>
      </c>
      <c r="W356" s="52">
        <f t="shared" si="116"/>
        <v>2.5840364220030129E-3</v>
      </c>
      <c r="X356" s="66">
        <f t="shared" si="117"/>
        <v>2.0848601697976855E-2</v>
      </c>
      <c r="Y356" s="67">
        <f t="shared" si="118"/>
        <v>2.1998203174594044</v>
      </c>
      <c r="Z356" s="67">
        <f t="shared" si="119"/>
        <v>1.7070664846859953E-4</v>
      </c>
    </row>
    <row r="357" spans="2:26" ht="11.25" customHeight="1">
      <c r="B357" s="69" t="s">
        <v>355</v>
      </c>
      <c r="C357" s="57">
        <v>327291.66700000002</v>
      </c>
      <c r="D357" s="244">
        <v>5889.94</v>
      </c>
      <c r="E357" s="71">
        <v>9.6</v>
      </c>
      <c r="F357" s="59">
        <f t="shared" si="120"/>
        <v>1.0997239904516194E-2</v>
      </c>
      <c r="G357" s="60">
        <f t="shared" si="105"/>
        <v>2.3489025582534031E-3</v>
      </c>
      <c r="H357" s="60">
        <f t="shared" si="106"/>
        <v>0.62060614696738281</v>
      </c>
      <c r="I357" s="61">
        <f t="shared" si="107"/>
        <v>0.61943169568825618</v>
      </c>
      <c r="J357" s="62">
        <f t="shared" si="108"/>
        <v>3142.0000032000003</v>
      </c>
      <c r="K357" s="60">
        <f t="shared" si="109"/>
        <v>5.3884745838310574E-4</v>
      </c>
      <c r="L357" s="60">
        <f t="shared" si="110"/>
        <v>0.87300246918310798</v>
      </c>
      <c r="M357" s="63">
        <f t="shared" si="111"/>
        <v>-1.7161856882753623E-3</v>
      </c>
      <c r="N357" s="64">
        <f t="shared" si="112"/>
        <v>572.09410676915741</v>
      </c>
      <c r="O357" s="64">
        <f t="shared" si="113"/>
        <v>354.37322264927747</v>
      </c>
      <c r="P357" s="65">
        <f t="shared" si="114"/>
        <v>5492.1034249839113</v>
      </c>
      <c r="Q357" s="229">
        <f t="shared" si="100"/>
        <v>2.2617630984737906</v>
      </c>
      <c r="R357" s="230">
        <f t="shared" si="101"/>
        <v>572.09410676915741</v>
      </c>
      <c r="S357" s="230">
        <f t="shared" si="102"/>
        <v>354.37322264927747</v>
      </c>
      <c r="T357" s="231">
        <f t="shared" si="103"/>
        <v>1293.941339544805</v>
      </c>
      <c r="U357" s="230">
        <f t="shared" si="104"/>
        <v>20.710166950542636</v>
      </c>
      <c r="V357" s="52">
        <f t="shared" si="115"/>
        <v>0.8230918099234662</v>
      </c>
      <c r="W357" s="52">
        <f t="shared" si="116"/>
        <v>2.4910739077320652E-3</v>
      </c>
      <c r="X357" s="66">
        <f t="shared" si="117"/>
        <v>2.0861478127155171E-2</v>
      </c>
      <c r="Y357" s="67">
        <f t="shared" si="118"/>
        <v>2.0898292203307354</v>
      </c>
      <c r="Z357" s="67">
        <f t="shared" si="119"/>
        <v>1.0258564547941567E-2</v>
      </c>
    </row>
    <row r="358" spans="2:26" ht="11.25" customHeight="1">
      <c r="B358" s="69" t="s">
        <v>211</v>
      </c>
      <c r="C358" s="57">
        <v>40714.286</v>
      </c>
      <c r="D358" s="244">
        <v>6115.83</v>
      </c>
      <c r="E358" s="71">
        <v>14</v>
      </c>
      <c r="F358" s="59">
        <f t="shared" si="120"/>
        <v>1.3680298517440867E-3</v>
      </c>
      <c r="G358" s="60">
        <f t="shared" si="105"/>
        <v>2.9219775565767983E-4</v>
      </c>
      <c r="H358" s="60">
        <f t="shared" si="106"/>
        <v>0.62089834472304051</v>
      </c>
      <c r="I358" s="61">
        <f t="shared" si="107"/>
        <v>0.62075224584521171</v>
      </c>
      <c r="J358" s="62">
        <f t="shared" si="108"/>
        <v>570.00000399999999</v>
      </c>
      <c r="K358" s="60">
        <f t="shared" si="109"/>
        <v>9.7753995264464441E-5</v>
      </c>
      <c r="L358" s="60">
        <f t="shared" si="110"/>
        <v>0.87310022317837244</v>
      </c>
      <c r="M358" s="63">
        <f t="shared" si="111"/>
        <v>-1.9442263182711805E-4</v>
      </c>
      <c r="N358" s="64">
        <f t="shared" si="112"/>
        <v>201.77781344835711</v>
      </c>
      <c r="O358" s="64">
        <f t="shared" si="113"/>
        <v>125.25403085980383</v>
      </c>
      <c r="P358" s="65">
        <f t="shared" si="114"/>
        <v>2824.8893882769994</v>
      </c>
      <c r="Q358" s="229">
        <f t="shared" si="100"/>
        <v>2.6390573296152584</v>
      </c>
      <c r="R358" s="230">
        <f t="shared" si="101"/>
        <v>201.77781344835711</v>
      </c>
      <c r="S358" s="230">
        <f t="shared" si="102"/>
        <v>125.25403085980383</v>
      </c>
      <c r="T358" s="231">
        <f t="shared" si="103"/>
        <v>532.50321753462708</v>
      </c>
      <c r="U358" s="230">
        <f t="shared" si="104"/>
        <v>20.632283036058858</v>
      </c>
      <c r="V358" s="52">
        <f t="shared" si="115"/>
        <v>0.82327321230858286</v>
      </c>
      <c r="W358" s="52">
        <f t="shared" si="116"/>
        <v>2.482731012218129E-3</v>
      </c>
      <c r="X358" s="66">
        <f t="shared" si="117"/>
        <v>2.0863814080266458E-2</v>
      </c>
      <c r="Y358" s="67">
        <f t="shared" si="118"/>
        <v>2.1509864270586245</v>
      </c>
      <c r="Z358" s="67">
        <f t="shared" si="119"/>
        <v>1.3519238064696401E-3</v>
      </c>
    </row>
    <row r="359" spans="2:26" ht="11.25" customHeight="1">
      <c r="B359" s="69" t="s">
        <v>208</v>
      </c>
      <c r="C359" s="57">
        <v>1136578.0349999999</v>
      </c>
      <c r="D359" s="244">
        <v>6122.67</v>
      </c>
      <c r="E359" s="71">
        <v>86.5</v>
      </c>
      <c r="F359" s="59">
        <f t="shared" si="120"/>
        <v>3.8189855047848199E-2</v>
      </c>
      <c r="G359" s="60">
        <f t="shared" si="105"/>
        <v>8.1569783873114178E-3</v>
      </c>
      <c r="H359" s="60">
        <f t="shared" si="106"/>
        <v>0.62905532311035195</v>
      </c>
      <c r="I359" s="61">
        <f t="shared" si="107"/>
        <v>0.62497683391669623</v>
      </c>
      <c r="J359" s="62">
        <f t="shared" si="108"/>
        <v>98314.000027499991</v>
      </c>
      <c r="K359" s="60">
        <f t="shared" si="109"/>
        <v>1.6860677588905405E-2</v>
      </c>
      <c r="L359" s="60">
        <f t="shared" si="110"/>
        <v>0.88996090076727785</v>
      </c>
      <c r="M359" s="63">
        <f t="shared" si="111"/>
        <v>3.3469071554375063E-3</v>
      </c>
      <c r="N359" s="64">
        <f t="shared" si="112"/>
        <v>1066.1041389095158</v>
      </c>
      <c r="O359" s="64">
        <f t="shared" si="113"/>
        <v>666.29038936115489</v>
      </c>
      <c r="P359" s="65">
        <f t="shared" si="114"/>
        <v>92218.008015673113</v>
      </c>
      <c r="Q359" s="229">
        <f t="shared" si="100"/>
        <v>4.4601444139378339</v>
      </c>
      <c r="R359" s="230">
        <f t="shared" si="101"/>
        <v>1066.1041389095158</v>
      </c>
      <c r="S359" s="230">
        <f t="shared" si="102"/>
        <v>666.29038936115489</v>
      </c>
      <c r="T359" s="231">
        <f t="shared" si="103"/>
        <v>4754.9784198332809</v>
      </c>
      <c r="U359" s="230">
        <f t="shared" si="104"/>
        <v>20.385085532940884</v>
      </c>
      <c r="V359" s="52">
        <f t="shared" si="115"/>
        <v>0.82830025298896048</v>
      </c>
      <c r="W359" s="52">
        <f t="shared" si="116"/>
        <v>3.8020354844417147E-3</v>
      </c>
      <c r="X359" s="66">
        <f t="shared" si="117"/>
        <v>2.1266720909452287E-2</v>
      </c>
      <c r="Y359" s="67">
        <f t="shared" si="118"/>
        <v>3.1660172452494284</v>
      </c>
      <c r="Z359" s="67">
        <f t="shared" si="119"/>
        <v>8.1762820375342909E-2</v>
      </c>
    </row>
    <row r="360" spans="2:26" ht="11.25" customHeight="1">
      <c r="B360" s="69" t="s">
        <v>223</v>
      </c>
      <c r="C360" s="57">
        <v>14523.81</v>
      </c>
      <c r="D360" s="244">
        <v>6138.73</v>
      </c>
      <c r="E360" s="71">
        <v>33.6</v>
      </c>
      <c r="F360" s="59">
        <f t="shared" si="120"/>
        <v>4.880106614434865E-4</v>
      </c>
      <c r="G360" s="60">
        <f t="shared" si="105"/>
        <v>1.0423428979200486E-4</v>
      </c>
      <c r="H360" s="60">
        <f t="shared" si="106"/>
        <v>0.62915955740014395</v>
      </c>
      <c r="I360" s="61">
        <f t="shared" si="107"/>
        <v>0.6291074402552479</v>
      </c>
      <c r="J360" s="62">
        <f t="shared" si="108"/>
        <v>488.00001600000002</v>
      </c>
      <c r="K360" s="60">
        <f t="shared" si="109"/>
        <v>8.369114196203159E-5</v>
      </c>
      <c r="L360" s="60">
        <f t="shared" si="110"/>
        <v>0.8900445919092399</v>
      </c>
      <c r="M360" s="63">
        <f t="shared" si="111"/>
        <v>-4.0118084085660755E-5</v>
      </c>
      <c r="N360" s="64">
        <f t="shared" si="112"/>
        <v>120.51477087892587</v>
      </c>
      <c r="O360" s="64">
        <f t="shared" si="113"/>
        <v>75.816739020588741</v>
      </c>
      <c r="P360" s="65">
        <f t="shared" si="114"/>
        <v>4049.2963015319096</v>
      </c>
      <c r="Q360" s="229">
        <f t="shared" si="100"/>
        <v>3.5145260669691587</v>
      </c>
      <c r="R360" s="230">
        <f t="shared" si="101"/>
        <v>120.51477087892587</v>
      </c>
      <c r="S360" s="230">
        <f t="shared" si="102"/>
        <v>75.816739020588741</v>
      </c>
      <c r="T360" s="231">
        <f t="shared" si="103"/>
        <v>423.55230370880065</v>
      </c>
      <c r="U360" s="230">
        <f t="shared" si="104"/>
        <v>20.146251132190081</v>
      </c>
      <c r="V360" s="52">
        <f t="shared" si="115"/>
        <v>0.82836403256506574</v>
      </c>
      <c r="W360" s="52">
        <f t="shared" si="116"/>
        <v>3.80449140101019E-3</v>
      </c>
      <c r="X360" s="66">
        <f t="shared" si="117"/>
        <v>2.1268720813220156E-2</v>
      </c>
      <c r="Y360" s="67">
        <f t="shared" si="118"/>
        <v>2.4333896850611687</v>
      </c>
      <c r="Z360" s="67">
        <f t="shared" si="119"/>
        <v>6.172113975178833E-4</v>
      </c>
    </row>
    <row r="361" spans="2:26" ht="11.25" customHeight="1">
      <c r="B361" s="69" t="s">
        <v>367</v>
      </c>
      <c r="C361" s="57">
        <v>2619.0479999999998</v>
      </c>
      <c r="D361" s="244">
        <v>6292.35</v>
      </c>
      <c r="E361" s="71">
        <v>16.8</v>
      </c>
      <c r="F361" s="59">
        <f t="shared" si="120"/>
        <v>8.8001932470353197E-5</v>
      </c>
      <c r="G361" s="60">
        <f t="shared" si="105"/>
        <v>1.8796349457282265E-5</v>
      </c>
      <c r="H361" s="60">
        <f t="shared" si="106"/>
        <v>0.62917835374960118</v>
      </c>
      <c r="I361" s="61">
        <f t="shared" si="107"/>
        <v>0.62916895557487251</v>
      </c>
      <c r="J361" s="62">
        <f t="shared" si="108"/>
        <v>44.000006399999997</v>
      </c>
      <c r="K361" s="60">
        <f t="shared" si="109"/>
        <v>7.5459234861023003E-6</v>
      </c>
      <c r="L361" s="60">
        <f t="shared" si="110"/>
        <v>0.89005213783272596</v>
      </c>
      <c r="M361" s="63">
        <f t="shared" si="111"/>
        <v>-1.1981999301413637E-5</v>
      </c>
      <c r="N361" s="64">
        <f t="shared" si="112"/>
        <v>51.176635293852598</v>
      </c>
      <c r="O361" s="64">
        <f t="shared" si="113"/>
        <v>32.198750177669396</v>
      </c>
      <c r="P361" s="65">
        <f t="shared" si="114"/>
        <v>859.76747293672372</v>
      </c>
      <c r="Q361" s="229">
        <f t="shared" si="100"/>
        <v>2.8213788864092133</v>
      </c>
      <c r="R361" s="230">
        <f t="shared" si="101"/>
        <v>51.176635293852598</v>
      </c>
      <c r="S361" s="230">
        <f t="shared" si="102"/>
        <v>32.198750177669396</v>
      </c>
      <c r="T361" s="231">
        <f t="shared" si="103"/>
        <v>144.38867829554027</v>
      </c>
      <c r="U361" s="230">
        <f t="shared" si="104"/>
        <v>20.142715504013154</v>
      </c>
      <c r="V361" s="52">
        <f t="shared" si="115"/>
        <v>0.82837553257827579</v>
      </c>
      <c r="W361" s="52">
        <f t="shared" si="116"/>
        <v>3.8040036357132713E-3</v>
      </c>
      <c r="X361" s="66">
        <f t="shared" si="117"/>
        <v>2.1268901132432658E-2</v>
      </c>
      <c r="Y361" s="67">
        <f t="shared" si="118"/>
        <v>2.1954743329407349</v>
      </c>
      <c r="Z361" s="67">
        <f t="shared" si="119"/>
        <v>9.0600425867606472E-5</v>
      </c>
    </row>
    <row r="362" spans="2:26" ht="11.25" customHeight="1">
      <c r="B362" s="69" t="s">
        <v>305</v>
      </c>
      <c r="C362" s="57">
        <v>1346.154</v>
      </c>
      <c r="D362" s="244">
        <v>6466.06</v>
      </c>
      <c r="E362" s="71">
        <v>36.4</v>
      </c>
      <c r="F362" s="59">
        <f t="shared" si="120"/>
        <v>4.5231761083682257E-5</v>
      </c>
      <c r="G362" s="60">
        <f t="shared" si="105"/>
        <v>9.6610604339127632E-6</v>
      </c>
      <c r="H362" s="60">
        <f t="shared" si="106"/>
        <v>0.62918801481003506</v>
      </c>
      <c r="I362" s="61">
        <f t="shared" si="107"/>
        <v>0.62918318427981812</v>
      </c>
      <c r="J362" s="62">
        <f t="shared" si="108"/>
        <v>49.000005599999994</v>
      </c>
      <c r="K362" s="60">
        <f t="shared" si="109"/>
        <v>8.4034145294166186E-6</v>
      </c>
      <c r="L362" s="60">
        <f t="shared" si="110"/>
        <v>0.89006054124725542</v>
      </c>
      <c r="M362" s="63">
        <f t="shared" si="111"/>
        <v>-3.3116009733324958E-6</v>
      </c>
      <c r="N362" s="64">
        <f t="shared" si="112"/>
        <v>36.689971381836756</v>
      </c>
      <c r="O362" s="64">
        <f t="shared" si="113"/>
        <v>23.084713025159449</v>
      </c>
      <c r="P362" s="65">
        <f t="shared" si="114"/>
        <v>1335.5149582988579</v>
      </c>
      <c r="Q362" s="229">
        <f t="shared" si="100"/>
        <v>3.5945687746426951</v>
      </c>
      <c r="R362" s="230">
        <f t="shared" si="101"/>
        <v>36.689971381836756</v>
      </c>
      <c r="S362" s="230">
        <f t="shared" si="102"/>
        <v>23.084713025159449</v>
      </c>
      <c r="T362" s="231">
        <f t="shared" si="103"/>
        <v>131.8846254716845</v>
      </c>
      <c r="U362" s="230">
        <f t="shared" si="104"/>
        <v>20.141897789422856</v>
      </c>
      <c r="V362" s="52">
        <f t="shared" si="115"/>
        <v>0.82838144327864582</v>
      </c>
      <c r="W362" s="52">
        <f t="shared" si="116"/>
        <v>3.8043111262213406E-3</v>
      </c>
      <c r="X362" s="66">
        <f t="shared" si="117"/>
        <v>2.1269101942458502E-2</v>
      </c>
      <c r="Y362" s="67">
        <f t="shared" si="118"/>
        <v>2.4731793187610314</v>
      </c>
      <c r="Z362" s="67">
        <f t="shared" si="119"/>
        <v>5.9092996273915751E-5</v>
      </c>
    </row>
    <row r="363" spans="2:26" ht="11.25" customHeight="1">
      <c r="B363" s="69" t="s">
        <v>254</v>
      </c>
      <c r="C363" s="57">
        <v>2516919.8309999998</v>
      </c>
      <c r="D363" s="244">
        <v>6471.28</v>
      </c>
      <c r="E363" s="71">
        <v>23.7</v>
      </c>
      <c r="F363" s="59">
        <f t="shared" si="120"/>
        <v>8.4570351135586197E-2</v>
      </c>
      <c r="G363" s="60">
        <f t="shared" si="105"/>
        <v>1.8063397348746499E-2</v>
      </c>
      <c r="H363" s="60">
        <f t="shared" si="106"/>
        <v>0.64725141215878157</v>
      </c>
      <c r="I363" s="61">
        <f t="shared" si="107"/>
        <v>0.63821971348440831</v>
      </c>
      <c r="J363" s="62">
        <f t="shared" si="108"/>
        <v>59650.999994699989</v>
      </c>
      <c r="K363" s="60">
        <f t="shared" si="109"/>
        <v>1.0230041280846151E-2</v>
      </c>
      <c r="L363" s="60">
        <f t="shared" si="110"/>
        <v>0.90029058252810157</v>
      </c>
      <c r="M363" s="63">
        <f t="shared" si="111"/>
        <v>-9.6408978560693637E-3</v>
      </c>
      <c r="N363" s="64">
        <f t="shared" si="112"/>
        <v>1586.4803279587175</v>
      </c>
      <c r="O363" s="64">
        <f t="shared" si="113"/>
        <v>1012.5230203584628</v>
      </c>
      <c r="P363" s="65">
        <f t="shared" si="114"/>
        <v>37599.583772621605</v>
      </c>
      <c r="Q363" s="229">
        <f t="shared" si="100"/>
        <v>3.1654750481410856</v>
      </c>
      <c r="R363" s="230">
        <f t="shared" si="101"/>
        <v>1586.4803279587175</v>
      </c>
      <c r="S363" s="230">
        <f t="shared" si="102"/>
        <v>1012.5230203584628</v>
      </c>
      <c r="T363" s="231">
        <f t="shared" si="103"/>
        <v>5021.9638925200061</v>
      </c>
      <c r="U363" s="230">
        <f t="shared" si="104"/>
        <v>19.629222251987088</v>
      </c>
      <c r="V363" s="52">
        <f t="shared" si="115"/>
        <v>0.8392627145082614</v>
      </c>
      <c r="W363" s="52">
        <f t="shared" si="116"/>
        <v>3.7244006750470305E-3</v>
      </c>
      <c r="X363" s="66">
        <f t="shared" si="117"/>
        <v>2.1513561482899395E-2</v>
      </c>
      <c r="Y363" s="67">
        <f t="shared" si="118"/>
        <v>2.3032358308344913</v>
      </c>
      <c r="Z363" s="67">
        <f t="shared" si="119"/>
        <v>9.5824431560835754E-2</v>
      </c>
    </row>
    <row r="364" spans="2:26" ht="11.25" customHeight="1">
      <c r="B364" s="69" t="s">
        <v>315</v>
      </c>
      <c r="C364" s="57">
        <v>70187.5</v>
      </c>
      <c r="D364" s="244">
        <v>6772.61</v>
      </c>
      <c r="E364" s="71">
        <v>48</v>
      </c>
      <c r="F364" s="59">
        <f t="shared" si="120"/>
        <v>2.3583514449765394E-3</v>
      </c>
      <c r="G364" s="60">
        <f t="shared" si="105"/>
        <v>5.0372073269867488E-4</v>
      </c>
      <c r="H364" s="60">
        <f t="shared" si="106"/>
        <v>0.64775513289148023</v>
      </c>
      <c r="I364" s="61">
        <f t="shared" si="107"/>
        <v>0.64750327252513085</v>
      </c>
      <c r="J364" s="62">
        <f t="shared" si="108"/>
        <v>3369</v>
      </c>
      <c r="K364" s="60">
        <f t="shared" si="109"/>
        <v>5.7777755742959729E-4</v>
      </c>
      <c r="L364" s="60">
        <f t="shared" si="110"/>
        <v>0.90086836008553117</v>
      </c>
      <c r="M364" s="63">
        <f t="shared" si="111"/>
        <v>-7.952769191277298E-5</v>
      </c>
      <c r="N364" s="64">
        <f t="shared" si="112"/>
        <v>264.92923583477909</v>
      </c>
      <c r="O364" s="64">
        <f t="shared" si="113"/>
        <v>171.54254719060162</v>
      </c>
      <c r="P364" s="65">
        <f t="shared" si="114"/>
        <v>12716.603320069396</v>
      </c>
      <c r="Q364" s="229">
        <f t="shared" si="100"/>
        <v>3.8712010109078911</v>
      </c>
      <c r="R364" s="230">
        <f t="shared" si="101"/>
        <v>264.92923583477909</v>
      </c>
      <c r="S364" s="230">
        <f t="shared" si="102"/>
        <v>171.54254719060162</v>
      </c>
      <c r="T364" s="231">
        <f t="shared" si="103"/>
        <v>1025.5943255826519</v>
      </c>
      <c r="U364" s="230">
        <f t="shared" si="104"/>
        <v>19.116117821495902</v>
      </c>
      <c r="V364" s="52">
        <f t="shared" si="115"/>
        <v>0.83956135705664081</v>
      </c>
      <c r="W364" s="52">
        <f t="shared" si="116"/>
        <v>3.7585486203843719E-3</v>
      </c>
      <c r="X364" s="66">
        <f t="shared" si="117"/>
        <v>2.1527368195139233E-2</v>
      </c>
      <c r="Y364" s="67">
        <f t="shared" si="118"/>
        <v>2.6790528692276352</v>
      </c>
      <c r="Z364" s="67">
        <f t="shared" si="119"/>
        <v>3.6153670431815534E-3</v>
      </c>
    </row>
    <row r="365" spans="2:26" ht="11.25" customHeight="1">
      <c r="B365" s="69" t="s">
        <v>373</v>
      </c>
      <c r="C365" s="57">
        <v>482340.42599999998</v>
      </c>
      <c r="D365" s="244">
        <v>7163.09</v>
      </c>
      <c r="E365" s="71">
        <v>9.4</v>
      </c>
      <c r="F365" s="59">
        <f t="shared" si="120"/>
        <v>1.6206991852220118E-2</v>
      </c>
      <c r="G365" s="60">
        <f t="shared" si="105"/>
        <v>3.4616544654662296E-3</v>
      </c>
      <c r="H365" s="60">
        <f t="shared" si="106"/>
        <v>0.65121678735694644</v>
      </c>
      <c r="I365" s="61">
        <f t="shared" si="107"/>
        <v>0.64948596012421334</v>
      </c>
      <c r="J365" s="62">
        <f t="shared" si="108"/>
        <v>4534.0000043999999</v>
      </c>
      <c r="K365" s="60">
        <f t="shared" si="109"/>
        <v>7.7757300324369713E-4</v>
      </c>
      <c r="L365" s="60">
        <f t="shared" si="110"/>
        <v>0.90164593308877483</v>
      </c>
      <c r="M365" s="63">
        <f t="shared" si="111"/>
        <v>-2.6148180774384633E-3</v>
      </c>
      <c r="N365" s="64">
        <f t="shared" si="112"/>
        <v>694.50732609526881</v>
      </c>
      <c r="O365" s="64">
        <f t="shared" si="113"/>
        <v>451.07275750228581</v>
      </c>
      <c r="P365" s="65">
        <f t="shared" si="114"/>
        <v>6528.368865295527</v>
      </c>
      <c r="Q365" s="229">
        <f t="shared" si="100"/>
        <v>2.2407096892759584</v>
      </c>
      <c r="R365" s="230">
        <f t="shared" si="101"/>
        <v>694.50732609526881</v>
      </c>
      <c r="S365" s="230">
        <f t="shared" si="102"/>
        <v>451.07275750228581</v>
      </c>
      <c r="T365" s="231">
        <f t="shared" si="103"/>
        <v>1556.1892948548066</v>
      </c>
      <c r="U365" s="230">
        <f t="shared" si="104"/>
        <v>19.008284408983069</v>
      </c>
      <c r="V365" s="52">
        <f t="shared" si="115"/>
        <v>0.84160677054375621</v>
      </c>
      <c r="W365" s="52">
        <f t="shared" si="116"/>
        <v>3.6047010391071668E-3</v>
      </c>
      <c r="X365" s="66">
        <f t="shared" si="117"/>
        <v>2.1545949267670002E-2</v>
      </c>
      <c r="Y365" s="67">
        <f t="shared" si="118"/>
        <v>2.099227439264459</v>
      </c>
      <c r="Z365" s="67">
        <f t="shared" si="119"/>
        <v>1.5254666037850728E-2</v>
      </c>
    </row>
    <row r="366" spans="2:26" ht="11.25" customHeight="1">
      <c r="B366" s="69" t="s">
        <v>253</v>
      </c>
      <c r="C366" s="57">
        <v>329348.837</v>
      </c>
      <c r="D366" s="244">
        <v>7236.68</v>
      </c>
      <c r="E366" s="71">
        <v>21.5</v>
      </c>
      <c r="F366" s="59">
        <f t="shared" si="120"/>
        <v>1.1066362324349674E-2</v>
      </c>
      <c r="G366" s="60">
        <f t="shared" si="105"/>
        <v>2.363666429023636E-3</v>
      </c>
      <c r="H366" s="60">
        <f t="shared" si="106"/>
        <v>0.65358045378597007</v>
      </c>
      <c r="I366" s="61">
        <f t="shared" si="107"/>
        <v>0.65239862057145825</v>
      </c>
      <c r="J366" s="62">
        <f t="shared" si="108"/>
        <v>7080.9999955000003</v>
      </c>
      <c r="K366" s="60">
        <f t="shared" si="109"/>
        <v>1.2143790090706381E-3</v>
      </c>
      <c r="L366" s="60">
        <f t="shared" si="110"/>
        <v>0.90286031209784545</v>
      </c>
      <c r="M366" s="63">
        <f t="shared" si="111"/>
        <v>-1.3403662259869886E-3</v>
      </c>
      <c r="N366" s="64">
        <f t="shared" si="112"/>
        <v>573.88922014618811</v>
      </c>
      <c r="O366" s="64">
        <f t="shared" si="113"/>
        <v>374.40453558420307</v>
      </c>
      <c r="P366" s="65">
        <f t="shared" si="114"/>
        <v>12338.618233143045</v>
      </c>
      <c r="Q366" s="229">
        <f t="shared" si="100"/>
        <v>3.068052935133617</v>
      </c>
      <c r="R366" s="230">
        <f t="shared" si="101"/>
        <v>573.88922014618811</v>
      </c>
      <c r="S366" s="230">
        <f t="shared" si="102"/>
        <v>374.40453558420307</v>
      </c>
      <c r="T366" s="231">
        <f t="shared" si="103"/>
        <v>1760.722506311055</v>
      </c>
      <c r="U366" s="230">
        <f t="shared" si="104"/>
        <v>18.850974297375238</v>
      </c>
      <c r="V366" s="52">
        <f t="shared" si="115"/>
        <v>0.84299651407079446</v>
      </c>
      <c r="W366" s="52">
        <f t="shared" si="116"/>
        <v>3.5836743142235545E-3</v>
      </c>
      <c r="X366" s="66">
        <f t="shared" si="117"/>
        <v>2.15749683621515E-2</v>
      </c>
      <c r="Y366" s="67">
        <f t="shared" si="118"/>
        <v>2.2853470878905262</v>
      </c>
      <c r="Z366" s="67">
        <f t="shared" si="119"/>
        <v>1.234498376360588E-2</v>
      </c>
    </row>
    <row r="367" spans="2:26" ht="11.25" customHeight="1">
      <c r="B367" s="69" t="s">
        <v>255</v>
      </c>
      <c r="C367" s="57">
        <v>118193.548</v>
      </c>
      <c r="D367" s="244">
        <v>7305.48</v>
      </c>
      <c r="E367" s="71">
        <v>15.5</v>
      </c>
      <c r="F367" s="59">
        <f t="shared" si="120"/>
        <v>3.9713898445265031E-3</v>
      </c>
      <c r="G367" s="60">
        <f t="shared" si="105"/>
        <v>8.4824991057974716E-4</v>
      </c>
      <c r="H367" s="60">
        <f t="shared" si="106"/>
        <v>0.65442870369654982</v>
      </c>
      <c r="I367" s="61">
        <f t="shared" si="107"/>
        <v>0.65400457874125995</v>
      </c>
      <c r="J367" s="62">
        <f t="shared" si="108"/>
        <v>1831.999994</v>
      </c>
      <c r="K367" s="60">
        <f t="shared" si="109"/>
        <v>3.1418476751094002E-4</v>
      </c>
      <c r="L367" s="60">
        <f t="shared" si="110"/>
        <v>0.90317449686535645</v>
      </c>
      <c r="M367" s="63">
        <f t="shared" si="111"/>
        <v>-5.6050615608049803E-4</v>
      </c>
      <c r="N367" s="64">
        <f t="shared" si="112"/>
        <v>343.79288532487112</v>
      </c>
      <c r="O367" s="64">
        <f t="shared" si="113"/>
        <v>224.84212114113464</v>
      </c>
      <c r="P367" s="65">
        <f t="shared" si="114"/>
        <v>5328.7897225355027</v>
      </c>
      <c r="Q367" s="229">
        <f t="shared" si="100"/>
        <v>2.7408400239252009</v>
      </c>
      <c r="R367" s="230">
        <f t="shared" si="101"/>
        <v>343.79288532487112</v>
      </c>
      <c r="S367" s="230">
        <f t="shared" si="102"/>
        <v>224.84212114113464</v>
      </c>
      <c r="T367" s="231">
        <f t="shared" si="103"/>
        <v>942.28130003913361</v>
      </c>
      <c r="U367" s="230">
        <f t="shared" si="104"/>
        <v>18.764795466710972</v>
      </c>
      <c r="V367" s="52">
        <f t="shared" si="115"/>
        <v>0.84349389541882747</v>
      </c>
      <c r="W367" s="52">
        <f t="shared" si="116"/>
        <v>3.561774189019437E-3</v>
      </c>
      <c r="X367" s="66">
        <f t="shared" si="117"/>
        <v>2.1582476197337174E-2</v>
      </c>
      <c r="Y367" s="67">
        <f t="shared" si="118"/>
        <v>2.1948347383571378</v>
      </c>
      <c r="Z367" s="67">
        <f t="shared" si="119"/>
        <v>4.0862738944549932E-3</v>
      </c>
    </row>
    <row r="368" spans="2:26" ht="11.25" customHeight="1">
      <c r="B368" s="69" t="s">
        <v>221</v>
      </c>
      <c r="C368" s="57">
        <v>8076.9229999999998</v>
      </c>
      <c r="D368" s="244">
        <v>7368.86</v>
      </c>
      <c r="E368" s="71">
        <v>15.6</v>
      </c>
      <c r="F368" s="59">
        <f t="shared" si="120"/>
        <v>2.7139053290136056E-4</v>
      </c>
      <c r="G368" s="60">
        <f t="shared" si="105"/>
        <v>5.7966355426689647E-5</v>
      </c>
      <c r="H368" s="60">
        <f t="shared" si="106"/>
        <v>0.65448667005197647</v>
      </c>
      <c r="I368" s="61">
        <f t="shared" si="107"/>
        <v>0.65445768687426309</v>
      </c>
      <c r="J368" s="62">
        <f t="shared" si="108"/>
        <v>125.99999879999999</v>
      </c>
      <c r="K368" s="60">
        <f t="shared" si="109"/>
        <v>2.1608777543127395E-5</v>
      </c>
      <c r="L368" s="60">
        <f t="shared" si="110"/>
        <v>0.90319610564289954</v>
      </c>
      <c r="M368" s="63">
        <f t="shared" si="111"/>
        <v>-3.8212329621534202E-5</v>
      </c>
      <c r="N368" s="64">
        <f t="shared" si="112"/>
        <v>89.87170299933122</v>
      </c>
      <c r="O368" s="64">
        <f t="shared" si="113"/>
        <v>58.817226860393085</v>
      </c>
      <c r="P368" s="65">
        <f t="shared" si="114"/>
        <v>1401.9985667895669</v>
      </c>
      <c r="Q368" s="229">
        <f t="shared" si="100"/>
        <v>2.7472709142554912</v>
      </c>
      <c r="R368" s="230">
        <f t="shared" si="101"/>
        <v>89.87170299933122</v>
      </c>
      <c r="S368" s="230">
        <f t="shared" si="102"/>
        <v>58.817226860393085</v>
      </c>
      <c r="T368" s="231">
        <f t="shared" si="103"/>
        <v>246.90191566467064</v>
      </c>
      <c r="U368" s="230">
        <f t="shared" si="104"/>
        <v>18.740552142680457</v>
      </c>
      <c r="V368" s="52">
        <f t="shared" si="115"/>
        <v>0.84352785859342272</v>
      </c>
      <c r="W368" s="52">
        <f t="shared" si="116"/>
        <v>3.5602997059573992E-3</v>
      </c>
      <c r="X368" s="66">
        <f t="shared" si="117"/>
        <v>2.1582992565911129E-2</v>
      </c>
      <c r="Y368" s="67">
        <f t="shared" si="118"/>
        <v>2.1966999681351038</v>
      </c>
      <c r="Z368" s="67">
        <f t="shared" si="119"/>
        <v>2.7971611192297946E-4</v>
      </c>
    </row>
    <row r="369" spans="2:26" ht="11.25" customHeight="1">
      <c r="B369" s="69" t="s">
        <v>206</v>
      </c>
      <c r="C369" s="57">
        <v>947921.56900000002</v>
      </c>
      <c r="D369" s="244">
        <v>7624.45</v>
      </c>
      <c r="E369" s="71">
        <v>25.5</v>
      </c>
      <c r="F369" s="59">
        <f t="shared" si="120"/>
        <v>3.1850859511673421E-2</v>
      </c>
      <c r="G369" s="60">
        <f t="shared" si="105"/>
        <v>6.8030311277301166E-3</v>
      </c>
      <c r="H369" s="60">
        <f t="shared" si="106"/>
        <v>0.66128970117970653</v>
      </c>
      <c r="I369" s="61">
        <f t="shared" si="107"/>
        <v>0.6578881856158415</v>
      </c>
      <c r="J369" s="62">
        <f t="shared" si="108"/>
        <v>24172.0000095</v>
      </c>
      <c r="K369" s="60">
        <f t="shared" si="109"/>
        <v>4.1454553647008348E-3</v>
      </c>
      <c r="L369" s="60">
        <f t="shared" si="110"/>
        <v>0.90734156100760033</v>
      </c>
      <c r="M369" s="63">
        <f t="shared" si="111"/>
        <v>-3.4313259436410393E-3</v>
      </c>
      <c r="N369" s="64">
        <f t="shared" si="112"/>
        <v>973.61263806505713</v>
      </c>
      <c r="O369" s="64">
        <f t="shared" si="113"/>
        <v>640.52825194927345</v>
      </c>
      <c r="P369" s="65">
        <f t="shared" si="114"/>
        <v>24827.122270658958</v>
      </c>
      <c r="Q369" s="229">
        <f t="shared" si="100"/>
        <v>3.2386784521643803</v>
      </c>
      <c r="R369" s="230">
        <f t="shared" si="101"/>
        <v>973.61263806505713</v>
      </c>
      <c r="S369" s="230">
        <f t="shared" si="102"/>
        <v>640.52825194927345</v>
      </c>
      <c r="T369" s="231">
        <f t="shared" si="103"/>
        <v>3153.2182716562183</v>
      </c>
      <c r="U369" s="230">
        <f t="shared" si="104"/>
        <v>18.558018399745691</v>
      </c>
      <c r="V369" s="52">
        <f t="shared" si="115"/>
        <v>0.84749080784222564</v>
      </c>
      <c r="W369" s="52">
        <f t="shared" si="116"/>
        <v>3.5821126544626088E-3</v>
      </c>
      <c r="X369" s="66">
        <f t="shared" si="117"/>
        <v>2.1682053369826981E-2</v>
      </c>
      <c r="Y369" s="67">
        <f t="shared" si="118"/>
        <v>2.3530034648607145</v>
      </c>
      <c r="Z369" s="67">
        <f t="shared" si="119"/>
        <v>3.7665834296891597E-2</v>
      </c>
    </row>
    <row r="370" spans="2:26" ht="11.25" customHeight="1">
      <c r="B370" s="69" t="s">
        <v>284</v>
      </c>
      <c r="C370" s="57">
        <v>48481.012999999999</v>
      </c>
      <c r="D370" s="244">
        <v>8256.07</v>
      </c>
      <c r="E370" s="71">
        <v>15.8</v>
      </c>
      <c r="F370" s="59">
        <f t="shared" si="120"/>
        <v>1.6289975716826555E-3</v>
      </c>
      <c r="G370" s="60">
        <f t="shared" si="105"/>
        <v>3.4793790048561331E-4</v>
      </c>
      <c r="H370" s="60">
        <f t="shared" si="106"/>
        <v>0.66163763908019213</v>
      </c>
      <c r="I370" s="61">
        <f t="shared" si="107"/>
        <v>0.66146367012994933</v>
      </c>
      <c r="J370" s="62">
        <f t="shared" si="108"/>
        <v>766.00000540000008</v>
      </c>
      <c r="K370" s="60">
        <f t="shared" si="109"/>
        <v>1.3136764978066798E-4</v>
      </c>
      <c r="L370" s="60">
        <f t="shared" si="110"/>
        <v>0.90747292865738105</v>
      </c>
      <c r="M370" s="63">
        <f t="shared" si="111"/>
        <v>-2.2882644389221607E-4</v>
      </c>
      <c r="N370" s="64">
        <f t="shared" si="112"/>
        <v>220.18404347272761</v>
      </c>
      <c r="O370" s="64">
        <f t="shared" si="113"/>
        <v>145.64374549952271</v>
      </c>
      <c r="P370" s="65">
        <f t="shared" si="114"/>
        <v>3478.9078868690963</v>
      </c>
      <c r="Q370" s="229">
        <f t="shared" si="100"/>
        <v>2.760009940032921</v>
      </c>
      <c r="R370" s="230">
        <f t="shared" si="101"/>
        <v>220.18404347272761</v>
      </c>
      <c r="S370" s="230">
        <f t="shared" si="102"/>
        <v>145.64374549952271</v>
      </c>
      <c r="T370" s="231">
        <f t="shared" si="103"/>
        <v>607.71014862136894</v>
      </c>
      <c r="U370" s="230">
        <f t="shared" si="104"/>
        <v>18.369662018603801</v>
      </c>
      <c r="V370" s="52">
        <f t="shared" si="115"/>
        <v>0.84769227089244747</v>
      </c>
      <c r="W370" s="52">
        <f t="shared" si="116"/>
        <v>3.573727042808113E-3</v>
      </c>
      <c r="X370" s="66">
        <f t="shared" si="117"/>
        <v>2.1685192562955587E-2</v>
      </c>
      <c r="Y370" s="67">
        <f t="shared" si="118"/>
        <v>2.2048637556521444</v>
      </c>
      <c r="Z370" s="67">
        <f t="shared" si="119"/>
        <v>1.6914737229031236E-3</v>
      </c>
    </row>
    <row r="371" spans="2:26" ht="11.25" customHeight="1">
      <c r="B371" s="69" t="s">
        <v>370</v>
      </c>
      <c r="C371" s="57">
        <v>142471.48300000001</v>
      </c>
      <c r="D371" s="244">
        <v>8267.81</v>
      </c>
      <c r="E371" s="71">
        <v>52.6</v>
      </c>
      <c r="F371" s="59">
        <f t="shared" si="120"/>
        <v>4.7871462554016095E-3</v>
      </c>
      <c r="G371" s="60">
        <f t="shared" si="105"/>
        <v>1.0224874771921897E-3</v>
      </c>
      <c r="H371" s="60">
        <f t="shared" si="106"/>
        <v>0.66266012655738427</v>
      </c>
      <c r="I371" s="61">
        <f t="shared" si="107"/>
        <v>0.66214888281878825</v>
      </c>
      <c r="J371" s="62">
        <f t="shared" si="108"/>
        <v>7494.0000058000005</v>
      </c>
      <c r="K371" s="60">
        <f t="shared" si="109"/>
        <v>1.2852077823474362E-3</v>
      </c>
      <c r="L371" s="60">
        <f t="shared" si="110"/>
        <v>0.90875813643972847</v>
      </c>
      <c r="M371" s="63">
        <f t="shared" si="111"/>
        <v>-7.7537862603227481E-5</v>
      </c>
      <c r="N371" s="64">
        <f t="shared" si="112"/>
        <v>377.45394818441099</v>
      </c>
      <c r="O371" s="64">
        <f t="shared" si="113"/>
        <v>249.93071010584853</v>
      </c>
      <c r="P371" s="65">
        <f t="shared" si="114"/>
        <v>19854.077674500018</v>
      </c>
      <c r="Q371" s="229">
        <f t="shared" si="100"/>
        <v>3.9627161197436642</v>
      </c>
      <c r="R371" s="230">
        <f t="shared" si="101"/>
        <v>377.45394818441099</v>
      </c>
      <c r="S371" s="230">
        <f t="shared" si="102"/>
        <v>249.93071010584853</v>
      </c>
      <c r="T371" s="231">
        <f t="shared" si="103"/>
        <v>1495.7428449312551</v>
      </c>
      <c r="U371" s="230">
        <f t="shared" si="104"/>
        <v>18.333783932072237</v>
      </c>
      <c r="V371" s="52">
        <f t="shared" si="115"/>
        <v>0.84828362920440004</v>
      </c>
      <c r="W371" s="52">
        <f t="shared" si="116"/>
        <v>3.6571660253557911E-3</v>
      </c>
      <c r="X371" s="66">
        <f t="shared" si="117"/>
        <v>2.1715904198932264E-2</v>
      </c>
      <c r="Y371" s="67">
        <f t="shared" si="118"/>
        <v>2.7847107326499292</v>
      </c>
      <c r="Z371" s="67">
        <f t="shared" si="119"/>
        <v>7.9289955669486906E-3</v>
      </c>
    </row>
    <row r="372" spans="2:26" ht="11.25" customHeight="1">
      <c r="B372" s="69" t="s">
        <v>205</v>
      </c>
      <c r="C372" s="57">
        <v>34714.286</v>
      </c>
      <c r="D372" s="244">
        <v>8325.25</v>
      </c>
      <c r="E372" s="71">
        <v>14</v>
      </c>
      <c r="F372" s="59">
        <f t="shared" si="120"/>
        <v>1.1664254539544626E-3</v>
      </c>
      <c r="G372" s="60">
        <f t="shared" si="105"/>
        <v>2.4913703407346543E-4</v>
      </c>
      <c r="H372" s="60">
        <f t="shared" si="106"/>
        <v>0.66290926359145774</v>
      </c>
      <c r="I372" s="61">
        <f t="shared" si="107"/>
        <v>0.66278469507442095</v>
      </c>
      <c r="J372" s="62">
        <f t="shared" si="108"/>
        <v>486.00000399999999</v>
      </c>
      <c r="K372" s="60">
        <f t="shared" si="109"/>
        <v>8.3348143431847592E-5</v>
      </c>
      <c r="L372" s="60">
        <f t="shared" si="110"/>
        <v>0.90884148458316028</v>
      </c>
      <c r="M372" s="63">
        <f t="shared" si="111"/>
        <v>-1.711738155278919E-4</v>
      </c>
      <c r="N372" s="64">
        <f t="shared" si="112"/>
        <v>186.31770178917515</v>
      </c>
      <c r="O372" s="64">
        <f t="shared" si="113"/>
        <v>123.48852116730535</v>
      </c>
      <c r="P372" s="65">
        <f t="shared" si="114"/>
        <v>2608.4478250484522</v>
      </c>
      <c r="Q372" s="229">
        <f t="shared" si="100"/>
        <v>2.6390573296152584</v>
      </c>
      <c r="R372" s="230">
        <f t="shared" si="101"/>
        <v>186.31770178917515</v>
      </c>
      <c r="S372" s="230">
        <f t="shared" si="102"/>
        <v>123.48852116730535</v>
      </c>
      <c r="T372" s="231">
        <f t="shared" si="103"/>
        <v>491.70309654379264</v>
      </c>
      <c r="U372" s="230">
        <f t="shared" si="104"/>
        <v>18.300555158608773</v>
      </c>
      <c r="V372" s="52">
        <f t="shared" si="115"/>
        <v>0.84842756415469012</v>
      </c>
      <c r="W372" s="52">
        <f t="shared" si="116"/>
        <v>3.649841781537524E-3</v>
      </c>
      <c r="X372" s="66">
        <f t="shared" si="117"/>
        <v>2.1717895906324305E-2</v>
      </c>
      <c r="Y372" s="67">
        <f t="shared" si="118"/>
        <v>2.1774016111697017</v>
      </c>
      <c r="Z372" s="67">
        <f t="shared" si="119"/>
        <v>1.1811780555050849E-3</v>
      </c>
    </row>
    <row r="373" spans="2:26" ht="11.25" customHeight="1">
      <c r="B373" s="69" t="s">
        <v>224</v>
      </c>
      <c r="C373" s="57">
        <v>32622.951000000001</v>
      </c>
      <c r="D373" s="244">
        <v>8885.89</v>
      </c>
      <c r="E373" s="71">
        <v>6.1</v>
      </c>
      <c r="F373" s="59">
        <f t="shared" si="120"/>
        <v>1.0961550650792355E-3</v>
      </c>
      <c r="G373" s="60">
        <f t="shared" si="105"/>
        <v>2.341279683777449E-4</v>
      </c>
      <c r="H373" s="60">
        <f t="shared" si="106"/>
        <v>0.66314339155983548</v>
      </c>
      <c r="I373" s="61">
        <f t="shared" si="107"/>
        <v>0.66302632757564661</v>
      </c>
      <c r="J373" s="62">
        <f t="shared" si="108"/>
        <v>199.00000109999999</v>
      </c>
      <c r="K373" s="60">
        <f t="shared" si="109"/>
        <v>3.4128149173061791E-5</v>
      </c>
      <c r="L373" s="60">
        <f t="shared" si="110"/>
        <v>0.9088756127323333</v>
      </c>
      <c r="M373" s="63">
        <f t="shared" si="111"/>
        <v>-1.9016134412686014E-4</v>
      </c>
      <c r="N373" s="64">
        <f t="shared" si="112"/>
        <v>180.61824658655061</v>
      </c>
      <c r="O373" s="64">
        <f t="shared" si="113"/>
        <v>119.75465272743322</v>
      </c>
      <c r="P373" s="65">
        <f t="shared" si="114"/>
        <v>1101.7713041779587</v>
      </c>
      <c r="Q373" s="229">
        <f t="shared" si="100"/>
        <v>1.8082887711792655</v>
      </c>
      <c r="R373" s="230">
        <f t="shared" si="101"/>
        <v>180.61824658655061</v>
      </c>
      <c r="S373" s="230">
        <f t="shared" si="102"/>
        <v>119.75465272743322</v>
      </c>
      <c r="T373" s="231">
        <f t="shared" si="103"/>
        <v>326.60994717254715</v>
      </c>
      <c r="U373" s="230">
        <f t="shared" si="104"/>
        <v>18.28794277744619</v>
      </c>
      <c r="V373" s="52">
        <f t="shared" si="115"/>
        <v>0.84856277288719084</v>
      </c>
      <c r="W373" s="52">
        <f t="shared" si="116"/>
        <v>3.6376386501858044E-3</v>
      </c>
      <c r="X373" s="66">
        <f t="shared" si="117"/>
        <v>2.1718711440830363E-2</v>
      </c>
      <c r="Y373" s="67">
        <f t="shared" si="118"/>
        <v>2.0528549802628886</v>
      </c>
      <c r="Z373" s="67">
        <f t="shared" si="119"/>
        <v>9.8666526145171603E-4</v>
      </c>
    </row>
    <row r="374" spans="2:26" ht="11.25" customHeight="1">
      <c r="B374" s="69" t="s">
        <v>368</v>
      </c>
      <c r="C374" s="57">
        <v>208928.571</v>
      </c>
      <c r="D374" s="244">
        <v>9258.32</v>
      </c>
      <c r="E374" s="71">
        <v>14</v>
      </c>
      <c r="F374" s="59">
        <f t="shared" si="120"/>
        <v>7.0201531229169504E-3</v>
      </c>
      <c r="G374" s="60">
        <f t="shared" si="105"/>
        <v>1.4994358378031291E-3</v>
      </c>
      <c r="H374" s="60">
        <f t="shared" si="106"/>
        <v>0.66464282739763858</v>
      </c>
      <c r="I374" s="61">
        <f t="shared" si="107"/>
        <v>0.66389310947873703</v>
      </c>
      <c r="J374" s="62">
        <f t="shared" si="108"/>
        <v>2924.9999939999998</v>
      </c>
      <c r="K374" s="60">
        <f t="shared" si="109"/>
        <v>5.0163233957106171E-4</v>
      </c>
      <c r="L374" s="60">
        <f t="shared" si="110"/>
        <v>0.90937724507190432</v>
      </c>
      <c r="M374" s="63">
        <f t="shared" si="111"/>
        <v>-1.0301464948568873E-3</v>
      </c>
      <c r="N374" s="64">
        <f t="shared" si="112"/>
        <v>457.08704969622579</v>
      </c>
      <c r="O374" s="64">
        <f t="shared" si="113"/>
        <v>303.45694272528937</v>
      </c>
      <c r="P374" s="65">
        <f t="shared" si="114"/>
        <v>6399.2186957471613</v>
      </c>
      <c r="Q374" s="229">
        <f t="shared" si="100"/>
        <v>2.6390573296152584</v>
      </c>
      <c r="R374" s="230">
        <f t="shared" si="101"/>
        <v>457.08704969622579</v>
      </c>
      <c r="S374" s="230">
        <f t="shared" si="102"/>
        <v>303.45694272528937</v>
      </c>
      <c r="T374" s="231">
        <f t="shared" si="103"/>
        <v>1206.2789287730386</v>
      </c>
      <c r="U374" s="230">
        <f t="shared" si="104"/>
        <v>18.242771232025657</v>
      </c>
      <c r="V374" s="52">
        <f t="shared" si="115"/>
        <v>0.84942743522531916</v>
      </c>
      <c r="W374" s="52">
        <f t="shared" si="116"/>
        <v>3.5939797006417184E-3</v>
      </c>
      <c r="X374" s="66">
        <f t="shared" si="117"/>
        <v>2.1730698568529584E-2</v>
      </c>
      <c r="Y374" s="67">
        <f t="shared" si="118"/>
        <v>2.1781276355480848</v>
      </c>
      <c r="Z374" s="67">
        <f t="shared" si="119"/>
        <v>7.1136834742483931E-3</v>
      </c>
    </row>
    <row r="375" spans="2:26" ht="11.25" customHeight="1">
      <c r="B375" s="69" t="s">
        <v>251</v>
      </c>
      <c r="C375" s="57">
        <v>1090.9090000000001</v>
      </c>
      <c r="D375" s="244">
        <v>9315.7999999999993</v>
      </c>
      <c r="E375" s="71">
        <v>33</v>
      </c>
      <c r="F375" s="59">
        <f t="shared" si="120"/>
        <v>3.6655341998046826E-5</v>
      </c>
      <c r="G375" s="60">
        <f t="shared" si="105"/>
        <v>7.8292214537856283E-6</v>
      </c>
      <c r="H375" s="60">
        <f t="shared" si="106"/>
        <v>0.66465065661909239</v>
      </c>
      <c r="I375" s="61">
        <f t="shared" si="107"/>
        <v>0.66464674200836549</v>
      </c>
      <c r="J375" s="62">
        <f t="shared" si="108"/>
        <v>35.999997</v>
      </c>
      <c r="K375" s="60">
        <f t="shared" si="109"/>
        <v>6.1739359851982284E-6</v>
      </c>
      <c r="L375" s="60">
        <f t="shared" si="110"/>
        <v>0.90938341900788955</v>
      </c>
      <c r="M375" s="63">
        <f t="shared" si="111"/>
        <v>-3.0162535673561308E-6</v>
      </c>
      <c r="N375" s="64">
        <f t="shared" si="112"/>
        <v>33.028911577586086</v>
      </c>
      <c r="O375" s="64">
        <f t="shared" si="113"/>
        <v>21.952558472124977</v>
      </c>
      <c r="P375" s="65">
        <f t="shared" si="114"/>
        <v>1089.9540820603409</v>
      </c>
      <c r="Q375" s="229">
        <f t="shared" si="100"/>
        <v>3.4965075614664802</v>
      </c>
      <c r="R375" s="230">
        <f t="shared" si="101"/>
        <v>33.028911577586086</v>
      </c>
      <c r="S375" s="230">
        <f t="shared" si="102"/>
        <v>21.952558472124977</v>
      </c>
      <c r="T375" s="231">
        <f t="shared" si="103"/>
        <v>115.48583907803753</v>
      </c>
      <c r="U375" s="230">
        <f t="shared" si="104"/>
        <v>18.20358705020746</v>
      </c>
      <c r="V375" s="52">
        <f t="shared" si="115"/>
        <v>0.8494319442965087</v>
      </c>
      <c r="W375" s="52">
        <f t="shared" si="116"/>
        <v>3.5941793200693372E-3</v>
      </c>
      <c r="X375" s="66">
        <f t="shared" si="117"/>
        <v>2.1730846102396971E-2</v>
      </c>
      <c r="Y375" s="67">
        <f t="shared" si="118"/>
        <v>2.4800157985937377</v>
      </c>
      <c r="Z375" s="67">
        <f t="shared" si="119"/>
        <v>4.8153457137134859E-5</v>
      </c>
    </row>
    <row r="376" spans="2:26" ht="11.25" customHeight="1">
      <c r="B376" s="69" t="s">
        <v>364</v>
      </c>
      <c r="C376" s="57">
        <v>736746.03200000001</v>
      </c>
      <c r="D376" s="244">
        <v>9322.75</v>
      </c>
      <c r="E376" s="71">
        <v>12.6</v>
      </c>
      <c r="F376" s="59">
        <f t="shared" si="120"/>
        <v>2.4755206684209177E-2</v>
      </c>
      <c r="G376" s="60">
        <f t="shared" si="105"/>
        <v>5.2874692937044544E-3</v>
      </c>
      <c r="H376" s="60">
        <f t="shared" si="106"/>
        <v>0.66993812591279689</v>
      </c>
      <c r="I376" s="61">
        <f t="shared" si="107"/>
        <v>0.66729439126594459</v>
      </c>
      <c r="J376" s="62">
        <f t="shared" si="108"/>
        <v>9283.0000032000007</v>
      </c>
      <c r="K376" s="60">
        <f t="shared" si="109"/>
        <v>1.5920181262890592E-3</v>
      </c>
      <c r="L376" s="60">
        <f t="shared" si="110"/>
        <v>0.91097543713417861</v>
      </c>
      <c r="M376" s="63">
        <f t="shared" si="111"/>
        <v>-3.7502010112206996E-3</v>
      </c>
      <c r="N376" s="64">
        <f t="shared" si="112"/>
        <v>858.33911247245396</v>
      </c>
      <c r="O376" s="64">
        <f t="shared" si="113"/>
        <v>572.76487555705728</v>
      </c>
      <c r="P376" s="65">
        <f t="shared" si="114"/>
        <v>10815.072817152919</v>
      </c>
      <c r="Q376" s="229">
        <f t="shared" si="100"/>
        <v>2.5336968139574321</v>
      </c>
      <c r="R376" s="230">
        <f t="shared" si="101"/>
        <v>858.33911247245396</v>
      </c>
      <c r="S376" s="230">
        <f t="shared" si="102"/>
        <v>572.76487555705728</v>
      </c>
      <c r="T376" s="231">
        <f t="shared" si="103"/>
        <v>2174.7710745665067</v>
      </c>
      <c r="U376" s="230">
        <f t="shared" si="104"/>
        <v>18.066591879089859</v>
      </c>
      <c r="V376" s="52">
        <f t="shared" si="115"/>
        <v>0.85246366326239764</v>
      </c>
      <c r="W376" s="52">
        <f t="shared" si="116"/>
        <v>3.4236276816224302E-3</v>
      </c>
      <c r="X376" s="66">
        <f t="shared" si="117"/>
        <v>2.1768889352550308E-2</v>
      </c>
      <c r="Y376" s="67">
        <f t="shared" si="118"/>
        <v>2.1579678074206807</v>
      </c>
      <c r="Z376" s="67">
        <f t="shared" si="119"/>
        <v>2.4622819499609472E-2</v>
      </c>
    </row>
    <row r="377" spans="2:26" ht="11.25" customHeight="1">
      <c r="B377" s="69" t="s">
        <v>311</v>
      </c>
      <c r="C377" s="57">
        <v>7317.0730000000003</v>
      </c>
      <c r="D377" s="244">
        <v>9521.26</v>
      </c>
      <c r="E377" s="71">
        <v>4.0999999999999996</v>
      </c>
      <c r="F377" s="59">
        <f t="shared" si="120"/>
        <v>2.4585901595795297E-4</v>
      </c>
      <c r="G377" s="60">
        <f t="shared" si="105"/>
        <v>5.2513073877395429E-5</v>
      </c>
      <c r="H377" s="60">
        <f t="shared" si="106"/>
        <v>0.66999063898667433</v>
      </c>
      <c r="I377" s="61">
        <f t="shared" si="107"/>
        <v>0.66996438244973566</v>
      </c>
      <c r="J377" s="62">
        <f t="shared" si="108"/>
        <v>29.999999299999999</v>
      </c>
      <c r="K377" s="60">
        <f t="shared" si="109"/>
        <v>5.1449469630286821E-6</v>
      </c>
      <c r="L377" s="60">
        <f t="shared" si="110"/>
        <v>0.91098058208114163</v>
      </c>
      <c r="M377" s="63">
        <f t="shared" si="111"/>
        <v>-4.4391324304449142E-5</v>
      </c>
      <c r="N377" s="64">
        <f t="shared" si="112"/>
        <v>85.539891278864744</v>
      </c>
      <c r="O377" s="64">
        <f t="shared" si="113"/>
        <v>57.308680435462151</v>
      </c>
      <c r="P377" s="65">
        <f t="shared" si="114"/>
        <v>350.71355424334541</v>
      </c>
      <c r="Q377" s="229">
        <f t="shared" si="100"/>
        <v>1.410986973710262</v>
      </c>
      <c r="R377" s="230">
        <f t="shared" si="101"/>
        <v>85.539891278864744</v>
      </c>
      <c r="S377" s="230">
        <f t="shared" si="102"/>
        <v>57.308680435462151</v>
      </c>
      <c r="T377" s="231">
        <f t="shared" si="103"/>
        <v>120.6956723270702</v>
      </c>
      <c r="U377" s="230">
        <f t="shared" si="104"/>
        <v>17.929484740017788</v>
      </c>
      <c r="V377" s="52">
        <f t="shared" si="115"/>
        <v>0.85249363864499783</v>
      </c>
      <c r="W377" s="52">
        <f t="shared" si="116"/>
        <v>3.4207225525026844E-3</v>
      </c>
      <c r="X377" s="66">
        <f t="shared" si="117"/>
        <v>2.1769012297447168E-2</v>
      </c>
      <c r="Y377" s="67">
        <f t="shared" si="118"/>
        <v>2.0225421798134624</v>
      </c>
      <c r="Z377" s="67">
        <f t="shared" si="119"/>
        <v>2.1481401663689232E-4</v>
      </c>
    </row>
    <row r="378" spans="2:26" ht="11.25" customHeight="1">
      <c r="B378" s="69" t="s">
        <v>389</v>
      </c>
      <c r="C378" s="57">
        <v>1744.1859999999999</v>
      </c>
      <c r="D378" s="244">
        <v>9562.23</v>
      </c>
      <c r="E378" s="71">
        <v>17.2</v>
      </c>
      <c r="F378" s="59">
        <f t="shared" si="120"/>
        <v>5.8605928027182193E-5</v>
      </c>
      <c r="G378" s="60">
        <f t="shared" si="105"/>
        <v>1.2517651289514101E-5</v>
      </c>
      <c r="H378" s="60">
        <f t="shared" si="106"/>
        <v>0.67000315663796384</v>
      </c>
      <c r="I378" s="61">
        <f t="shared" si="107"/>
        <v>0.66999689781231908</v>
      </c>
      <c r="J378" s="62">
        <f t="shared" si="108"/>
        <v>29.999999199999998</v>
      </c>
      <c r="K378" s="60">
        <f t="shared" si="109"/>
        <v>5.1449469458788577E-6</v>
      </c>
      <c r="L378" s="60">
        <f t="shared" si="110"/>
        <v>0.91098572702808756</v>
      </c>
      <c r="M378" s="63">
        <f t="shared" si="111"/>
        <v>-7.9562709661695763E-6</v>
      </c>
      <c r="N378" s="64">
        <f t="shared" si="112"/>
        <v>41.763452922381788</v>
      </c>
      <c r="O378" s="64">
        <f t="shared" si="113"/>
        <v>27.98138389992663</v>
      </c>
      <c r="P378" s="65">
        <f t="shared" si="114"/>
        <v>718.33139026496667</v>
      </c>
      <c r="Q378" s="229">
        <f t="shared" si="100"/>
        <v>2.8449093838194073</v>
      </c>
      <c r="R378" s="230">
        <f t="shared" si="101"/>
        <v>41.763452922381788</v>
      </c>
      <c r="S378" s="230">
        <f t="shared" si="102"/>
        <v>27.98138389992663</v>
      </c>
      <c r="T378" s="231">
        <f t="shared" si="103"/>
        <v>118.813239119584</v>
      </c>
      <c r="U378" s="230">
        <f t="shared" si="104"/>
        <v>17.927821467410837</v>
      </c>
      <c r="V378" s="52">
        <f t="shared" si="115"/>
        <v>0.85250078355104908</v>
      </c>
      <c r="W378" s="52">
        <f t="shared" si="116"/>
        <v>3.4204886135123852E-3</v>
      </c>
      <c r="X378" s="66">
        <f t="shared" si="117"/>
        <v>2.1769135242343623E-2</v>
      </c>
      <c r="Y378" s="67">
        <f t="shared" si="118"/>
        <v>2.2337025813728317</v>
      </c>
      <c r="Z378" s="67">
        <f t="shared" si="119"/>
        <v>6.2455910099801264E-5</v>
      </c>
    </row>
    <row r="379" spans="2:26" ht="11.25" customHeight="1">
      <c r="B379" s="69" t="s">
        <v>239</v>
      </c>
      <c r="C379" s="57">
        <v>750822.78500000003</v>
      </c>
      <c r="D379" s="244">
        <v>9637.94</v>
      </c>
      <c r="E379" s="71">
        <v>15.8</v>
      </c>
      <c r="F379" s="59">
        <f t="shared" si="120"/>
        <v>2.5228195902775561E-2</v>
      </c>
      <c r="G379" s="60">
        <f t="shared" si="105"/>
        <v>5.3884951506615805E-3</v>
      </c>
      <c r="H379" s="60">
        <f t="shared" si="106"/>
        <v>0.67539165178862537</v>
      </c>
      <c r="I379" s="61">
        <f t="shared" si="107"/>
        <v>0.6726974042132946</v>
      </c>
      <c r="J379" s="62">
        <f t="shared" si="108"/>
        <v>11863.000003000001</v>
      </c>
      <c r="K379" s="60">
        <f t="shared" si="109"/>
        <v>2.0344835753994201E-3</v>
      </c>
      <c r="L379" s="60">
        <f t="shared" si="110"/>
        <v>0.91302021060348693</v>
      </c>
      <c r="M379" s="63">
        <f t="shared" si="111"/>
        <v>-3.5457317547670231E-3</v>
      </c>
      <c r="N379" s="64">
        <f t="shared" si="112"/>
        <v>866.50030871315914</v>
      </c>
      <c r="O379" s="64">
        <f t="shared" si="113"/>
        <v>582.89250842136062</v>
      </c>
      <c r="P379" s="65">
        <f t="shared" si="114"/>
        <v>13690.704877667915</v>
      </c>
      <c r="Q379" s="229">
        <f t="shared" si="100"/>
        <v>2.760009940032921</v>
      </c>
      <c r="R379" s="230">
        <f t="shared" si="101"/>
        <v>866.50030871315914</v>
      </c>
      <c r="S379" s="230">
        <f t="shared" si="102"/>
        <v>582.89250842136062</v>
      </c>
      <c r="T379" s="231">
        <f t="shared" si="103"/>
        <v>2391.5494650899141</v>
      </c>
      <c r="U379" s="230">
        <f t="shared" si="104"/>
        <v>17.79021848234019</v>
      </c>
      <c r="V379" s="52">
        <f t="shared" si="115"/>
        <v>0.85556263201399319</v>
      </c>
      <c r="W379" s="52">
        <f t="shared" si="116"/>
        <v>3.3013733373678496E-3</v>
      </c>
      <c r="X379" s="66">
        <f t="shared" si="117"/>
        <v>2.181775175387304E-2</v>
      </c>
      <c r="Y379" s="67">
        <f t="shared" si="118"/>
        <v>2.2131269458222746</v>
      </c>
      <c r="Z379" s="67">
        <f t="shared" si="119"/>
        <v>2.6392476786127883E-2</v>
      </c>
    </row>
    <row r="380" spans="2:26" ht="11.25" customHeight="1">
      <c r="B380" s="69" t="s">
        <v>392</v>
      </c>
      <c r="C380" s="57">
        <v>23416.667000000001</v>
      </c>
      <c r="D380" s="244">
        <v>9806.4599999999991</v>
      </c>
      <c r="E380" s="71">
        <v>12</v>
      </c>
      <c r="F380" s="59">
        <f t="shared" si="120"/>
        <v>7.8681717479586028E-4</v>
      </c>
      <c r="G380" s="60">
        <f t="shared" si="105"/>
        <v>1.6805642968621026E-4</v>
      </c>
      <c r="H380" s="60">
        <f t="shared" si="106"/>
        <v>0.67555970821831157</v>
      </c>
      <c r="I380" s="61">
        <f t="shared" si="107"/>
        <v>0.67547568000346847</v>
      </c>
      <c r="J380" s="62">
        <f t="shared" si="108"/>
        <v>281.00000399999999</v>
      </c>
      <c r="K380" s="60">
        <f t="shared" si="109"/>
        <v>4.8191005030818366E-5</v>
      </c>
      <c r="L380" s="60">
        <f t="shared" si="110"/>
        <v>0.91306840160851777</v>
      </c>
      <c r="M380" s="63">
        <f t="shared" si="111"/>
        <v>-1.2089111433633004E-4</v>
      </c>
      <c r="N380" s="64">
        <f t="shared" si="112"/>
        <v>153.02505350432</v>
      </c>
      <c r="O380" s="64">
        <f t="shared" si="113"/>
        <v>103.36470207339769</v>
      </c>
      <c r="P380" s="65">
        <f t="shared" si="114"/>
        <v>1836.30064205184</v>
      </c>
      <c r="Q380" s="229">
        <f t="shared" si="100"/>
        <v>2.4849066497880004</v>
      </c>
      <c r="R380" s="230">
        <f t="shared" si="101"/>
        <v>153.02505350432</v>
      </c>
      <c r="S380" s="230">
        <f t="shared" si="102"/>
        <v>103.36470207339769</v>
      </c>
      <c r="T380" s="231">
        <f t="shared" si="103"/>
        <v>380.25297303704929</v>
      </c>
      <c r="U380" s="230">
        <f t="shared" si="104"/>
        <v>17.649754931803965</v>
      </c>
      <c r="V380" s="52">
        <f t="shared" si="115"/>
        <v>0.85565768318728774</v>
      </c>
      <c r="W380" s="52">
        <f t="shared" si="116"/>
        <v>3.2959905896417603E-3</v>
      </c>
      <c r="X380" s="66">
        <f t="shared" si="117"/>
        <v>2.1818903337783583E-2</v>
      </c>
      <c r="Y380" s="67">
        <f t="shared" si="118"/>
        <v>2.1529292445669617</v>
      </c>
      <c r="Z380" s="67">
        <f t="shared" si="119"/>
        <v>7.7895908527777309E-4</v>
      </c>
    </row>
    <row r="381" spans="2:26" ht="11.25" customHeight="1">
      <c r="B381" s="69" t="s">
        <v>330</v>
      </c>
      <c r="C381" s="57">
        <v>615000</v>
      </c>
      <c r="D381" s="244">
        <v>9873.18</v>
      </c>
      <c r="E381" s="71">
        <v>16</v>
      </c>
      <c r="F381" s="59">
        <f t="shared" si="120"/>
        <v>2.0664450773436462E-2</v>
      </c>
      <c r="G381" s="60">
        <f t="shared" si="105"/>
        <v>4.4137239623819775E-3</v>
      </c>
      <c r="H381" s="60">
        <f t="shared" si="106"/>
        <v>0.6799734321806935</v>
      </c>
      <c r="I381" s="61">
        <f t="shared" si="107"/>
        <v>0.67776657019950259</v>
      </c>
      <c r="J381" s="62">
        <f t="shared" si="108"/>
        <v>9840</v>
      </c>
      <c r="K381" s="60">
        <f t="shared" si="109"/>
        <v>1.6875426432494027E-3</v>
      </c>
      <c r="L381" s="60">
        <f t="shared" si="110"/>
        <v>0.91475594425176721</v>
      </c>
      <c r="M381" s="63">
        <f t="shared" si="111"/>
        <v>-2.8899960677937209E-3</v>
      </c>
      <c r="N381" s="64">
        <f t="shared" si="112"/>
        <v>784.21935706790612</v>
      </c>
      <c r="O381" s="64">
        <f t="shared" si="113"/>
        <v>531.51766392397383</v>
      </c>
      <c r="P381" s="65">
        <f t="shared" si="114"/>
        <v>12547.509713086498</v>
      </c>
      <c r="Q381" s="229">
        <f t="shared" si="100"/>
        <v>2.7725887222397811</v>
      </c>
      <c r="R381" s="230">
        <f t="shared" si="101"/>
        <v>784.21935706790612</v>
      </c>
      <c r="S381" s="230">
        <f t="shared" si="102"/>
        <v>531.51766392397383</v>
      </c>
      <c r="T381" s="231">
        <f t="shared" si="103"/>
        <v>2174.3177451686083</v>
      </c>
      <c r="U381" s="230">
        <f t="shared" si="104"/>
        <v>17.534767186497838</v>
      </c>
      <c r="V381" s="52">
        <f t="shared" si="115"/>
        <v>0.85814455557604974</v>
      </c>
      <c r="W381" s="52">
        <f t="shared" si="116"/>
        <v>3.2048493277931516E-3</v>
      </c>
      <c r="X381" s="66">
        <f t="shared" si="117"/>
        <v>2.1859229264895488E-2</v>
      </c>
      <c r="Y381" s="67">
        <f t="shared" si="118"/>
        <v>2.2201615309254357</v>
      </c>
      <c r="Z381" s="67">
        <f t="shared" si="119"/>
        <v>2.1755762802315483E-2</v>
      </c>
    </row>
    <row r="382" spans="2:26" ht="11.25" customHeight="1">
      <c r="B382" s="69" t="s">
        <v>394</v>
      </c>
      <c r="C382" s="57">
        <v>601445.78300000005</v>
      </c>
      <c r="D382" s="244">
        <v>9920.26</v>
      </c>
      <c r="E382" s="71">
        <v>16.600000000000001</v>
      </c>
      <c r="F382" s="59">
        <f t="shared" si="120"/>
        <v>2.0209019147470648E-2</v>
      </c>
      <c r="G382" s="60">
        <f t="shared" si="105"/>
        <v>4.3164482349604743E-3</v>
      </c>
      <c r="H382" s="60">
        <f t="shared" si="106"/>
        <v>0.68428988041565397</v>
      </c>
      <c r="I382" s="61">
        <f t="shared" si="107"/>
        <v>0.68213165629817374</v>
      </c>
      <c r="J382" s="62">
        <f t="shared" si="108"/>
        <v>9983.9999978000014</v>
      </c>
      <c r="K382" s="60">
        <f t="shared" si="109"/>
        <v>1.7122383888708787E-3</v>
      </c>
      <c r="L382" s="60">
        <f t="shared" si="110"/>
        <v>0.91646818264063812</v>
      </c>
      <c r="M382" s="63">
        <f t="shared" si="111"/>
        <v>-2.7842200669930817E-3</v>
      </c>
      <c r="N382" s="64">
        <f t="shared" si="112"/>
        <v>775.52935663326116</v>
      </c>
      <c r="O382" s="64">
        <f t="shared" si="113"/>
        <v>529.01312454810352</v>
      </c>
      <c r="P382" s="65">
        <f t="shared" si="114"/>
        <v>12873.787320112137</v>
      </c>
      <c r="Q382" s="229">
        <f t="shared" si="100"/>
        <v>2.8094026953624978</v>
      </c>
      <c r="R382" s="230">
        <f t="shared" si="101"/>
        <v>775.52935663326116</v>
      </c>
      <c r="S382" s="230">
        <f t="shared" si="102"/>
        <v>529.01312454810352</v>
      </c>
      <c r="T382" s="231">
        <f t="shared" si="103"/>
        <v>2178.7742648582275</v>
      </c>
      <c r="U382" s="230">
        <f t="shared" si="104"/>
        <v>17.31773788434198</v>
      </c>
      <c r="V382" s="52">
        <f t="shared" si="115"/>
        <v>0.86055906425490403</v>
      </c>
      <c r="W382" s="52">
        <f t="shared" si="116"/>
        <v>3.1258295186700298E-3</v>
      </c>
      <c r="X382" s="66">
        <f t="shared" si="117"/>
        <v>2.1900145327517086E-2</v>
      </c>
      <c r="Y382" s="67">
        <f t="shared" si="118"/>
        <v>2.2334373401992487</v>
      </c>
      <c r="Z382" s="67">
        <f t="shared" si="119"/>
        <v>2.1531489898419357E-2</v>
      </c>
    </row>
    <row r="383" spans="2:26" ht="11.25" customHeight="1">
      <c r="B383" s="69" t="s">
        <v>353</v>
      </c>
      <c r="C383" s="57">
        <v>1169909.297</v>
      </c>
      <c r="D383" s="244">
        <v>10224.81</v>
      </c>
      <c r="E383" s="71">
        <v>44.1</v>
      </c>
      <c r="F383" s="59">
        <f t="shared" si="120"/>
        <v>3.9309809881694566E-2</v>
      </c>
      <c r="G383" s="60">
        <f t="shared" si="105"/>
        <v>8.3961897528168367E-3</v>
      </c>
      <c r="H383" s="60">
        <f t="shared" si="106"/>
        <v>0.69268607016847084</v>
      </c>
      <c r="I383" s="61">
        <f t="shared" si="107"/>
        <v>0.6884879752920624</v>
      </c>
      <c r="J383" s="62">
        <f t="shared" si="108"/>
        <v>51592.999997700004</v>
      </c>
      <c r="K383" s="60">
        <f t="shared" si="109"/>
        <v>8.8481084948460464E-3</v>
      </c>
      <c r="L383" s="60">
        <f t="shared" si="110"/>
        <v>0.92531629113548419</v>
      </c>
      <c r="M383" s="63">
        <f t="shared" si="111"/>
        <v>-1.6401696600270022E-3</v>
      </c>
      <c r="N383" s="64">
        <f t="shared" si="112"/>
        <v>1081.6234543499877</v>
      </c>
      <c r="O383" s="64">
        <f t="shared" si="113"/>
        <v>744.68474211382954</v>
      </c>
      <c r="P383" s="65">
        <f t="shared" si="114"/>
        <v>47699.59433683446</v>
      </c>
      <c r="Q383" s="229">
        <f t="shared" si="100"/>
        <v>3.7864597824528001</v>
      </c>
      <c r="R383" s="230">
        <f t="shared" si="101"/>
        <v>1081.6234543499877</v>
      </c>
      <c r="S383" s="230">
        <f t="shared" si="102"/>
        <v>744.68474211382954</v>
      </c>
      <c r="T383" s="231">
        <f t="shared" si="103"/>
        <v>4095.5237096539008</v>
      </c>
      <c r="U383" s="230">
        <f t="shared" si="104"/>
        <v>17.006500423274893</v>
      </c>
      <c r="V383" s="52">
        <f t="shared" si="115"/>
        <v>0.86520663911806517</v>
      </c>
      <c r="W383" s="52">
        <f t="shared" si="116"/>
        <v>3.6131702656552068E-3</v>
      </c>
      <c r="X383" s="66">
        <f t="shared" si="117"/>
        <v>2.2111581867902415E-2</v>
      </c>
      <c r="Y383" s="67">
        <f t="shared" si="118"/>
        <v>2.7057932990862628</v>
      </c>
      <c r="Z383" s="67">
        <f t="shared" si="119"/>
        <v>6.1471169941078811E-2</v>
      </c>
    </row>
    <row r="384" spans="2:26" ht="11.25" customHeight="1">
      <c r="B384" s="69" t="s">
        <v>246</v>
      </c>
      <c r="C384" s="57">
        <v>125714.28599999999</v>
      </c>
      <c r="D384" s="244">
        <v>10376.709999999999</v>
      </c>
      <c r="E384" s="71">
        <v>5.6</v>
      </c>
      <c r="F384" s="59">
        <f t="shared" si="120"/>
        <v>4.22409215376376E-3</v>
      </c>
      <c r="G384" s="60">
        <f t="shared" si="105"/>
        <v>9.0222464476738399E-4</v>
      </c>
      <c r="H384" s="60">
        <f t="shared" si="106"/>
        <v>0.69358829481323825</v>
      </c>
      <c r="I384" s="61">
        <f t="shared" si="107"/>
        <v>0.69313718249085454</v>
      </c>
      <c r="J384" s="62">
        <f t="shared" si="108"/>
        <v>704.00000159999991</v>
      </c>
      <c r="K384" s="60">
        <f t="shared" si="109"/>
        <v>1.207347584906146E-4</v>
      </c>
      <c r="L384" s="60">
        <f t="shared" si="110"/>
        <v>0.92543702589397481</v>
      </c>
      <c r="M384" s="63">
        <f t="shared" si="111"/>
        <v>-7.5121187667559486E-4</v>
      </c>
      <c r="N384" s="64">
        <f t="shared" si="112"/>
        <v>354.56210457407883</v>
      </c>
      <c r="O384" s="64">
        <f t="shared" si="113"/>
        <v>245.76017818250472</v>
      </c>
      <c r="P384" s="65">
        <f t="shared" si="114"/>
        <v>1985.5477856148414</v>
      </c>
      <c r="Q384" s="229">
        <f t="shared" si="100"/>
        <v>1.7227665977411035</v>
      </c>
      <c r="R384" s="230">
        <f t="shared" si="101"/>
        <v>354.56210457407883</v>
      </c>
      <c r="S384" s="230">
        <f t="shared" si="102"/>
        <v>245.76017818250472</v>
      </c>
      <c r="T384" s="231">
        <f t="shared" si="103"/>
        <v>610.82775058501113</v>
      </c>
      <c r="U384" s="230">
        <f t="shared" si="104"/>
        <v>16.782399441370547</v>
      </c>
      <c r="V384" s="52">
        <f t="shared" si="115"/>
        <v>0.86570223935184265</v>
      </c>
      <c r="W384" s="52">
        <f t="shared" si="116"/>
        <v>3.5682447232340932E-3</v>
      </c>
      <c r="X384" s="66">
        <f t="shared" si="117"/>
        <v>2.2114466974889339E-2</v>
      </c>
      <c r="Y384" s="67">
        <f t="shared" si="118"/>
        <v>2.0522315919190675</v>
      </c>
      <c r="Z384" s="67">
        <f t="shared" si="119"/>
        <v>3.7998584913443421E-3</v>
      </c>
    </row>
    <row r="385" spans="2:26" ht="11.25" customHeight="1">
      <c r="B385" s="69" t="s">
        <v>252</v>
      </c>
      <c r="C385" s="57">
        <v>215968.25399999999</v>
      </c>
      <c r="D385" s="244">
        <v>10452.98</v>
      </c>
      <c r="E385" s="71">
        <v>31.5</v>
      </c>
      <c r="F385" s="59">
        <f t="shared" si="120"/>
        <v>7.2566916315577592E-3</v>
      </c>
      <c r="G385" s="60">
        <f t="shared" si="105"/>
        <v>1.5499581427538169E-3</v>
      </c>
      <c r="H385" s="60">
        <f t="shared" si="106"/>
        <v>0.69513825295599208</v>
      </c>
      <c r="I385" s="61">
        <f t="shared" si="107"/>
        <v>0.69436327388461516</v>
      </c>
      <c r="J385" s="62">
        <f t="shared" si="108"/>
        <v>6803.0000009999994</v>
      </c>
      <c r="K385" s="60">
        <f t="shared" si="109"/>
        <v>1.1667025003773606E-3</v>
      </c>
      <c r="L385" s="60">
        <f t="shared" si="110"/>
        <v>0.92660372839435212</v>
      </c>
      <c r="M385" s="63">
        <f t="shared" si="111"/>
        <v>-6.2517745609924624E-4</v>
      </c>
      <c r="N385" s="64">
        <f t="shared" si="112"/>
        <v>464.72384703176141</v>
      </c>
      <c r="O385" s="64">
        <f t="shared" si="113"/>
        <v>322.68717187722694</v>
      </c>
      <c r="P385" s="65">
        <f t="shared" si="114"/>
        <v>14638.801181500485</v>
      </c>
      <c r="Q385" s="229">
        <f t="shared" si="100"/>
        <v>3.4499875458315872</v>
      </c>
      <c r="R385" s="230">
        <f t="shared" si="101"/>
        <v>464.72384703176141</v>
      </c>
      <c r="S385" s="230">
        <f t="shared" si="102"/>
        <v>322.68717187722694</v>
      </c>
      <c r="T385" s="231">
        <f t="shared" si="103"/>
        <v>1603.2914845105204</v>
      </c>
      <c r="U385" s="230">
        <f t="shared" si="104"/>
        <v>16.723793093984877</v>
      </c>
      <c r="V385" s="52">
        <f t="shared" si="115"/>
        <v>0.86655193376546447</v>
      </c>
      <c r="W385" s="52">
        <f t="shared" si="116"/>
        <v>3.6062180381501003E-3</v>
      </c>
      <c r="X385" s="66">
        <f t="shared" si="117"/>
        <v>2.2142346779989195E-2</v>
      </c>
      <c r="Y385" s="67">
        <f t="shared" si="118"/>
        <v>2.500163251047467</v>
      </c>
      <c r="Z385" s="67">
        <f t="shared" si="119"/>
        <v>9.688503594970815E-3</v>
      </c>
    </row>
    <row r="386" spans="2:26" ht="11.25" customHeight="1">
      <c r="B386" s="69" t="s">
        <v>238</v>
      </c>
      <c r="C386" s="57">
        <v>17115607.477000002</v>
      </c>
      <c r="D386" s="244">
        <v>10466.74</v>
      </c>
      <c r="E386" s="71">
        <v>10.7</v>
      </c>
      <c r="F386" s="59">
        <f t="shared" si="120"/>
        <v>0.57509695636736191</v>
      </c>
      <c r="G386" s="60">
        <f t="shared" si="105"/>
        <v>0.12283506805196595</v>
      </c>
      <c r="H386" s="60">
        <f t="shared" si="106"/>
        <v>0.81797332100795805</v>
      </c>
      <c r="I386" s="61">
        <f t="shared" si="107"/>
        <v>0.75655578698197501</v>
      </c>
      <c r="J386" s="62">
        <f t="shared" si="108"/>
        <v>183137.00000390003</v>
      </c>
      <c r="K386" s="60">
        <f t="shared" si="109"/>
        <v>3.140767246578733E-2</v>
      </c>
      <c r="L386" s="60">
        <f t="shared" si="110"/>
        <v>0.95801140086013947</v>
      </c>
      <c r="M386" s="63">
        <f t="shared" si="111"/>
        <v>-9.1986757467244273E-2</v>
      </c>
      <c r="N386" s="64">
        <f t="shared" si="112"/>
        <v>4137.1013375309049</v>
      </c>
      <c r="O386" s="64">
        <f t="shared" si="113"/>
        <v>3129.9479582398753</v>
      </c>
      <c r="P386" s="65">
        <f t="shared" si="114"/>
        <v>44266.98431158068</v>
      </c>
      <c r="Q386" s="229">
        <f t="shared" si="100"/>
        <v>2.3702437414678603</v>
      </c>
      <c r="R386" s="230">
        <f t="shared" si="101"/>
        <v>4137.1013375309049</v>
      </c>
      <c r="S386" s="230">
        <f t="shared" si="102"/>
        <v>3129.9479582398753</v>
      </c>
      <c r="T386" s="231">
        <f t="shared" si="103"/>
        <v>9805.9385531009411</v>
      </c>
      <c r="U386" s="230">
        <f t="shared" si="104"/>
        <v>14.004613692340188</v>
      </c>
      <c r="V386" s="52">
        <f t="shared" si="115"/>
        <v>0.92764331394572996</v>
      </c>
      <c r="W386" s="52">
        <f t="shared" si="116"/>
        <v>9.2222070284113009E-4</v>
      </c>
      <c r="X386" s="66">
        <f t="shared" si="117"/>
        <v>2.2892872116742222E-2</v>
      </c>
      <c r="Y386" s="67">
        <f t="shared" si="118"/>
        <v>2.1716987523036315</v>
      </c>
      <c r="Z386" s="67">
        <f t="shared" si="119"/>
        <v>0.57932401840227232</v>
      </c>
    </row>
    <row r="387" spans="2:26" ht="11.25" customHeight="1">
      <c r="B387" s="69" t="s">
        <v>358</v>
      </c>
      <c r="C387" s="57">
        <v>10194.174999999999</v>
      </c>
      <c r="D387" s="244">
        <v>10840.17</v>
      </c>
      <c r="E387" s="71">
        <v>20.6</v>
      </c>
      <c r="F387" s="59">
        <f t="shared" si="120"/>
        <v>3.4253175197284004E-4</v>
      </c>
      <c r="G387" s="60">
        <f t="shared" si="105"/>
        <v>7.316142190929316E-5</v>
      </c>
      <c r="H387" s="60">
        <f t="shared" si="106"/>
        <v>0.81804648242986733</v>
      </c>
      <c r="I387" s="61">
        <f t="shared" si="107"/>
        <v>0.81800990171891264</v>
      </c>
      <c r="J387" s="62">
        <f t="shared" si="108"/>
        <v>210.00000500000002</v>
      </c>
      <c r="K387" s="60">
        <f t="shared" si="109"/>
        <v>3.6014630439033312E-5</v>
      </c>
      <c r="L387" s="60">
        <f t="shared" si="110"/>
        <v>0.95804741549057848</v>
      </c>
      <c r="M387" s="63">
        <f t="shared" si="111"/>
        <v>-4.0630469427149762E-5</v>
      </c>
      <c r="N387" s="64">
        <f t="shared" si="112"/>
        <v>100.96620721805886</v>
      </c>
      <c r="O387" s="64">
        <f t="shared" si="113"/>
        <v>82.591357243375697</v>
      </c>
      <c r="P387" s="65">
        <f t="shared" si="114"/>
        <v>2079.9038686920126</v>
      </c>
      <c r="Q387" s="229">
        <f t="shared" si="100"/>
        <v>3.0252910757955354</v>
      </c>
      <c r="R387" s="230">
        <f t="shared" si="101"/>
        <v>100.96620721805886</v>
      </c>
      <c r="S387" s="230">
        <f t="shared" si="102"/>
        <v>82.591357243375697</v>
      </c>
      <c r="T387" s="231">
        <f t="shared" si="103"/>
        <v>305.45216565371624</v>
      </c>
      <c r="U387" s="230">
        <f t="shared" si="104"/>
        <v>11.752288430473842</v>
      </c>
      <c r="V387" s="52">
        <f t="shared" si="115"/>
        <v>0.92767636030965173</v>
      </c>
      <c r="W387" s="52">
        <f t="shared" si="116"/>
        <v>9.2240099280289781E-4</v>
      </c>
      <c r="X387" s="66">
        <f t="shared" si="117"/>
        <v>2.289373273106083E-2</v>
      </c>
      <c r="Y387" s="67">
        <f t="shared" si="118"/>
        <v>2.4319800508595235</v>
      </c>
      <c r="Z387" s="67">
        <f t="shared" si="119"/>
        <v>4.3271520288354912E-4</v>
      </c>
    </row>
    <row r="388" spans="2:26" ht="11.25" customHeight="1">
      <c r="B388" s="69" t="s">
        <v>386</v>
      </c>
      <c r="C388" s="57">
        <v>1365286.6240000001</v>
      </c>
      <c r="D388" s="244">
        <v>11137.11</v>
      </c>
      <c r="E388" s="71">
        <v>15.7</v>
      </c>
      <c r="F388" s="59">
        <f t="shared" si="120"/>
        <v>4.5874631273624809E-2</v>
      </c>
      <c r="G388" s="60">
        <f t="shared" si="105"/>
        <v>9.7983711997860056E-3</v>
      </c>
      <c r="H388" s="60">
        <f t="shared" si="106"/>
        <v>0.82784485362965332</v>
      </c>
      <c r="I388" s="61">
        <f t="shared" si="107"/>
        <v>0.82294566802976032</v>
      </c>
      <c r="J388" s="62">
        <f t="shared" si="108"/>
        <v>21434.999996800001</v>
      </c>
      <c r="K388" s="60">
        <f t="shared" si="109"/>
        <v>3.6760646903100419E-3</v>
      </c>
      <c r="L388" s="60">
        <f t="shared" si="110"/>
        <v>0.96172348018088849</v>
      </c>
      <c r="M388" s="63">
        <f t="shared" si="111"/>
        <v>-6.3801124148795685E-3</v>
      </c>
      <c r="N388" s="64">
        <f t="shared" si="112"/>
        <v>1168.4548018644111</v>
      </c>
      <c r="O388" s="64">
        <f t="shared" si="113"/>
        <v>961.5748174828891</v>
      </c>
      <c r="P388" s="65">
        <f t="shared" si="114"/>
        <v>18344.740389271254</v>
      </c>
      <c r="Q388" s="229">
        <f t="shared" si="100"/>
        <v>2.7536607123542622</v>
      </c>
      <c r="R388" s="230">
        <f t="shared" si="101"/>
        <v>1168.4548018644111</v>
      </c>
      <c r="S388" s="230">
        <f t="shared" si="102"/>
        <v>961.5748174828891</v>
      </c>
      <c r="T388" s="231">
        <f t="shared" si="103"/>
        <v>3217.5280820557127</v>
      </c>
      <c r="U388" s="230">
        <f t="shared" si="104"/>
        <v>11.587945964479875</v>
      </c>
      <c r="V388" s="52">
        <f t="shared" si="115"/>
        <v>0.93206975688580174</v>
      </c>
      <c r="W388" s="52">
        <f t="shared" si="116"/>
        <v>8.7934330526157078E-4</v>
      </c>
      <c r="X388" s="66">
        <f t="shared" si="117"/>
        <v>2.2981576861905811E-2</v>
      </c>
      <c r="Y388" s="67">
        <f t="shared" si="118"/>
        <v>2.3219513339469997</v>
      </c>
      <c r="Z388" s="67">
        <f t="shared" si="119"/>
        <v>5.2827506764799248E-2</v>
      </c>
    </row>
    <row r="389" spans="2:26" ht="11.25" customHeight="1">
      <c r="B389" s="69" t="s">
        <v>214</v>
      </c>
      <c r="C389" s="57">
        <v>175562.5</v>
      </c>
      <c r="D389" s="244">
        <v>11421.3</v>
      </c>
      <c r="E389" s="71">
        <v>32</v>
      </c>
      <c r="F389" s="59">
        <f t="shared" si="120"/>
        <v>5.8990286811568112E-3</v>
      </c>
      <c r="G389" s="60">
        <f t="shared" si="105"/>
        <v>1.2599746555214406E-3</v>
      </c>
      <c r="H389" s="60">
        <f t="shared" si="106"/>
        <v>0.82910482828517473</v>
      </c>
      <c r="I389" s="61">
        <f t="shared" si="107"/>
        <v>0.82847484095741408</v>
      </c>
      <c r="J389" s="62">
        <f t="shared" si="108"/>
        <v>5618</v>
      </c>
      <c r="K389" s="60">
        <f t="shared" si="109"/>
        <v>9.6347709042430326E-4</v>
      </c>
      <c r="L389" s="60">
        <f t="shared" si="110"/>
        <v>0.96268695727131282</v>
      </c>
      <c r="M389" s="63">
        <f t="shared" si="111"/>
        <v>-4.1413765974995798E-4</v>
      </c>
      <c r="N389" s="64">
        <f t="shared" si="112"/>
        <v>419.00178997231023</v>
      </c>
      <c r="O389" s="64">
        <f t="shared" si="113"/>
        <v>347.13244130818151</v>
      </c>
      <c r="P389" s="65">
        <f t="shared" si="114"/>
        <v>13408.057279113928</v>
      </c>
      <c r="Q389" s="229">
        <f t="shared" si="100"/>
        <v>3.4657359027997265</v>
      </c>
      <c r="R389" s="230">
        <f t="shared" si="101"/>
        <v>419.00178997231023</v>
      </c>
      <c r="S389" s="230">
        <f t="shared" si="102"/>
        <v>347.13244130818151</v>
      </c>
      <c r="T389" s="231">
        <f t="shared" si="103"/>
        <v>1452.1495468443861</v>
      </c>
      <c r="U389" s="230">
        <f t="shared" si="104"/>
        <v>11.406572951287512</v>
      </c>
      <c r="V389" s="52">
        <f t="shared" si="115"/>
        <v>0.9326300696838592</v>
      </c>
      <c r="W389" s="52">
        <f t="shared" si="116"/>
        <v>9.0341649144482341E-4</v>
      </c>
      <c r="X389" s="66">
        <f t="shared" si="117"/>
        <v>2.3004600343462179E-2</v>
      </c>
      <c r="Y389" s="67">
        <f t="shared" si="118"/>
        <v>2.7121802720741548</v>
      </c>
      <c r="Z389" s="67">
        <f t="shared" si="119"/>
        <v>9.2682750715645176E-3</v>
      </c>
    </row>
    <row r="390" spans="2:26" ht="11.25" customHeight="1">
      <c r="B390" s="76" t="s">
        <v>269</v>
      </c>
      <c r="C390" s="77">
        <v>2025.316</v>
      </c>
      <c r="D390" s="245">
        <v>11563.68</v>
      </c>
      <c r="E390" s="181">
        <v>15.8</v>
      </c>
      <c r="F390" s="59">
        <f t="shared" si="120"/>
        <v>6.8052102085615032E-5</v>
      </c>
      <c r="G390" s="60">
        <f t="shared" si="105"/>
        <v>1.4535261399342468E-5</v>
      </c>
      <c r="H390" s="60">
        <f t="shared" si="106"/>
        <v>0.82911936354657412</v>
      </c>
      <c r="I390" s="61">
        <f t="shared" si="107"/>
        <v>0.82911209591587443</v>
      </c>
      <c r="J390" s="62">
        <f t="shared" si="108"/>
        <v>31.999992800000005</v>
      </c>
      <c r="K390" s="60">
        <f t="shared" si="109"/>
        <v>5.4879423204953116E-6</v>
      </c>
      <c r="L390" s="60">
        <f t="shared" si="110"/>
        <v>0.96269244521363329</v>
      </c>
      <c r="M390" s="63">
        <f t="shared" si="111"/>
        <v>-9.4428270944746373E-6</v>
      </c>
      <c r="N390" s="64">
        <f t="shared" si="112"/>
        <v>45.003510974145115</v>
      </c>
      <c r="O390" s="64">
        <f t="shared" si="113"/>
        <v>37.312955307346513</v>
      </c>
      <c r="P390" s="65">
        <f t="shared" si="114"/>
        <v>711.0554733914928</v>
      </c>
      <c r="Q390" s="229">
        <f t="shared" si="100"/>
        <v>2.760009940032921</v>
      </c>
      <c r="R390" s="230">
        <f t="shared" si="101"/>
        <v>45.003510974145115</v>
      </c>
      <c r="S390" s="230">
        <f t="shared" si="102"/>
        <v>37.312955307346513</v>
      </c>
      <c r="T390" s="231">
        <f t="shared" si="103"/>
        <v>124.21013762502116</v>
      </c>
      <c r="U390" s="230">
        <f t="shared" si="104"/>
        <v>11.385852423214068</v>
      </c>
      <c r="V390" s="52">
        <f t="shared" si="115"/>
        <v>0.93263652742578773</v>
      </c>
      <c r="W390" s="52">
        <f t="shared" si="116"/>
        <v>9.0335819406973082E-4</v>
      </c>
      <c r="X390" s="66">
        <f t="shared" si="117"/>
        <v>2.3004731484659049E-2</v>
      </c>
      <c r="Y390" s="67">
        <f t="shared" si="118"/>
        <v>2.3288165572593607</v>
      </c>
      <c r="Z390" s="67">
        <f t="shared" si="119"/>
        <v>7.8830341280985286E-5</v>
      </c>
    </row>
    <row r="391" spans="2:26" ht="11.25" customHeight="1">
      <c r="B391" s="69" t="s">
        <v>340</v>
      </c>
      <c r="C391" s="57">
        <v>2189.7809999999999</v>
      </c>
      <c r="D391" s="244">
        <v>11747</v>
      </c>
      <c r="E391" s="71">
        <v>13.7</v>
      </c>
      <c r="F391" s="59">
        <f>C391/$C$479</f>
        <v>1.7083732210793848E-4</v>
      </c>
      <c r="G391" s="60">
        <f t="shared" si="105"/>
        <v>1.571559166190044E-5</v>
      </c>
      <c r="H391" s="60">
        <f t="shared" si="106"/>
        <v>0.82913507913823603</v>
      </c>
      <c r="I391" s="61">
        <f t="shared" si="107"/>
        <v>0.82912722134240502</v>
      </c>
      <c r="J391" s="62">
        <f t="shared" si="108"/>
        <v>29.999999699999996</v>
      </c>
      <c r="K391" s="60">
        <f t="shared" si="109"/>
        <v>5.1449470316279755E-6</v>
      </c>
      <c r="L391" s="60">
        <f t="shared" si="110"/>
        <v>0.96269759016066492</v>
      </c>
      <c r="M391" s="63">
        <f t="shared" si="111"/>
        <v>-1.086350615664422E-5</v>
      </c>
      <c r="N391" s="64">
        <f t="shared" si="112"/>
        <v>46.795095896899284</v>
      </c>
      <c r="O391" s="64">
        <f t="shared" si="113"/>
        <v>38.79908783344748</v>
      </c>
      <c r="P391" s="65">
        <f t="shared" si="114"/>
        <v>641.09281378752019</v>
      </c>
      <c r="Q391" s="229">
        <f t="shared" si="100"/>
        <v>2.6173958328340792</v>
      </c>
      <c r="R391" s="230">
        <f t="shared" si="101"/>
        <v>46.795095896899284</v>
      </c>
      <c r="S391" s="230">
        <f t="shared" si="102"/>
        <v>38.79908783344748</v>
      </c>
      <c r="T391" s="231">
        <f t="shared" si="103"/>
        <v>122.48128899761529</v>
      </c>
      <c r="U391" s="230">
        <f t="shared" si="104"/>
        <v>11.38536107319228</v>
      </c>
      <c r="V391" s="52">
        <f t="shared" si="115"/>
        <v>0.93264350940942464</v>
      </c>
      <c r="W391" s="52">
        <f t="shared" si="116"/>
        <v>9.0324776980207119E-4</v>
      </c>
      <c r="X391" s="66">
        <f t="shared" si="117"/>
        <v>2.3004854429557554E-2</v>
      </c>
      <c r="Y391" s="67">
        <f t="shared" si="118"/>
        <v>2.2790075758244792</v>
      </c>
      <c r="Z391" s="67">
        <f t="shared" si="119"/>
        <v>8.1624826982673411E-5</v>
      </c>
    </row>
    <row r="392" spans="2:26" ht="11.25" customHeight="1">
      <c r="B392" s="69" t="s">
        <v>345</v>
      </c>
      <c r="C392" s="57">
        <v>94032.258000000002</v>
      </c>
      <c r="D392" s="244">
        <v>11762.63</v>
      </c>
      <c r="E392" s="71">
        <v>6.2</v>
      </c>
      <c r="F392" s="59">
        <f t="shared" ref="F392:F428" si="121">C392/$C$479</f>
        <v>7.3359934845004023E-3</v>
      </c>
      <c r="G392" s="60">
        <f t="shared" si="105"/>
        <v>6.7484948027883649E-4</v>
      </c>
      <c r="H392" s="60">
        <f t="shared" si="106"/>
        <v>0.82980992861851488</v>
      </c>
      <c r="I392" s="61">
        <f t="shared" si="107"/>
        <v>0.82947250387837546</v>
      </c>
      <c r="J392" s="62">
        <f t="shared" si="108"/>
        <v>582.99999960000002</v>
      </c>
      <c r="K392" s="60">
        <f t="shared" si="109"/>
        <v>9.9983471579205774E-5</v>
      </c>
      <c r="L392" s="60">
        <f t="shared" si="110"/>
        <v>0.96279757363224416</v>
      </c>
      <c r="M392" s="63">
        <f t="shared" si="111"/>
        <v>-5.6677616476519255E-4</v>
      </c>
      <c r="N392" s="64">
        <f t="shared" si="112"/>
        <v>306.64679682005487</v>
      </c>
      <c r="O392" s="64">
        <f t="shared" si="113"/>
        <v>254.35508636461438</v>
      </c>
      <c r="P392" s="65">
        <f t="shared" si="114"/>
        <v>1901.2101402843402</v>
      </c>
      <c r="Q392" s="229">
        <f t="shared" si="100"/>
        <v>1.824549292051046</v>
      </c>
      <c r="R392" s="230">
        <f t="shared" si="101"/>
        <v>306.64679682005487</v>
      </c>
      <c r="S392" s="230">
        <f t="shared" si="102"/>
        <v>254.35508636461438</v>
      </c>
      <c r="T392" s="231">
        <f t="shared" si="103"/>
        <v>559.49219604775203</v>
      </c>
      <c r="U392" s="230">
        <f t="shared" si="104"/>
        <v>11.374150322722192</v>
      </c>
      <c r="V392" s="52">
        <f t="shared" si="115"/>
        <v>0.93294317200178212</v>
      </c>
      <c r="W392" s="52">
        <f t="shared" si="116"/>
        <v>8.9128529671293484E-4</v>
      </c>
      <c r="X392" s="66">
        <f t="shared" si="117"/>
        <v>2.3007243658774029E-2</v>
      </c>
      <c r="Y392" s="67">
        <f t="shared" si="118"/>
        <v>2.1011782723505115</v>
      </c>
      <c r="Z392" s="67">
        <f t="shared" si="119"/>
        <v>2.9794268021707199E-3</v>
      </c>
    </row>
    <row r="393" spans="2:26" ht="11.25" customHeight="1">
      <c r="B393" s="69" t="s">
        <v>226</v>
      </c>
      <c r="C393" s="57">
        <v>2974267.5159999998</v>
      </c>
      <c r="D393" s="244">
        <v>11807.72</v>
      </c>
      <c r="E393" s="71">
        <v>15.7</v>
      </c>
      <c r="F393" s="59">
        <f t="shared" si="121"/>
        <v>0.23203959558790127</v>
      </c>
      <c r="G393" s="60">
        <f t="shared" si="105"/>
        <v>2.1345684237241501E-2</v>
      </c>
      <c r="H393" s="60">
        <f t="shared" si="106"/>
        <v>0.85115561285575636</v>
      </c>
      <c r="I393" s="61">
        <f t="shared" si="107"/>
        <v>0.84048277073713562</v>
      </c>
      <c r="J393" s="62">
        <f t="shared" si="108"/>
        <v>46696.000001199995</v>
      </c>
      <c r="K393" s="60">
        <f t="shared" si="109"/>
        <v>8.0082816332519464E-3</v>
      </c>
      <c r="L393" s="60">
        <f t="shared" si="110"/>
        <v>0.97080585526549612</v>
      </c>
      <c r="M393" s="63">
        <f t="shared" si="111"/>
        <v>-1.3906221380690309E-2</v>
      </c>
      <c r="N393" s="64">
        <f t="shared" si="112"/>
        <v>1724.6064814907777</v>
      </c>
      <c r="O393" s="64">
        <f t="shared" si="113"/>
        <v>1449.5020339945913</v>
      </c>
      <c r="P393" s="65">
        <f t="shared" si="114"/>
        <v>27076.321759405208</v>
      </c>
      <c r="Q393" s="229">
        <f t="shared" si="100"/>
        <v>2.7536607123542622</v>
      </c>
      <c r="R393" s="230">
        <f t="shared" si="101"/>
        <v>1724.6064814907777</v>
      </c>
      <c r="S393" s="230">
        <f t="shared" si="102"/>
        <v>1449.5020339945913</v>
      </c>
      <c r="T393" s="231">
        <f t="shared" si="103"/>
        <v>4748.9811123526724</v>
      </c>
      <c r="U393" s="230">
        <f t="shared" si="104"/>
        <v>11.022395269728786</v>
      </c>
      <c r="V393" s="52">
        <f t="shared" si="115"/>
        <v>0.94226917401395982</v>
      </c>
      <c r="W393" s="52">
        <f t="shared" si="116"/>
        <v>8.1434217685178334E-4</v>
      </c>
      <c r="X393" s="66">
        <f t="shared" si="117"/>
        <v>2.319861149337421E-2</v>
      </c>
      <c r="Y393" s="67">
        <f t="shared" si="118"/>
        <v>2.3347796129962042</v>
      </c>
      <c r="Z393" s="67">
        <f t="shared" si="119"/>
        <v>0.11635950514295774</v>
      </c>
    </row>
    <row r="394" spans="2:26" ht="11.25" customHeight="1">
      <c r="B394" s="69" t="s">
        <v>243</v>
      </c>
      <c r="C394" s="57">
        <v>70109.89</v>
      </c>
      <c r="D394" s="244">
        <v>11968.08</v>
      </c>
      <c r="E394" s="71">
        <v>9.1</v>
      </c>
      <c r="F394" s="59">
        <f t="shared" si="121"/>
        <v>5.4696729311662379E-3</v>
      </c>
      <c r="G394" s="60">
        <f t="shared" si="105"/>
        <v>5.0316374226498314E-4</v>
      </c>
      <c r="H394" s="60">
        <f t="shared" si="106"/>
        <v>0.85165877659802136</v>
      </c>
      <c r="I394" s="61">
        <f t="shared" si="107"/>
        <v>0.85140719472688886</v>
      </c>
      <c r="J394" s="62">
        <f t="shared" si="108"/>
        <v>637.999999</v>
      </c>
      <c r="K394" s="60">
        <f t="shared" si="109"/>
        <v>1.0941587446194881E-4</v>
      </c>
      <c r="L394" s="60">
        <f t="shared" si="110"/>
        <v>0.97091527113995801</v>
      </c>
      <c r="M394" s="63">
        <f t="shared" si="111"/>
        <v>-3.9534437146437895E-4</v>
      </c>
      <c r="N394" s="64">
        <f t="shared" si="112"/>
        <v>264.7827222459955</v>
      </c>
      <c r="O394" s="64">
        <f t="shared" si="113"/>
        <v>225.43791475961203</v>
      </c>
      <c r="P394" s="65">
        <f t="shared" si="114"/>
        <v>2409.5227724385591</v>
      </c>
      <c r="Q394" s="229">
        <f t="shared" si="100"/>
        <v>2.2082744135228043</v>
      </c>
      <c r="R394" s="230">
        <f t="shared" si="101"/>
        <v>264.7827222459955</v>
      </c>
      <c r="S394" s="230">
        <f t="shared" si="102"/>
        <v>225.43791475961203</v>
      </c>
      <c r="T394" s="231">
        <f t="shared" si="103"/>
        <v>584.71291067874733</v>
      </c>
      <c r="U394" s="230">
        <f t="shared" si="104"/>
        <v>10.684135015085051</v>
      </c>
      <c r="V394" s="52">
        <f t="shared" si="115"/>
        <v>0.94248550110829643</v>
      </c>
      <c r="W394" s="52">
        <f t="shared" si="116"/>
        <v>8.0825182405316301E-4</v>
      </c>
      <c r="X394" s="66">
        <f t="shared" si="117"/>
        <v>2.3201226121571068E-2</v>
      </c>
      <c r="Y394" s="67">
        <f t="shared" si="118"/>
        <v>2.1791772931010835</v>
      </c>
      <c r="Z394" s="67">
        <f t="shared" si="119"/>
        <v>2.3894308599150742E-3</v>
      </c>
    </row>
    <row r="395" spans="2:26" ht="11.25" customHeight="1">
      <c r="B395" s="69" t="s">
        <v>391</v>
      </c>
      <c r="C395" s="57">
        <v>824.74199999999996</v>
      </c>
      <c r="D395" s="244">
        <v>12264.87</v>
      </c>
      <c r="E395" s="71">
        <v>9.6999999999999993</v>
      </c>
      <c r="F395" s="59">
        <f t="shared" si="121"/>
        <v>6.43428336943034E-5</v>
      </c>
      <c r="G395" s="60">
        <f t="shared" si="105"/>
        <v>5.9189976068013613E-6</v>
      </c>
      <c r="H395" s="60">
        <f t="shared" si="106"/>
        <v>0.85166469559562819</v>
      </c>
      <c r="I395" s="61">
        <f t="shared" si="107"/>
        <v>0.85166173609682483</v>
      </c>
      <c r="J395" s="62">
        <f t="shared" si="108"/>
        <v>7.9999973999999989</v>
      </c>
      <c r="K395" s="60">
        <f t="shared" si="109"/>
        <v>1.3719854429252385E-6</v>
      </c>
      <c r="L395" s="60">
        <f t="shared" si="110"/>
        <v>0.97091664312540094</v>
      </c>
      <c r="M395" s="63">
        <f t="shared" si="111"/>
        <v>-4.5783817225197865E-6</v>
      </c>
      <c r="N395" s="64">
        <f t="shared" si="112"/>
        <v>28.718321677981113</v>
      </c>
      <c r="O395" s="64">
        <f t="shared" si="113"/>
        <v>24.458295698056475</v>
      </c>
      <c r="P395" s="65">
        <f t="shared" si="114"/>
        <v>278.56772027641676</v>
      </c>
      <c r="Q395" s="229">
        <f t="shared" si="100"/>
        <v>2.2721258855093369</v>
      </c>
      <c r="R395" s="230">
        <f t="shared" si="101"/>
        <v>28.718321677981113</v>
      </c>
      <c r="S395" s="230">
        <f t="shared" si="102"/>
        <v>24.458295698056475</v>
      </c>
      <c r="T395" s="231">
        <f t="shared" si="103"/>
        <v>65.251642072924824</v>
      </c>
      <c r="U395" s="230">
        <f t="shared" si="104"/>
        <v>10.676378489647648</v>
      </c>
      <c r="V395" s="52">
        <f t="shared" si="115"/>
        <v>0.94248804493929172</v>
      </c>
      <c r="W395" s="52">
        <f t="shared" si="116"/>
        <v>8.0818519482725188E-4</v>
      </c>
      <c r="X395" s="66">
        <f t="shared" si="117"/>
        <v>2.3201258906867007E-2</v>
      </c>
      <c r="Y395" s="67">
        <f t="shared" si="118"/>
        <v>2.1941658651908251</v>
      </c>
      <c r="Z395" s="67">
        <f t="shared" si="119"/>
        <v>2.8496208070721158E-5</v>
      </c>
    </row>
    <row r="396" spans="2:26" ht="11.25" customHeight="1">
      <c r="B396" s="69" t="s">
        <v>337</v>
      </c>
      <c r="C396" s="57">
        <v>194130.435</v>
      </c>
      <c r="D396" s="244">
        <v>12404.2</v>
      </c>
      <c r="E396" s="71">
        <v>9.1999999999999993</v>
      </c>
      <c r="F396" s="59">
        <f t="shared" si="121"/>
        <v>1.5145223953924715E-2</v>
      </c>
      <c r="G396" s="60">
        <f t="shared" si="105"/>
        <v>1.3932327687595724E-3</v>
      </c>
      <c r="H396" s="60">
        <f t="shared" si="106"/>
        <v>0.85305792836438776</v>
      </c>
      <c r="I396" s="61">
        <f t="shared" si="107"/>
        <v>0.85236131198000797</v>
      </c>
      <c r="J396" s="62">
        <f t="shared" si="108"/>
        <v>1786.0000019999998</v>
      </c>
      <c r="K396" s="60">
        <f t="shared" si="109"/>
        <v>3.0629585002220713E-4</v>
      </c>
      <c r="L396" s="60">
        <f t="shared" si="110"/>
        <v>0.97122293897542311</v>
      </c>
      <c r="M396" s="63">
        <f t="shared" si="111"/>
        <v>-1.091851521065057E-3</v>
      </c>
      <c r="N396" s="64">
        <f t="shared" si="112"/>
        <v>440.60235473723924</v>
      </c>
      <c r="O396" s="64">
        <f t="shared" si="113"/>
        <v>375.55240114531409</v>
      </c>
      <c r="P396" s="65">
        <f t="shared" si="114"/>
        <v>4053.5416635826009</v>
      </c>
      <c r="Q396" s="229">
        <f t="shared" si="100"/>
        <v>2.2192034840549946</v>
      </c>
      <c r="R396" s="230">
        <f t="shared" si="101"/>
        <v>440.60235473723924</v>
      </c>
      <c r="S396" s="230">
        <f t="shared" si="102"/>
        <v>375.55240114531409</v>
      </c>
      <c r="T396" s="231">
        <f t="shared" si="103"/>
        <v>977.78628071571598</v>
      </c>
      <c r="U396" s="230">
        <f t="shared" si="104"/>
        <v>10.655089619861768</v>
      </c>
      <c r="V396" s="52">
        <f t="shared" si="115"/>
        <v>0.94308620889439487</v>
      </c>
      <c r="W396" s="52">
        <f t="shared" si="116"/>
        <v>7.9167557965263929E-4</v>
      </c>
      <c r="X396" s="66">
        <f t="shared" si="117"/>
        <v>2.3208578226572546E-2</v>
      </c>
      <c r="Y396" s="67">
        <f t="shared" si="118"/>
        <v>2.1820656797767159</v>
      </c>
      <c r="Z396" s="67">
        <f t="shared" si="119"/>
        <v>6.6337533164335339E-3</v>
      </c>
    </row>
    <row r="397" spans="2:26" ht="11.25" customHeight="1">
      <c r="B397" s="69" t="s">
        <v>369</v>
      </c>
      <c r="C397" s="57">
        <v>1293897.0589999999</v>
      </c>
      <c r="D397" s="244">
        <v>12979.7</v>
      </c>
      <c r="E397" s="71">
        <v>13.6</v>
      </c>
      <c r="F397" s="59">
        <f t="shared" si="121"/>
        <v>0.10094429928969942</v>
      </c>
      <c r="G397" s="60">
        <f t="shared" si="105"/>
        <v>9.2860235027054754E-3</v>
      </c>
      <c r="H397" s="60">
        <f t="shared" si="106"/>
        <v>0.86234395186709323</v>
      </c>
      <c r="I397" s="61">
        <f t="shared" si="107"/>
        <v>0.8577009401157405</v>
      </c>
      <c r="J397" s="62">
        <f t="shared" si="108"/>
        <v>17597.0000024</v>
      </c>
      <c r="K397" s="60">
        <f t="shared" si="109"/>
        <v>3.0178544611087236E-3</v>
      </c>
      <c r="L397" s="60">
        <f t="shared" si="110"/>
        <v>0.9742407934365318</v>
      </c>
      <c r="M397" s="63">
        <f t="shared" si="111"/>
        <v>-6.4443943629938216E-3</v>
      </c>
      <c r="N397" s="64">
        <f t="shared" si="112"/>
        <v>1137.4959599928256</v>
      </c>
      <c r="O397" s="64">
        <f t="shared" si="113"/>
        <v>975.63135426370332</v>
      </c>
      <c r="P397" s="65">
        <f t="shared" si="114"/>
        <v>15469.945055902428</v>
      </c>
      <c r="Q397" s="229">
        <f t="shared" si="100"/>
        <v>2.6100697927420065</v>
      </c>
      <c r="R397" s="230">
        <f t="shared" si="101"/>
        <v>1137.4959599928256</v>
      </c>
      <c r="S397" s="230">
        <f t="shared" si="102"/>
        <v>975.63135426370332</v>
      </c>
      <c r="T397" s="231">
        <f t="shared" si="103"/>
        <v>2968.9438445433443</v>
      </c>
      <c r="U397" s="230">
        <f t="shared" si="104"/>
        <v>10.493991198804242</v>
      </c>
      <c r="V397" s="52">
        <f t="shared" si="115"/>
        <v>0.94704217064086693</v>
      </c>
      <c r="W397" s="52">
        <f t="shared" si="116"/>
        <v>7.3976508198086088E-4</v>
      </c>
      <c r="X397" s="66">
        <f t="shared" si="117"/>
        <v>2.32806936066015E-2</v>
      </c>
      <c r="Y397" s="67">
        <f t="shared" si="118"/>
        <v>2.2947277840995013</v>
      </c>
      <c r="Z397" s="67">
        <f t="shared" si="119"/>
        <v>4.8898116010528771E-2</v>
      </c>
    </row>
    <row r="398" spans="2:26" ht="11.25" customHeight="1">
      <c r="B398" s="69" t="s">
        <v>307</v>
      </c>
      <c r="C398" s="57">
        <v>13636.364</v>
      </c>
      <c r="D398" s="244">
        <v>13323.8</v>
      </c>
      <c r="E398" s="71">
        <v>14.3</v>
      </c>
      <c r="F398" s="59">
        <f t="shared" si="121"/>
        <v>1.0638506357709271E-3</v>
      </c>
      <c r="G398" s="60">
        <f t="shared" si="105"/>
        <v>9.7865278937500741E-5</v>
      </c>
      <c r="H398" s="60">
        <f t="shared" si="106"/>
        <v>0.86244181714603074</v>
      </c>
      <c r="I398" s="61">
        <f t="shared" si="107"/>
        <v>0.86239288450656204</v>
      </c>
      <c r="J398" s="62">
        <f t="shared" si="108"/>
        <v>195.0000052</v>
      </c>
      <c r="K398" s="60">
        <f t="shared" si="109"/>
        <v>3.3442156931794236E-5</v>
      </c>
      <c r="L398" s="60">
        <f t="shared" si="110"/>
        <v>0.9742742355934636</v>
      </c>
      <c r="M398" s="63">
        <f t="shared" si="111"/>
        <v>-6.6505705234476409E-5</v>
      </c>
      <c r="N398" s="64">
        <f t="shared" si="112"/>
        <v>116.77484318122632</v>
      </c>
      <c r="O398" s="64">
        <f t="shared" si="113"/>
        <v>100.7057938488592</v>
      </c>
      <c r="P398" s="65">
        <f t="shared" si="114"/>
        <v>1669.8802574915364</v>
      </c>
      <c r="Q398" s="229">
        <f t="shared" si="100"/>
        <v>2.6602595372658615</v>
      </c>
      <c r="R398" s="230">
        <f t="shared" si="101"/>
        <v>116.77484318122632</v>
      </c>
      <c r="S398" s="230">
        <f t="shared" si="102"/>
        <v>100.7057938488592</v>
      </c>
      <c r="T398" s="231">
        <f t="shared" si="103"/>
        <v>310.65139028558264</v>
      </c>
      <c r="U398" s="230">
        <f t="shared" si="104"/>
        <v>10.354445313236491</v>
      </c>
      <c r="V398" s="52">
        <f t="shared" si="115"/>
        <v>0.94708357892908634</v>
      </c>
      <c r="W398" s="52">
        <f t="shared" si="116"/>
        <v>7.393318098400432E-4</v>
      </c>
      <c r="X398" s="66">
        <f t="shared" si="117"/>
        <v>2.3281492748471067E-2</v>
      </c>
      <c r="Y398" s="67">
        <f t="shared" si="118"/>
        <v>2.3154241395247355</v>
      </c>
      <c r="Z398" s="67">
        <f t="shared" si="119"/>
        <v>5.246742516265483E-4</v>
      </c>
    </row>
    <row r="399" spans="2:26" ht="11.25" customHeight="1">
      <c r="B399" s="69" t="s">
        <v>228</v>
      </c>
      <c r="C399" s="57">
        <v>67560.975999999995</v>
      </c>
      <c r="D399" s="244">
        <v>13734.67</v>
      </c>
      <c r="E399" s="71">
        <v>8.1999999999999993</v>
      </c>
      <c r="F399" s="59">
        <f t="shared" si="121"/>
        <v>5.2708175926445156E-3</v>
      </c>
      <c r="G399" s="60">
        <f t="shared" si="105"/>
        <v>4.8487072958229869E-4</v>
      </c>
      <c r="H399" s="60">
        <f t="shared" si="106"/>
        <v>0.862926687875613</v>
      </c>
      <c r="I399" s="61">
        <f t="shared" si="107"/>
        <v>0.86268425251082181</v>
      </c>
      <c r="J399" s="62">
        <f t="shared" si="108"/>
        <v>554.00000319999992</v>
      </c>
      <c r="K399" s="60">
        <f t="shared" si="109"/>
        <v>9.5010023349624534E-5</v>
      </c>
      <c r="L399" s="60">
        <f t="shared" si="110"/>
        <v>0.97436924561681326</v>
      </c>
      <c r="M399" s="63">
        <f t="shared" si="111"/>
        <v>-3.90456442240672E-4</v>
      </c>
      <c r="N399" s="64">
        <f t="shared" si="112"/>
        <v>259.92494301240117</v>
      </c>
      <c r="O399" s="64">
        <f t="shared" si="113"/>
        <v>224.23315517157127</v>
      </c>
      <c r="P399" s="65">
        <f t="shared" si="114"/>
        <v>2131.3845327016893</v>
      </c>
      <c r="Q399" s="229">
        <f t="shared" si="100"/>
        <v>2.1041341542702074</v>
      </c>
      <c r="R399" s="230">
        <f t="shared" si="101"/>
        <v>259.92494301240117</v>
      </c>
      <c r="S399" s="230">
        <f t="shared" si="102"/>
        <v>224.23315517157127</v>
      </c>
      <c r="T399" s="231">
        <f t="shared" si="103"/>
        <v>546.91695013913056</v>
      </c>
      <c r="U399" s="230">
        <f t="shared" si="104"/>
        <v>10.345841016863712</v>
      </c>
      <c r="V399" s="52">
        <f t="shared" si="115"/>
        <v>0.94728864848883376</v>
      </c>
      <c r="W399" s="52">
        <f t="shared" si="116"/>
        <v>7.3335874080793153E-4</v>
      </c>
      <c r="X399" s="66">
        <f t="shared" si="117"/>
        <v>2.3283763130965886E-2</v>
      </c>
      <c r="Y399" s="67">
        <f t="shared" si="118"/>
        <v>2.1611215092419034</v>
      </c>
      <c r="Z399" s="67">
        <f t="shared" si="119"/>
        <v>2.2645626456601372E-3</v>
      </c>
    </row>
    <row r="400" spans="2:26" ht="11.25" customHeight="1">
      <c r="B400" s="69" t="s">
        <v>263</v>
      </c>
      <c r="C400" s="57">
        <v>56363.635999999999</v>
      </c>
      <c r="D400" s="244">
        <v>13835.76</v>
      </c>
      <c r="E400" s="71">
        <v>50.6</v>
      </c>
      <c r="F400" s="59">
        <f t="shared" si="121"/>
        <v>4.3972491488905039E-3</v>
      </c>
      <c r="G400" s="60">
        <f t="shared" si="105"/>
        <v>4.0450980621166747E-4</v>
      </c>
      <c r="H400" s="60">
        <f t="shared" si="106"/>
        <v>0.86333119768182465</v>
      </c>
      <c r="I400" s="61">
        <f t="shared" si="107"/>
        <v>0.86312894277871877</v>
      </c>
      <c r="J400" s="62">
        <f t="shared" si="108"/>
        <v>2851.9999816</v>
      </c>
      <c r="K400" s="60">
        <f t="shared" si="109"/>
        <v>4.8911296620899507E-4</v>
      </c>
      <c r="L400" s="60">
        <f t="shared" si="110"/>
        <v>0.97485835858302228</v>
      </c>
      <c r="M400" s="63">
        <f t="shared" si="111"/>
        <v>2.7926717204751483E-5</v>
      </c>
      <c r="N400" s="64">
        <f t="shared" si="112"/>
        <v>237.41026936508032</v>
      </c>
      <c r="O400" s="64">
        <f t="shared" si="113"/>
        <v>204.91567480189264</v>
      </c>
      <c r="P400" s="65">
        <f t="shared" si="114"/>
        <v>12012.959629873065</v>
      </c>
      <c r="Q400" s="229">
        <f t="shared" si="100"/>
        <v>3.9239515762934198</v>
      </c>
      <c r="R400" s="230">
        <f t="shared" si="101"/>
        <v>237.41026936508032</v>
      </c>
      <c r="S400" s="230">
        <f t="shared" si="102"/>
        <v>204.91567480189264</v>
      </c>
      <c r="T400" s="231">
        <f t="shared" si="103"/>
        <v>931.5864007033523</v>
      </c>
      <c r="U400" s="230">
        <f t="shared" si="104"/>
        <v>10.332722790726031</v>
      </c>
      <c r="V400" s="52">
        <f t="shared" si="115"/>
        <v>0.94745962026134367</v>
      </c>
      <c r="W400" s="52">
        <f t="shared" si="116"/>
        <v>7.506908616198198E-4</v>
      </c>
      <c r="X400" s="66">
        <f t="shared" si="117"/>
        <v>2.3295451092691613E-2</v>
      </c>
      <c r="Y400" s="67">
        <f t="shared" si="118"/>
        <v>3.2360754868305164</v>
      </c>
      <c r="Z400" s="67">
        <f t="shared" si="119"/>
        <v>4.2361013455486209E-3</v>
      </c>
    </row>
    <row r="401" spans="2:26" ht="11.25" customHeight="1">
      <c r="B401" s="69" t="s">
        <v>287</v>
      </c>
      <c r="C401" s="57">
        <v>385634.92099999997</v>
      </c>
      <c r="D401" s="244">
        <v>14016.75</v>
      </c>
      <c r="E401" s="71">
        <v>12.6</v>
      </c>
      <c r="F401" s="59">
        <f t="shared" si="121"/>
        <v>3.0085582629014687E-2</v>
      </c>
      <c r="G401" s="60">
        <f t="shared" si="105"/>
        <v>2.7676196610552533E-3</v>
      </c>
      <c r="H401" s="60">
        <f t="shared" si="106"/>
        <v>0.86609881734287986</v>
      </c>
      <c r="I401" s="61">
        <f t="shared" si="107"/>
        <v>0.8647150075123522</v>
      </c>
      <c r="J401" s="62">
        <f t="shared" si="108"/>
        <v>4859.0000045999996</v>
      </c>
      <c r="K401" s="60">
        <f t="shared" si="109"/>
        <v>8.333099300113357E-4</v>
      </c>
      <c r="L401" s="60">
        <f t="shared" si="110"/>
        <v>0.97569166851303357</v>
      </c>
      <c r="M401" s="63">
        <f t="shared" si="111"/>
        <v>-1.9786147000416809E-3</v>
      </c>
      <c r="N401" s="64">
        <f t="shared" si="112"/>
        <v>620.99510545575151</v>
      </c>
      <c r="O401" s="64">
        <f t="shared" si="113"/>
        <v>536.98378727930412</v>
      </c>
      <c r="P401" s="65">
        <f t="shared" si="114"/>
        <v>7824.5383287424693</v>
      </c>
      <c r="Q401" s="229">
        <f t="shared" si="100"/>
        <v>2.5336968139574321</v>
      </c>
      <c r="R401" s="230">
        <f t="shared" si="101"/>
        <v>620.99510545575151</v>
      </c>
      <c r="S401" s="230">
        <f t="shared" si="102"/>
        <v>536.98378727930412</v>
      </c>
      <c r="T401" s="231">
        <f t="shared" si="103"/>
        <v>1573.4133201763971</v>
      </c>
      <c r="U401" s="230">
        <f t="shared" si="104"/>
        <v>10.286069684044381</v>
      </c>
      <c r="V401" s="52">
        <f t="shared" si="115"/>
        <v>0.94862671119665776</v>
      </c>
      <c r="W401" s="52">
        <f t="shared" si="116"/>
        <v>7.325119145372448E-4</v>
      </c>
      <c r="X401" s="66">
        <f t="shared" si="117"/>
        <v>2.3315364068303628E-2</v>
      </c>
      <c r="Y401" s="67">
        <f t="shared" si="118"/>
        <v>2.2737405196041309</v>
      </c>
      <c r="Z401" s="67">
        <f t="shared" si="119"/>
        <v>1.4308305678185128E-2</v>
      </c>
    </row>
    <row r="402" spans="2:26" ht="11.25" customHeight="1">
      <c r="B402" s="69" t="s">
        <v>327</v>
      </c>
      <c r="C402" s="57">
        <v>78402.366999999998</v>
      </c>
      <c r="D402" s="244">
        <v>14168.65</v>
      </c>
      <c r="E402" s="71">
        <v>16.899999999999999</v>
      </c>
      <c r="F402" s="59">
        <f t="shared" si="121"/>
        <v>6.1166164220092358E-3</v>
      </c>
      <c r="G402" s="60">
        <f t="shared" si="105"/>
        <v>5.6267708282173334E-4</v>
      </c>
      <c r="H402" s="60">
        <f t="shared" si="106"/>
        <v>0.86666149442570162</v>
      </c>
      <c r="I402" s="61">
        <f t="shared" si="107"/>
        <v>0.86638015588429074</v>
      </c>
      <c r="J402" s="62">
        <f t="shared" si="108"/>
        <v>1325.0000022999998</v>
      </c>
      <c r="K402" s="60">
        <f t="shared" si="109"/>
        <v>2.2723516323036651E-4</v>
      </c>
      <c r="L402" s="60">
        <f t="shared" si="110"/>
        <v>0.97591890367626399</v>
      </c>
      <c r="M402" s="63">
        <f t="shared" si="111"/>
        <v>-3.5219123563978716E-4</v>
      </c>
      <c r="N402" s="64">
        <f t="shared" si="112"/>
        <v>280.00422675381168</v>
      </c>
      <c r="O402" s="64">
        <f t="shared" si="113"/>
        <v>242.59010562322766</v>
      </c>
      <c r="P402" s="65">
        <f t="shared" si="114"/>
        <v>4732.0714321394171</v>
      </c>
      <c r="Q402" s="229">
        <f t="shared" si="100"/>
        <v>2.8273136219290276</v>
      </c>
      <c r="R402" s="230">
        <f t="shared" si="101"/>
        <v>280.00422675381168</v>
      </c>
      <c r="S402" s="230">
        <f t="shared" si="102"/>
        <v>242.59010562322766</v>
      </c>
      <c r="T402" s="231">
        <f t="shared" si="103"/>
        <v>791.65976449875598</v>
      </c>
      <c r="U402" s="230">
        <f t="shared" si="104"/>
        <v>10.237317023326158</v>
      </c>
      <c r="V402" s="52">
        <f t="shared" si="115"/>
        <v>0.94886341817311415</v>
      </c>
      <c r="W402" s="52">
        <f t="shared" si="116"/>
        <v>7.3199929581115139E-4</v>
      </c>
      <c r="X402" s="66">
        <f t="shared" si="117"/>
        <v>2.3320794134717861E-2</v>
      </c>
      <c r="Y402" s="67">
        <f t="shared" si="118"/>
        <v>2.3843863543687664</v>
      </c>
      <c r="Z402" s="67">
        <f t="shared" si="119"/>
        <v>3.1989870550442772E-3</v>
      </c>
    </row>
    <row r="403" spans="2:26" ht="11.25" customHeight="1">
      <c r="B403" s="69" t="s">
        <v>308</v>
      </c>
      <c r="C403" s="57">
        <v>2331200</v>
      </c>
      <c r="D403" s="244">
        <v>14756.01</v>
      </c>
      <c r="E403" s="71">
        <v>15</v>
      </c>
      <c r="F403" s="59">
        <f t="shared" si="121"/>
        <v>0.18187022597146757</v>
      </c>
      <c r="G403" s="60">
        <f t="shared" si="105"/>
        <v>1.6730525692853441E-2</v>
      </c>
      <c r="H403" s="60">
        <f t="shared" si="106"/>
        <v>0.88339202011855511</v>
      </c>
      <c r="I403" s="61">
        <f t="shared" si="107"/>
        <v>0.87502675727212842</v>
      </c>
      <c r="J403" s="62">
        <f t="shared" si="108"/>
        <v>34968</v>
      </c>
      <c r="K403" s="60">
        <f t="shared" si="109"/>
        <v>5.9969503200350723E-3</v>
      </c>
      <c r="L403" s="60">
        <f t="shared" si="110"/>
        <v>0.9819158539962991</v>
      </c>
      <c r="M403" s="63">
        <f t="shared" si="111"/>
        <v>-1.113031036573886E-2</v>
      </c>
      <c r="N403" s="64">
        <f t="shared" si="112"/>
        <v>1526.8267747193852</v>
      </c>
      <c r="O403" s="64">
        <f t="shared" si="113"/>
        <v>1336.0142815989661</v>
      </c>
      <c r="P403" s="65">
        <f t="shared" si="114"/>
        <v>22902.401620790777</v>
      </c>
      <c r="Q403" s="229">
        <f t="shared" si="100"/>
        <v>2.7080502011022101</v>
      </c>
      <c r="R403" s="230">
        <f t="shared" si="101"/>
        <v>1526.8267747193852</v>
      </c>
      <c r="S403" s="230">
        <f t="shared" si="102"/>
        <v>1336.0142815989661</v>
      </c>
      <c r="T403" s="231">
        <f t="shared" si="103"/>
        <v>4134.7235543270699</v>
      </c>
      <c r="U403" s="230">
        <f t="shared" si="104"/>
        <v>9.9878502506072149</v>
      </c>
      <c r="V403" s="52">
        <f t="shared" si="115"/>
        <v>0.95581469292551235</v>
      </c>
      <c r="W403" s="52">
        <f t="shared" si="116"/>
        <v>6.8127060924315364E-4</v>
      </c>
      <c r="X403" s="66">
        <f t="shared" si="117"/>
        <v>2.3464098709844793E-2</v>
      </c>
      <c r="Y403" s="67">
        <f t="shared" si="118"/>
        <v>2.3419781057609916</v>
      </c>
      <c r="Z403" s="67">
        <f t="shared" si="119"/>
        <v>9.1764615375227343E-2</v>
      </c>
    </row>
    <row r="404" spans="2:26" ht="11.25" customHeight="1">
      <c r="B404" s="69" t="s">
        <v>326</v>
      </c>
      <c r="C404" s="57">
        <v>304.87799999999999</v>
      </c>
      <c r="D404" s="244">
        <v>14847.62</v>
      </c>
      <c r="E404" s="71">
        <v>16.399999999999999</v>
      </c>
      <c r="F404" s="59">
        <f t="shared" si="121"/>
        <v>2.3785274002114397E-5</v>
      </c>
      <c r="G404" s="60">
        <f t="shared" si="105"/>
        <v>2.1880444458586871E-6</v>
      </c>
      <c r="H404" s="60">
        <f t="shared" si="106"/>
        <v>0.88339420816300096</v>
      </c>
      <c r="I404" s="61">
        <f t="shared" si="107"/>
        <v>0.88339311414077804</v>
      </c>
      <c r="J404" s="62">
        <f t="shared" si="108"/>
        <v>4.9999991999999995</v>
      </c>
      <c r="K404" s="60">
        <f t="shared" si="109"/>
        <v>8.5749104331431895E-7</v>
      </c>
      <c r="L404" s="60">
        <f t="shared" si="110"/>
        <v>0.98191671148734239</v>
      </c>
      <c r="M404" s="63">
        <f t="shared" si="111"/>
        <v>-1.3909747855755938E-6</v>
      </c>
      <c r="N404" s="64">
        <f t="shared" si="112"/>
        <v>17.460755997378808</v>
      </c>
      <c r="O404" s="64">
        <f t="shared" si="113"/>
        <v>15.424711615776731</v>
      </c>
      <c r="P404" s="65">
        <f t="shared" si="114"/>
        <v>286.35639835701244</v>
      </c>
      <c r="Q404" s="229">
        <f t="shared" ref="Q404:Q467" si="122">IF(E404=0,LN(E404+0.001),LN(E404))</f>
        <v>2.7972813348301528</v>
      </c>
      <c r="R404" s="230">
        <f t="shared" ref="R404:R467" si="123">SQRT(C404)</f>
        <v>17.460755997378808</v>
      </c>
      <c r="S404" s="230">
        <f t="shared" ref="S404:S467" si="124">R404*I404</f>
        <v>15.424711615776731</v>
      </c>
      <c r="T404" s="231">
        <f t="shared" ref="T404:T467" si="125">Q404*R404</f>
        <v>48.842646843491387</v>
      </c>
      <c r="U404" s="230">
        <f t="shared" ref="U404:U467" si="126">IF($BO$57&gt;2.5,EXP($BH$75)*EXP($BH$76*I404),$AN$75+$AN$76*I404)</f>
        <v>9.7522572133899388</v>
      </c>
      <c r="V404" s="52">
        <f t="shared" si="115"/>
        <v>0.9558155911588565</v>
      </c>
      <c r="W404" s="52">
        <f t="shared" si="116"/>
        <v>6.8126848240209902E-4</v>
      </c>
      <c r="X404" s="66">
        <f t="shared" si="117"/>
        <v>2.3464119200658135E-2</v>
      </c>
      <c r="Y404" s="67">
        <f t="shared" si="118"/>
        <v>2.3846768504058518</v>
      </c>
      <c r="Z404" s="67">
        <f t="shared" si="119"/>
        <v>1.2442716643264399E-5</v>
      </c>
    </row>
    <row r="405" spans="2:26" ht="11.25" customHeight="1">
      <c r="B405" s="69" t="s">
        <v>225</v>
      </c>
      <c r="C405" s="57">
        <v>52826.603000000003</v>
      </c>
      <c r="D405" s="244">
        <v>14949.4</v>
      </c>
      <c r="E405" s="71">
        <v>42.1</v>
      </c>
      <c r="F405" s="59">
        <f t="shared" si="121"/>
        <v>4.1213050038242131E-3</v>
      </c>
      <c r="G405" s="60">
        <f t="shared" si="105"/>
        <v>3.7912527400380436E-4</v>
      </c>
      <c r="H405" s="60">
        <f t="shared" si="106"/>
        <v>0.88377333343700482</v>
      </c>
      <c r="I405" s="61">
        <f t="shared" si="107"/>
        <v>0.88358377080000294</v>
      </c>
      <c r="J405" s="62">
        <f t="shared" si="108"/>
        <v>2223.9999862999998</v>
      </c>
      <c r="K405" s="60">
        <f t="shared" si="109"/>
        <v>3.8141207474261555E-4</v>
      </c>
      <c r="L405" s="60">
        <f t="shared" si="110"/>
        <v>0.98229812356208501</v>
      </c>
      <c r="M405" s="63">
        <f t="shared" si="111"/>
        <v>-3.5332224540551849E-5</v>
      </c>
      <c r="N405" s="64">
        <f t="shared" si="112"/>
        <v>229.84038592031646</v>
      </c>
      <c r="O405" s="64">
        <f t="shared" si="113"/>
        <v>203.08323487360113</v>
      </c>
      <c r="P405" s="65">
        <f t="shared" si="114"/>
        <v>9676.2802472453241</v>
      </c>
      <c r="Q405" s="229">
        <f t="shared" si="122"/>
        <v>3.7400477406883357</v>
      </c>
      <c r="R405" s="230">
        <f t="shared" si="123"/>
        <v>229.84038592031646</v>
      </c>
      <c r="S405" s="230">
        <f t="shared" si="124"/>
        <v>203.08323487360113</v>
      </c>
      <c r="T405" s="231">
        <f t="shared" si="125"/>
        <v>859.6140160802147</v>
      </c>
      <c r="U405" s="230">
        <f t="shared" si="126"/>
        <v>9.746953669363009</v>
      </c>
      <c r="V405" s="52">
        <f t="shared" si="115"/>
        <v>0.95597118681991644</v>
      </c>
      <c r="W405" s="52">
        <f t="shared" si="116"/>
        <v>6.9310759822614558E-4</v>
      </c>
      <c r="X405" s="66">
        <f t="shared" si="117"/>
        <v>2.3473233515835412E-2</v>
      </c>
      <c r="Y405" s="67">
        <f t="shared" si="118"/>
        <v>3.0614080518272404</v>
      </c>
      <c r="Z405" s="67">
        <f t="shared" si="119"/>
        <v>3.5532451948926246E-3</v>
      </c>
    </row>
    <row r="406" spans="2:26" ht="11.25" customHeight="1">
      <c r="B406" s="69" t="s">
        <v>301</v>
      </c>
      <c r="C406" s="57">
        <v>516951.22</v>
      </c>
      <c r="D406" s="244">
        <v>14989.36</v>
      </c>
      <c r="E406" s="71">
        <v>8.1999999999999993</v>
      </c>
      <c r="F406" s="59">
        <f t="shared" si="121"/>
        <v>4.0330317088892342E-2</v>
      </c>
      <c r="G406" s="60">
        <f t="shared" ref="G406:G465" si="127">C406/$C$468</f>
        <v>3.7100487595066625E-3</v>
      </c>
      <c r="H406" s="60">
        <f t="shared" ref="H406:H466" si="128">H405+G406</f>
        <v>0.88748338219651146</v>
      </c>
      <c r="I406" s="61">
        <f t="shared" ref="I406:I466" si="129">(H405+H406)/2</f>
        <v>0.88562835781675808</v>
      </c>
      <c r="J406" s="62">
        <f t="shared" ref="J406:J465" si="130">E406*C406/$E$270</f>
        <v>4239.0000039999995</v>
      </c>
      <c r="K406" s="60">
        <f t="shared" ref="K406:K465" si="131">J406/$J$468</f>
        <v>7.2698102352483618E-4</v>
      </c>
      <c r="L406" s="60">
        <f t="shared" ref="L406:L466" si="132">L405+K406</f>
        <v>0.98302510458560988</v>
      </c>
      <c r="M406" s="63">
        <f t="shared" ref="M406:M465" si="133">(H405*L406)-(L405*H406)</f>
        <v>-3.0018874922812522E-3</v>
      </c>
      <c r="N406" s="64">
        <f t="shared" ref="N406:N465" si="134">SQRT(C406)</f>
        <v>718.99319885517696</v>
      </c>
      <c r="O406" s="64">
        <f t="shared" ref="O406:O465" si="135">N406*I406</f>
        <v>636.76076598352813</v>
      </c>
      <c r="P406" s="65">
        <f t="shared" ref="P406:P465" si="136">E406*N406</f>
        <v>5895.7442306124503</v>
      </c>
      <c r="Q406" s="229">
        <f t="shared" si="122"/>
        <v>2.1041341542702074</v>
      </c>
      <c r="R406" s="230">
        <f t="shared" si="123"/>
        <v>718.99319885517696</v>
      </c>
      <c r="S406" s="230">
        <f t="shared" si="124"/>
        <v>636.76076598352813</v>
      </c>
      <c r="T406" s="231">
        <f t="shared" si="125"/>
        <v>1512.8581463991688</v>
      </c>
      <c r="U406" s="230">
        <f t="shared" si="126"/>
        <v>9.6902598719905981</v>
      </c>
      <c r="V406" s="52">
        <f t="shared" ref="V406:V465" si="137">(EXP(H406/($W$470-H406))-1)/(EXP(1/($W$470-1))-1)</f>
        <v>0.95748938154384045</v>
      </c>
      <c r="W406" s="52">
        <f t="shared" ref="W406:W465" si="138">(L406-V406)^2</f>
        <v>6.5207315126595427E-4</v>
      </c>
      <c r="X406" s="66">
        <f t="shared" ref="X406:X465" si="139">L406/$E$468</f>
        <v>2.3490605630183854E-2</v>
      </c>
      <c r="Y406" s="67">
        <f t="shared" ref="Y406:Y465" si="140">(E406/$E$468)*(2*I406-1-$AP$185)+2-X405-X406</f>
        <v>2.1697146833566388</v>
      </c>
      <c r="Z406" s="67">
        <f t="shared" ref="Z406:Z466" si="141">G406*Y406^2</f>
        <v>1.7465654847880561E-2</v>
      </c>
    </row>
    <row r="407" spans="2:26" ht="11.25" customHeight="1">
      <c r="B407" s="69" t="s">
        <v>377</v>
      </c>
      <c r="C407" s="57">
        <v>48709.677000000003</v>
      </c>
      <c r="D407" s="244">
        <v>15044.67</v>
      </c>
      <c r="E407" s="71">
        <v>9.3000000000000007</v>
      </c>
      <c r="F407" s="59">
        <f t="shared" si="121"/>
        <v>3.8001200939375415E-3</v>
      </c>
      <c r="G407" s="60">
        <f t="shared" si="127"/>
        <v>3.4957897329233547E-4</v>
      </c>
      <c r="H407" s="60">
        <f t="shared" si="128"/>
        <v>0.88783296116980381</v>
      </c>
      <c r="I407" s="61">
        <f t="shared" si="129"/>
        <v>0.88765817168315764</v>
      </c>
      <c r="J407" s="62">
        <f t="shared" si="130"/>
        <v>452.99999610000003</v>
      </c>
      <c r="K407" s="60">
        <f t="shared" si="131"/>
        <v>7.7688700285626341E-5</v>
      </c>
      <c r="L407" s="60">
        <f t="shared" si="132"/>
        <v>0.98310279328589545</v>
      </c>
      <c r="M407" s="63">
        <f t="shared" si="133"/>
        <v>-2.746974762937171E-4</v>
      </c>
      <c r="N407" s="64">
        <f t="shared" si="134"/>
        <v>220.70268915443691</v>
      </c>
      <c r="O407" s="64">
        <f t="shared" si="135"/>
        <v>195.90854554038373</v>
      </c>
      <c r="P407" s="65">
        <f t="shared" si="136"/>
        <v>2052.5350091362634</v>
      </c>
      <c r="Q407" s="229">
        <f t="shared" si="122"/>
        <v>2.2300144001592104</v>
      </c>
      <c r="R407" s="230">
        <f t="shared" si="123"/>
        <v>220.70268915443691</v>
      </c>
      <c r="S407" s="230">
        <f t="shared" si="124"/>
        <v>195.90854554038373</v>
      </c>
      <c r="T407" s="231">
        <f t="shared" si="125"/>
        <v>492.17017496825628</v>
      </c>
      <c r="U407" s="230">
        <f t="shared" si="126"/>
        <v>9.6343019176215243</v>
      </c>
      <c r="V407" s="52">
        <f t="shared" si="137"/>
        <v>0.95763201969705569</v>
      </c>
      <c r="W407" s="52">
        <f t="shared" si="138"/>
        <v>6.4876030721393687E-4</v>
      </c>
      <c r="X407" s="66">
        <f t="shared" si="139"/>
        <v>2.3492462098153814E-2</v>
      </c>
      <c r="Y407" s="67">
        <f t="shared" si="140"/>
        <v>2.1996642774101791</v>
      </c>
      <c r="Z407" s="67">
        <f t="shared" si="141"/>
        <v>1.6914458792794832E-3</v>
      </c>
    </row>
    <row r="408" spans="2:26" ht="11.25" customHeight="1">
      <c r="B408" s="69" t="s">
        <v>210</v>
      </c>
      <c r="C408" s="57">
        <v>752327.58600000001</v>
      </c>
      <c r="D408" s="244">
        <v>15179.1</v>
      </c>
      <c r="E408" s="71">
        <v>11.6</v>
      </c>
      <c r="F408" s="59">
        <f t="shared" si="121"/>
        <v>5.869337168427792E-2</v>
      </c>
      <c r="G408" s="60">
        <f t="shared" si="127"/>
        <v>5.3992947868116885E-3</v>
      </c>
      <c r="H408" s="60">
        <f t="shared" si="128"/>
        <v>0.89323225595661548</v>
      </c>
      <c r="I408" s="61">
        <f t="shared" si="129"/>
        <v>0.8905326085632097</v>
      </c>
      <c r="J408" s="62">
        <f t="shared" si="130"/>
        <v>8726.9999975999999</v>
      </c>
      <c r="K408" s="60">
        <f t="shared" si="131"/>
        <v>1.4966651060556336E-3</v>
      </c>
      <c r="L408" s="60">
        <f t="shared" si="132"/>
        <v>0.98459945839195107</v>
      </c>
      <c r="M408" s="63">
        <f t="shared" si="133"/>
        <v>-3.9792731736996156E-3</v>
      </c>
      <c r="N408" s="64">
        <f t="shared" si="134"/>
        <v>867.36819517434469</v>
      </c>
      <c r="O408" s="64">
        <f t="shared" si="135"/>
        <v>772.41966143337243</v>
      </c>
      <c r="P408" s="65">
        <f t="shared" si="136"/>
        <v>10061.471064022398</v>
      </c>
      <c r="Q408" s="229">
        <f t="shared" si="122"/>
        <v>2.451005098112319</v>
      </c>
      <c r="R408" s="230">
        <f t="shared" si="123"/>
        <v>867.36819517434469</v>
      </c>
      <c r="S408" s="230">
        <f t="shared" si="124"/>
        <v>772.41966143337243</v>
      </c>
      <c r="T408" s="231">
        <f t="shared" si="125"/>
        <v>2125.9238683127996</v>
      </c>
      <c r="U408" s="230">
        <f t="shared" si="126"/>
        <v>9.5556117379439627</v>
      </c>
      <c r="V408" s="52">
        <f t="shared" si="137"/>
        <v>0.95982609919652684</v>
      </c>
      <c r="W408" s="52">
        <f t="shared" si="138"/>
        <v>6.1371932582551011E-4</v>
      </c>
      <c r="X408" s="66">
        <f t="shared" si="139"/>
        <v>2.3528226769475847E-2</v>
      </c>
      <c r="Y408" s="67">
        <f t="shared" si="140"/>
        <v>2.2622190291986533</v>
      </c>
      <c r="Z408" s="67">
        <f t="shared" si="141"/>
        <v>2.7631619631120007E-2</v>
      </c>
    </row>
    <row r="409" spans="2:26" ht="11.25" customHeight="1">
      <c r="B409" s="69" t="s">
        <v>293</v>
      </c>
      <c r="C409" s="57">
        <v>82380.952000000005</v>
      </c>
      <c r="D409" s="244">
        <v>15353.42</v>
      </c>
      <c r="E409" s="71">
        <v>8.4</v>
      </c>
      <c r="F409" s="59">
        <f t="shared" si="121"/>
        <v>6.427008560391482E-3</v>
      </c>
      <c r="G409" s="60">
        <f t="shared" si="127"/>
        <v>5.9123053965242202E-4</v>
      </c>
      <c r="H409" s="60">
        <f t="shared" si="128"/>
        <v>0.89382348649626786</v>
      </c>
      <c r="I409" s="61">
        <f t="shared" si="129"/>
        <v>0.89352787122644162</v>
      </c>
      <c r="J409" s="62">
        <f t="shared" si="130"/>
        <v>691.99999680000008</v>
      </c>
      <c r="K409" s="60">
        <f t="shared" si="131"/>
        <v>1.1867677883419211E-4</v>
      </c>
      <c r="L409" s="60">
        <f t="shared" si="132"/>
        <v>0.98471813517078521</v>
      </c>
      <c r="M409" s="63">
        <f t="shared" si="133"/>
        <v>-4.7611934223890096E-4</v>
      </c>
      <c r="N409" s="64">
        <f t="shared" si="134"/>
        <v>287.02082154436113</v>
      </c>
      <c r="O409" s="64">
        <f t="shared" si="135"/>
        <v>256.4611036721974</v>
      </c>
      <c r="P409" s="65">
        <f t="shared" si="136"/>
        <v>2410.9749009726333</v>
      </c>
      <c r="Q409" s="229">
        <f t="shared" si="122"/>
        <v>2.1282317058492679</v>
      </c>
      <c r="R409" s="230">
        <f t="shared" si="123"/>
        <v>287.02082154436113</v>
      </c>
      <c r="S409" s="230">
        <f t="shared" si="124"/>
        <v>256.4611036721974</v>
      </c>
      <c r="T409" s="231">
        <f t="shared" si="125"/>
        <v>610.84681264961398</v>
      </c>
      <c r="U409" s="230">
        <f t="shared" si="126"/>
        <v>9.4742975811729888</v>
      </c>
      <c r="V409" s="52">
        <f t="shared" si="137"/>
        <v>0.96006533324504473</v>
      </c>
      <c r="W409" s="52">
        <f t="shared" si="138"/>
        <v>6.0776064278979377E-4</v>
      </c>
      <c r="X409" s="66">
        <f t="shared" si="139"/>
        <v>2.3531062698483204E-2</v>
      </c>
      <c r="Y409" s="67">
        <f t="shared" si="140"/>
        <v>2.178075388918431</v>
      </c>
      <c r="Z409" s="67">
        <f t="shared" si="141"/>
        <v>2.8048050112587336E-3</v>
      </c>
    </row>
    <row r="410" spans="2:26" ht="11.25" customHeight="1">
      <c r="B410" s="69" t="s">
        <v>292</v>
      </c>
      <c r="C410" s="57">
        <v>20400</v>
      </c>
      <c r="D410" s="244">
        <v>15638.97</v>
      </c>
      <c r="E410" s="71">
        <v>5</v>
      </c>
      <c r="F410" s="59">
        <f t="shared" si="121"/>
        <v>1.5915205086727601E-3</v>
      </c>
      <c r="G410" s="60">
        <f t="shared" si="127"/>
        <v>1.4640645338632902E-4</v>
      </c>
      <c r="H410" s="60">
        <f t="shared" si="128"/>
        <v>0.89396989294965423</v>
      </c>
      <c r="I410" s="61">
        <f t="shared" si="129"/>
        <v>0.89389668972296099</v>
      </c>
      <c r="J410" s="62">
        <f t="shared" si="130"/>
        <v>102</v>
      </c>
      <c r="K410" s="60">
        <f t="shared" si="131"/>
        <v>1.7492820082463321E-5</v>
      </c>
      <c r="L410" s="60">
        <f t="shared" si="132"/>
        <v>0.98473562799086767</v>
      </c>
      <c r="M410" s="63">
        <f t="shared" si="133"/>
        <v>-1.2853359632081229E-4</v>
      </c>
      <c r="N410" s="64">
        <f t="shared" si="134"/>
        <v>142.82856857085699</v>
      </c>
      <c r="O410" s="64">
        <f t="shared" si="135"/>
        <v>127.67398464335801</v>
      </c>
      <c r="P410" s="65">
        <f t="shared" si="136"/>
        <v>714.14284285428494</v>
      </c>
      <c r="Q410" s="229">
        <f t="shared" si="122"/>
        <v>1.6094379124341003</v>
      </c>
      <c r="R410" s="230">
        <f t="shared" si="123"/>
        <v>142.82856857085699</v>
      </c>
      <c r="S410" s="230">
        <f t="shared" si="124"/>
        <v>127.67398464335801</v>
      </c>
      <c r="T410" s="231">
        <f t="shared" si="125"/>
        <v>229.87371323663081</v>
      </c>
      <c r="U410" s="230">
        <f t="shared" si="126"/>
        <v>9.4643330148923095</v>
      </c>
      <c r="V410" s="52">
        <f t="shared" si="137"/>
        <v>0.96012454379409384</v>
      </c>
      <c r="W410" s="52">
        <f t="shared" si="138"/>
        <v>6.0570546534069025E-4</v>
      </c>
      <c r="X410" s="66">
        <f t="shared" si="139"/>
        <v>2.3531480711142288E-2</v>
      </c>
      <c r="Y410" s="67">
        <f t="shared" si="140"/>
        <v>2.0870343274849952</v>
      </c>
      <c r="Z410" s="67">
        <f t="shared" si="141"/>
        <v>6.3770438748645655E-4</v>
      </c>
    </row>
    <row r="411" spans="2:26" ht="11.25" customHeight="1">
      <c r="B411" s="69" t="s">
        <v>219</v>
      </c>
      <c r="C411" s="57">
        <v>114000</v>
      </c>
      <c r="D411" s="244">
        <v>15655.59</v>
      </c>
      <c r="E411" s="71">
        <v>4</v>
      </c>
      <c r="F411" s="59">
        <f t="shared" si="121"/>
        <v>8.8937910778771889E-3</v>
      </c>
      <c r="G411" s="60">
        <f t="shared" si="127"/>
        <v>8.1815371010007397E-4</v>
      </c>
      <c r="H411" s="60">
        <f t="shared" si="128"/>
        <v>0.89478804665975431</v>
      </c>
      <c r="I411" s="61">
        <f t="shared" si="129"/>
        <v>0.89437896980470422</v>
      </c>
      <c r="J411" s="62">
        <f t="shared" si="130"/>
        <v>456</v>
      </c>
      <c r="K411" s="60">
        <f t="shared" si="131"/>
        <v>7.8203195662777196E-5</v>
      </c>
      <c r="L411" s="60">
        <f t="shared" si="132"/>
        <v>0.98481383118653043</v>
      </c>
      <c r="M411" s="63">
        <f t="shared" si="133"/>
        <v>-7.3575380505341847E-4</v>
      </c>
      <c r="N411" s="64">
        <f t="shared" si="134"/>
        <v>337.63886032268266</v>
      </c>
      <c r="O411" s="64">
        <f t="shared" si="135"/>
        <v>301.97709606143536</v>
      </c>
      <c r="P411" s="65">
        <f t="shared" si="136"/>
        <v>1350.5554412907306</v>
      </c>
      <c r="Q411" s="229">
        <f t="shared" si="122"/>
        <v>1.3862943611198906</v>
      </c>
      <c r="R411" s="230">
        <f t="shared" si="123"/>
        <v>337.63886032268266</v>
      </c>
      <c r="S411" s="230">
        <f t="shared" si="124"/>
        <v>301.97709606143536</v>
      </c>
      <c r="T411" s="231">
        <f t="shared" si="125"/>
        <v>468.06684816028132</v>
      </c>
      <c r="U411" s="230">
        <f t="shared" si="126"/>
        <v>9.4513188069129725</v>
      </c>
      <c r="V411" s="52">
        <f t="shared" si="137"/>
        <v>0.96045520004690221</v>
      </c>
      <c r="W411" s="52">
        <f t="shared" si="138"/>
        <v>5.9334291099646551E-4</v>
      </c>
      <c r="X411" s="66">
        <f t="shared" si="139"/>
        <v>2.3533349473618206E-2</v>
      </c>
      <c r="Y411" s="67">
        <f t="shared" si="140"/>
        <v>2.0603048639826649</v>
      </c>
      <c r="Z411" s="67">
        <f t="shared" si="141"/>
        <v>3.4729447936873467E-3</v>
      </c>
    </row>
    <row r="412" spans="2:26" ht="11.25" customHeight="1">
      <c r="B412" s="69" t="s">
        <v>237</v>
      </c>
      <c r="C412" s="57">
        <v>239285.71400000001</v>
      </c>
      <c r="D412" s="244">
        <v>15661.61</v>
      </c>
      <c r="E412" s="71">
        <v>8.4</v>
      </c>
      <c r="F412" s="59">
        <f t="shared" si="121"/>
        <v>1.8668045159970812E-2</v>
      </c>
      <c r="G412" s="60">
        <f t="shared" si="127"/>
        <v>1.7173025849389931E-3</v>
      </c>
      <c r="H412" s="60">
        <f t="shared" si="128"/>
        <v>0.89650534924469327</v>
      </c>
      <c r="I412" s="61">
        <f t="shared" si="129"/>
        <v>0.89564669795222374</v>
      </c>
      <c r="J412" s="62">
        <f t="shared" si="130"/>
        <v>2009.9999976000001</v>
      </c>
      <c r="K412" s="60">
        <f t="shared" si="131"/>
        <v>3.4471145415459321E-4</v>
      </c>
      <c r="L412" s="60">
        <f t="shared" si="132"/>
        <v>0.98515854264068503</v>
      </c>
      <c r="M412" s="63">
        <f t="shared" si="133"/>
        <v>-1.3827796492560385E-3</v>
      </c>
      <c r="N412" s="64">
        <f t="shared" si="134"/>
        <v>489.16839022978581</v>
      </c>
      <c r="O412" s="64">
        <f t="shared" si="135"/>
        <v>438.12205345191251</v>
      </c>
      <c r="P412" s="65">
        <f t="shared" si="136"/>
        <v>4109.0144779302009</v>
      </c>
      <c r="Q412" s="229">
        <f t="shared" si="122"/>
        <v>2.1282317058492679</v>
      </c>
      <c r="R412" s="230">
        <f t="shared" si="123"/>
        <v>489.16839022978581</v>
      </c>
      <c r="S412" s="230">
        <f t="shared" si="124"/>
        <v>438.12205345191251</v>
      </c>
      <c r="T412" s="231">
        <f t="shared" si="125"/>
        <v>1041.0636775862774</v>
      </c>
      <c r="U412" s="230">
        <f t="shared" si="126"/>
        <v>9.4171947606352813</v>
      </c>
      <c r="V412" s="52">
        <f t="shared" si="137"/>
        <v>0.96114800083330765</v>
      </c>
      <c r="W412" s="52">
        <f t="shared" si="138"/>
        <v>5.7650611788381714E-4</v>
      </c>
      <c r="X412" s="66">
        <f t="shared" si="139"/>
        <v>2.3541586781890375E-2</v>
      </c>
      <c r="Y412" s="67">
        <f t="shared" si="140"/>
        <v>2.1789103596611308</v>
      </c>
      <c r="Z412" s="67">
        <f t="shared" si="141"/>
        <v>8.1531522277812352E-3</v>
      </c>
    </row>
    <row r="413" spans="2:26" ht="11.25" customHeight="1">
      <c r="B413" s="69" t="s">
        <v>338</v>
      </c>
      <c r="C413" s="57">
        <v>1849500</v>
      </c>
      <c r="D413" s="244">
        <v>16943.7</v>
      </c>
      <c r="E413" s="71">
        <v>8</v>
      </c>
      <c r="F413" s="59">
        <f t="shared" si="121"/>
        <v>0.14429005788187596</v>
      </c>
      <c r="G413" s="60">
        <f t="shared" si="127"/>
        <v>1.3273467428334094E-2</v>
      </c>
      <c r="H413" s="60">
        <f t="shared" si="128"/>
        <v>0.9097788166730274</v>
      </c>
      <c r="I413" s="61">
        <f t="shared" si="129"/>
        <v>0.90314208295886034</v>
      </c>
      <c r="J413" s="62">
        <f t="shared" si="130"/>
        <v>14796</v>
      </c>
      <c r="K413" s="60">
        <f t="shared" si="131"/>
        <v>2.5374879013737969E-3</v>
      </c>
      <c r="L413" s="60">
        <f t="shared" si="132"/>
        <v>0.98769603054205879</v>
      </c>
      <c r="M413" s="63">
        <f t="shared" si="133"/>
        <v>-1.0801598350261066E-2</v>
      </c>
      <c r="N413" s="64">
        <f t="shared" si="134"/>
        <v>1359.9632347971765</v>
      </c>
      <c r="O413" s="64">
        <f t="shared" si="135"/>
        <v>1228.2400286221916</v>
      </c>
      <c r="P413" s="65">
        <f t="shared" si="136"/>
        <v>10879.705878377412</v>
      </c>
      <c r="Q413" s="229">
        <f t="shared" si="122"/>
        <v>2.0794415416798357</v>
      </c>
      <c r="R413" s="230">
        <f t="shared" si="123"/>
        <v>1359.9632347971765</v>
      </c>
      <c r="S413" s="230">
        <f t="shared" si="124"/>
        <v>1228.2400286221916</v>
      </c>
      <c r="T413" s="231">
        <f t="shared" si="125"/>
        <v>2827.9640455945373</v>
      </c>
      <c r="U413" s="230">
        <f t="shared" si="126"/>
        <v>9.2179407264412667</v>
      </c>
      <c r="V413" s="52">
        <f t="shared" si="137"/>
        <v>0.96644652286877586</v>
      </c>
      <c r="W413" s="52">
        <f t="shared" si="138"/>
        <v>4.5154157635691013E-4</v>
      </c>
      <c r="X413" s="66">
        <f t="shared" si="139"/>
        <v>2.3602223206437907E-2</v>
      </c>
      <c r="Y413" s="67">
        <f t="shared" si="140"/>
        <v>2.17094606588523</v>
      </c>
      <c r="Z413" s="67">
        <f t="shared" si="141"/>
        <v>6.2557942527828397E-2</v>
      </c>
    </row>
    <row r="414" spans="2:26" ht="11.25" customHeight="1">
      <c r="B414" s="69" t="s">
        <v>209</v>
      </c>
      <c r="C414" s="57">
        <v>1609.1949999999999</v>
      </c>
      <c r="D414" s="244">
        <v>17220.189999999999</v>
      </c>
      <c r="E414" s="71">
        <v>8.6999999999999993</v>
      </c>
      <c r="F414" s="59">
        <f t="shared" si="121"/>
        <v>1.2554249239968933E-4</v>
      </c>
      <c r="G414" s="60">
        <f t="shared" si="127"/>
        <v>1.1548849644951653E-5</v>
      </c>
      <c r="H414" s="60">
        <f t="shared" si="128"/>
        <v>0.90979036552267234</v>
      </c>
      <c r="I414" s="61">
        <f t="shared" si="129"/>
        <v>0.90978459109784993</v>
      </c>
      <c r="J414" s="62">
        <f t="shared" si="130"/>
        <v>13.999996499999998</v>
      </c>
      <c r="K414" s="60">
        <f t="shared" si="131"/>
        <v>2.4009747051923154E-6</v>
      </c>
      <c r="L414" s="60">
        <f t="shared" si="132"/>
        <v>0.98769843151676395</v>
      </c>
      <c r="M414" s="63">
        <f t="shared" si="133"/>
        <v>-9.2223970254989851E-6</v>
      </c>
      <c r="N414" s="64">
        <f t="shared" si="134"/>
        <v>40.114772839940152</v>
      </c>
      <c r="O414" s="64">
        <f t="shared" si="135"/>
        <v>36.49580220516809</v>
      </c>
      <c r="P414" s="65">
        <f t="shared" si="136"/>
        <v>348.99852370747931</v>
      </c>
      <c r="Q414" s="229">
        <f t="shared" si="122"/>
        <v>2.1633230256605378</v>
      </c>
      <c r="R414" s="230">
        <f t="shared" si="123"/>
        <v>40.114772839940152</v>
      </c>
      <c r="S414" s="230">
        <f t="shared" si="124"/>
        <v>36.49580220516809</v>
      </c>
      <c r="T414" s="231">
        <f t="shared" si="125"/>
        <v>86.78121175378449</v>
      </c>
      <c r="U414" s="230">
        <f t="shared" si="126"/>
        <v>9.0448856827228408</v>
      </c>
      <c r="V414" s="52">
        <f t="shared" si="137"/>
        <v>0.966451089986892</v>
      </c>
      <c r="W414" s="52">
        <f t="shared" si="138"/>
        <v>4.5144952208702149E-4</v>
      </c>
      <c r="X414" s="66">
        <f t="shared" si="139"/>
        <v>2.3602280580710101E-2</v>
      </c>
      <c r="Y414" s="67">
        <f t="shared" si="140"/>
        <v>2.1927301552927956</v>
      </c>
      <c r="Z414" s="67">
        <f t="shared" si="141"/>
        <v>5.5527625934436002E-5</v>
      </c>
    </row>
    <row r="415" spans="2:26" ht="11.25" customHeight="1">
      <c r="B415" s="69" t="s">
        <v>297</v>
      </c>
      <c r="C415" s="57">
        <v>31372.548999999999</v>
      </c>
      <c r="D415" s="244">
        <v>17706.89</v>
      </c>
      <c r="E415" s="71">
        <v>5.0999999999999996</v>
      </c>
      <c r="F415" s="59">
        <f t="shared" si="121"/>
        <v>2.4475517226882886E-3</v>
      </c>
      <c r="G415" s="60">
        <f t="shared" si="127"/>
        <v>2.2515409964602074E-4</v>
      </c>
      <c r="H415" s="60">
        <f t="shared" si="128"/>
        <v>0.91001551962231841</v>
      </c>
      <c r="I415" s="61">
        <f t="shared" si="129"/>
        <v>0.90990294257249538</v>
      </c>
      <c r="J415" s="62">
        <f t="shared" si="130"/>
        <v>159.99999990000001</v>
      </c>
      <c r="K415" s="60">
        <f t="shared" si="131"/>
        <v>2.7439717759263231E-5</v>
      </c>
      <c r="L415" s="60">
        <f t="shared" si="132"/>
        <v>0.98772587123452327</v>
      </c>
      <c r="M415" s="63">
        <f t="shared" si="133"/>
        <v>-1.9741996021993558E-4</v>
      </c>
      <c r="N415" s="64">
        <f t="shared" si="134"/>
        <v>177.12297705266812</v>
      </c>
      <c r="O415" s="64">
        <f t="shared" si="135"/>
        <v>161.1647180174233</v>
      </c>
      <c r="P415" s="65">
        <f t="shared" si="136"/>
        <v>903.3271829686073</v>
      </c>
      <c r="Q415" s="229">
        <f t="shared" si="122"/>
        <v>1.62924053973028</v>
      </c>
      <c r="R415" s="230">
        <f t="shared" si="123"/>
        <v>177.12297705266812</v>
      </c>
      <c r="S415" s="230">
        <f t="shared" si="124"/>
        <v>161.1647180174233</v>
      </c>
      <c r="T415" s="231">
        <f t="shared" si="125"/>
        <v>288.57593473192304</v>
      </c>
      <c r="U415" s="230">
        <f t="shared" si="126"/>
        <v>9.0418319529582849</v>
      </c>
      <c r="V415" s="52">
        <f t="shared" si="137"/>
        <v>0.96654011483681079</v>
      </c>
      <c r="W415" s="52">
        <f t="shared" si="138"/>
        <v>4.48836274143215E-4</v>
      </c>
      <c r="X415" s="66">
        <f t="shared" si="139"/>
        <v>2.3602936286841594E-2</v>
      </c>
      <c r="Y415" s="67">
        <f t="shared" si="140"/>
        <v>2.0934749821925878</v>
      </c>
      <c r="Z415" s="67">
        <f t="shared" si="141"/>
        <v>9.8676880062745914E-4</v>
      </c>
    </row>
    <row r="416" spans="2:26" ht="11.25" customHeight="1">
      <c r="B416" s="69" t="s">
        <v>245</v>
      </c>
      <c r="C416" s="57">
        <v>40000</v>
      </c>
      <c r="D416" s="244">
        <v>17818.669999999998</v>
      </c>
      <c r="E416" s="71">
        <v>4.8</v>
      </c>
      <c r="F416" s="59">
        <f t="shared" si="121"/>
        <v>3.1206284483779609E-3</v>
      </c>
      <c r="G416" s="60">
        <f t="shared" si="127"/>
        <v>2.8707147722809614E-4</v>
      </c>
      <c r="H416" s="60">
        <f t="shared" si="128"/>
        <v>0.91030259109954648</v>
      </c>
      <c r="I416" s="61">
        <f t="shared" si="129"/>
        <v>0.91015905536093245</v>
      </c>
      <c r="J416" s="62">
        <f t="shared" si="130"/>
        <v>192</v>
      </c>
      <c r="K416" s="60">
        <f t="shared" si="131"/>
        <v>3.2927661331695663E-5</v>
      </c>
      <c r="L416" s="60">
        <f t="shared" si="132"/>
        <v>0.98775879889585494</v>
      </c>
      <c r="M416" s="63">
        <f t="shared" si="133"/>
        <v>-2.5358324211499639E-4</v>
      </c>
      <c r="N416" s="64">
        <f t="shared" si="134"/>
        <v>200</v>
      </c>
      <c r="O416" s="64">
        <f t="shared" si="135"/>
        <v>182.03181107218649</v>
      </c>
      <c r="P416" s="65">
        <f t="shared" si="136"/>
        <v>960</v>
      </c>
      <c r="Q416" s="229">
        <f t="shared" si="122"/>
        <v>1.5686159179138452</v>
      </c>
      <c r="R416" s="230">
        <f t="shared" si="123"/>
        <v>200</v>
      </c>
      <c r="S416" s="230">
        <f t="shared" si="124"/>
        <v>182.03181107218649</v>
      </c>
      <c r="T416" s="231">
        <f t="shared" si="125"/>
        <v>313.72318358276902</v>
      </c>
      <c r="U416" s="230">
        <f t="shared" si="126"/>
        <v>9.0352272057696048</v>
      </c>
      <c r="V416" s="52">
        <f t="shared" si="137"/>
        <v>0.96665358073928542</v>
      </c>
      <c r="W416" s="52">
        <f t="shared" si="138"/>
        <v>4.4543023343639155E-4</v>
      </c>
      <c r="X416" s="66">
        <f t="shared" si="139"/>
        <v>2.3603723134199877E-2</v>
      </c>
      <c r="Y416" s="67">
        <f t="shared" si="140"/>
        <v>2.0852569870900775</v>
      </c>
      <c r="Z416" s="67">
        <f t="shared" si="141"/>
        <v>1.2482719577289057E-3</v>
      </c>
    </row>
    <row r="417" spans="2:26" ht="11.25" customHeight="1">
      <c r="B417" s="69" t="s">
        <v>276</v>
      </c>
      <c r="C417" s="57">
        <v>88703.703999999998</v>
      </c>
      <c r="D417" s="244">
        <v>19502.759999999998</v>
      </c>
      <c r="E417" s="71">
        <v>5.4</v>
      </c>
      <c r="F417" s="59">
        <f t="shared" si="121"/>
        <v>6.9202825544724478E-3</v>
      </c>
      <c r="G417" s="60">
        <f t="shared" si="127"/>
        <v>6.3660758357209448E-4</v>
      </c>
      <c r="H417" s="60">
        <f t="shared" si="128"/>
        <v>0.91093919868311857</v>
      </c>
      <c r="I417" s="61">
        <f t="shared" si="129"/>
        <v>0.91062089489133258</v>
      </c>
      <c r="J417" s="62">
        <f t="shared" si="130"/>
        <v>479.00000160000002</v>
      </c>
      <c r="K417" s="60">
        <f t="shared" si="131"/>
        <v>8.2147655367533759E-5</v>
      </c>
      <c r="L417" s="60">
        <f t="shared" si="132"/>
        <v>0.98784094655122245</v>
      </c>
      <c r="M417" s="63">
        <f t="shared" si="133"/>
        <v>-5.5403551858335121E-4</v>
      </c>
      <c r="N417" s="64">
        <f t="shared" si="134"/>
        <v>297.83167057920485</v>
      </c>
      <c r="O417" s="64">
        <f t="shared" si="135"/>
        <v>271.2117423898161</v>
      </c>
      <c r="P417" s="65">
        <f t="shared" si="136"/>
        <v>1608.2910211277062</v>
      </c>
      <c r="Q417" s="229">
        <f t="shared" si="122"/>
        <v>1.6863989535702288</v>
      </c>
      <c r="R417" s="230">
        <f t="shared" si="123"/>
        <v>297.83167057920485</v>
      </c>
      <c r="S417" s="230">
        <f t="shared" si="124"/>
        <v>271.2117423898161</v>
      </c>
      <c r="T417" s="231">
        <f t="shared" si="125"/>
        <v>502.26301760484415</v>
      </c>
      <c r="U417" s="230">
        <f t="shared" si="126"/>
        <v>9.0233292802435585</v>
      </c>
      <c r="V417" s="52">
        <f t="shared" si="137"/>
        <v>0.96690503893413626</v>
      </c>
      <c r="W417" s="52">
        <f t="shared" si="138"/>
        <v>4.3831222775116759E-4</v>
      </c>
      <c r="X417" s="66">
        <f t="shared" si="139"/>
        <v>2.360568615443881E-2</v>
      </c>
      <c r="Y417" s="67">
        <f t="shared" si="140"/>
        <v>2.1019313843107361</v>
      </c>
      <c r="Z417" s="67">
        <f t="shared" si="141"/>
        <v>2.8126058606312474E-3</v>
      </c>
    </row>
    <row r="418" spans="2:26" ht="11.25" customHeight="1">
      <c r="B418" s="69" t="s">
        <v>258</v>
      </c>
      <c r="C418" s="57">
        <v>14193.548000000001</v>
      </c>
      <c r="D418" s="244">
        <v>19602.66</v>
      </c>
      <c r="E418" s="71">
        <v>3.1</v>
      </c>
      <c r="F418" s="59">
        <f t="shared" si="121"/>
        <v>1.1073197418054528E-3</v>
      </c>
      <c r="G418" s="60">
        <f t="shared" si="127"/>
        <v>1.0186406978669724E-4</v>
      </c>
      <c r="H418" s="60">
        <f t="shared" si="128"/>
        <v>0.91104106275290531</v>
      </c>
      <c r="I418" s="61">
        <f t="shared" si="129"/>
        <v>0.91099013071801194</v>
      </c>
      <c r="J418" s="62">
        <f t="shared" si="130"/>
        <v>43.9999988</v>
      </c>
      <c r="K418" s="60">
        <f t="shared" si="131"/>
        <v>7.5459221827157058E-6</v>
      </c>
      <c r="L418" s="60">
        <f t="shared" si="132"/>
        <v>0.98784849247340512</v>
      </c>
      <c r="M418" s="63">
        <f t="shared" si="133"/>
        <v>-9.375162281122229E-5</v>
      </c>
      <c r="N418" s="64">
        <f t="shared" si="134"/>
        <v>119.13667781166302</v>
      </c>
      <c r="O418" s="64">
        <f t="shared" si="135"/>
        <v>108.53233769295657</v>
      </c>
      <c r="P418" s="65">
        <f t="shared" si="136"/>
        <v>369.32370121615537</v>
      </c>
      <c r="Q418" s="229">
        <f t="shared" si="122"/>
        <v>1.1314021114911006</v>
      </c>
      <c r="R418" s="230">
        <f t="shared" si="123"/>
        <v>119.13667781166302</v>
      </c>
      <c r="S418" s="230">
        <f t="shared" si="124"/>
        <v>108.53233769295657</v>
      </c>
      <c r="T418" s="231">
        <f t="shared" si="125"/>
        <v>134.79148883215049</v>
      </c>
      <c r="U418" s="230">
        <f t="shared" si="126"/>
        <v>9.0138282857411536</v>
      </c>
      <c r="V418" s="52">
        <f t="shared" si="137"/>
        <v>0.96694525412257548</v>
      </c>
      <c r="W418" s="52">
        <f t="shared" si="138"/>
        <v>4.3694537355159477E-4</v>
      </c>
      <c r="X418" s="66">
        <f t="shared" si="139"/>
        <v>2.3605866473620164E-2</v>
      </c>
      <c r="Y418" s="67">
        <f t="shared" si="140"/>
        <v>2.0384610151255496</v>
      </c>
      <c r="Z418" s="67">
        <f t="shared" si="141"/>
        <v>4.2327814365514639E-4</v>
      </c>
    </row>
    <row r="419" spans="2:26" ht="11.25" customHeight="1">
      <c r="B419" s="69" t="s">
        <v>332</v>
      </c>
      <c r="C419" s="57">
        <v>371428.571</v>
      </c>
      <c r="D419" s="244">
        <v>20641.939999999999</v>
      </c>
      <c r="E419" s="71">
        <v>4.9000000000000004</v>
      </c>
      <c r="F419" s="59">
        <f t="shared" si="121"/>
        <v>2.8977264130074332E-2</v>
      </c>
      <c r="G419" s="60">
        <f t="shared" si="127"/>
        <v>2.6656637140422697E-3</v>
      </c>
      <c r="H419" s="60">
        <f t="shared" si="128"/>
        <v>0.91370672646694762</v>
      </c>
      <c r="I419" s="61">
        <f t="shared" si="129"/>
        <v>0.91237389460992646</v>
      </c>
      <c r="J419" s="62">
        <f t="shared" si="130"/>
        <v>1819.9999979000002</v>
      </c>
      <c r="K419" s="60">
        <f t="shared" si="131"/>
        <v>3.1212678934655218E-4</v>
      </c>
      <c r="L419" s="60">
        <f t="shared" si="132"/>
        <v>0.98816061926275167</v>
      </c>
      <c r="M419" s="63">
        <f t="shared" si="133"/>
        <v>-2.3489115594778065E-3</v>
      </c>
      <c r="N419" s="64">
        <f t="shared" si="134"/>
        <v>609.4493998684386</v>
      </c>
      <c r="O419" s="64">
        <f t="shared" si="135"/>
        <v>556.04572252564969</v>
      </c>
      <c r="P419" s="65">
        <f t="shared" si="136"/>
        <v>2986.3020593553492</v>
      </c>
      <c r="Q419" s="229">
        <f t="shared" si="122"/>
        <v>1.589235205116581</v>
      </c>
      <c r="R419" s="230">
        <f t="shared" si="123"/>
        <v>609.4493998684386</v>
      </c>
      <c r="S419" s="230">
        <f t="shared" si="124"/>
        <v>556.04572252564969</v>
      </c>
      <c r="T419" s="231">
        <f t="shared" si="125"/>
        <v>968.5584420080952</v>
      </c>
      <c r="U419" s="230">
        <f t="shared" si="126"/>
        <v>8.9783108662087958</v>
      </c>
      <c r="V419" s="52">
        <f t="shared" si="137"/>
        <v>0.96799560050532274</v>
      </c>
      <c r="W419" s="52">
        <f t="shared" si="138"/>
        <v>4.0662798148746065E-4</v>
      </c>
      <c r="X419" s="66">
        <f t="shared" si="139"/>
        <v>2.361332513086193E-2</v>
      </c>
      <c r="Y419" s="67">
        <f t="shared" si="140"/>
        <v>2.0885227922853091</v>
      </c>
      <c r="Z419" s="67">
        <f t="shared" si="141"/>
        <v>1.1627431737133284E-2</v>
      </c>
    </row>
    <row r="420" spans="2:26" ht="11.25" customHeight="1">
      <c r="B420" s="69" t="s">
        <v>296</v>
      </c>
      <c r="C420" s="57">
        <v>128432.836</v>
      </c>
      <c r="D420" s="244">
        <v>21053.26</v>
      </c>
      <c r="E420" s="71">
        <v>13.4</v>
      </c>
      <c r="F420" s="59">
        <f t="shared" si="121"/>
        <v>1.0019779043186527E-2</v>
      </c>
      <c r="G420" s="60">
        <f t="shared" si="127"/>
        <v>9.2173509887784506E-4</v>
      </c>
      <c r="H420" s="60">
        <f t="shared" si="128"/>
        <v>0.91462846156582545</v>
      </c>
      <c r="I420" s="61">
        <f t="shared" si="129"/>
        <v>0.91416759401638648</v>
      </c>
      <c r="J420" s="62">
        <f t="shared" si="130"/>
        <v>1721.0000023999999</v>
      </c>
      <c r="K420" s="60">
        <f t="shared" si="131"/>
        <v>2.9514846474413864E-4</v>
      </c>
      <c r="L420" s="60">
        <f t="shared" si="132"/>
        <v>0.98845576772749577</v>
      </c>
      <c r="M420" s="63">
        <f t="shared" si="133"/>
        <v>-6.4114318856023367E-4</v>
      </c>
      <c r="N420" s="64">
        <f t="shared" si="134"/>
        <v>358.37527258447949</v>
      </c>
      <c r="O420" s="64">
        <f t="shared" si="135"/>
        <v>327.61506069352026</v>
      </c>
      <c r="P420" s="65">
        <f t="shared" si="136"/>
        <v>4802.2286526320249</v>
      </c>
      <c r="Q420" s="229">
        <f t="shared" si="122"/>
        <v>2.5952547069568657</v>
      </c>
      <c r="R420" s="230">
        <f t="shared" si="123"/>
        <v>358.37527258447949</v>
      </c>
      <c r="S420" s="230">
        <f t="shared" si="124"/>
        <v>327.61506069352026</v>
      </c>
      <c r="T420" s="231">
        <f t="shared" si="125"/>
        <v>930.07511303182014</v>
      </c>
      <c r="U420" s="230">
        <f t="shared" si="126"/>
        <v>8.9324797275779222</v>
      </c>
      <c r="V420" s="52">
        <f t="shared" si="137"/>
        <v>0.96835787883221414</v>
      </c>
      <c r="W420" s="52">
        <f t="shared" si="138"/>
        <v>4.0392513804708485E-4</v>
      </c>
      <c r="X420" s="66">
        <f t="shared" si="139"/>
        <v>2.3620378069953023E-2</v>
      </c>
      <c r="Y420" s="67">
        <f t="shared" si="140"/>
        <v>2.3251277887538162</v>
      </c>
      <c r="Z420" s="67">
        <f t="shared" si="141"/>
        <v>4.9831020202387531E-3</v>
      </c>
    </row>
    <row r="421" spans="2:26" ht="11.25" customHeight="1">
      <c r="B421" s="69" t="s">
        <v>256</v>
      </c>
      <c r="C421" s="57">
        <v>39170.213000000003</v>
      </c>
      <c r="D421" s="244">
        <v>21332.59</v>
      </c>
      <c r="E421" s="71">
        <v>94</v>
      </c>
      <c r="F421" s="59">
        <f t="shared" si="121"/>
        <v>3.0558920254206059E-3</v>
      </c>
      <c r="G421" s="60">
        <f t="shared" si="127"/>
        <v>2.811162727312294E-4</v>
      </c>
      <c r="H421" s="60">
        <f t="shared" si="128"/>
        <v>0.91490957783855664</v>
      </c>
      <c r="I421" s="61">
        <f t="shared" si="129"/>
        <v>0.91476901970219104</v>
      </c>
      <c r="J421" s="62">
        <f t="shared" si="130"/>
        <v>3682.0000220000002</v>
      </c>
      <c r="K421" s="60">
        <f t="shared" si="131"/>
        <v>6.3145650910266657E-4</v>
      </c>
      <c r="L421" s="60">
        <f t="shared" si="132"/>
        <v>0.98908722423659845</v>
      </c>
      <c r="M421" s="63">
        <f t="shared" si="133"/>
        <v>2.9967709428313505E-4</v>
      </c>
      <c r="N421" s="64">
        <f t="shared" si="134"/>
        <v>197.91466090211711</v>
      </c>
      <c r="O421" s="64">
        <f t="shared" si="135"/>
        <v>181.04620033812122</v>
      </c>
      <c r="P421" s="65">
        <f t="shared" si="136"/>
        <v>18603.978124799007</v>
      </c>
      <c r="Q421" s="229">
        <f t="shared" si="122"/>
        <v>4.5432947822700038</v>
      </c>
      <c r="R421" s="230">
        <f t="shared" si="123"/>
        <v>197.91466090211711</v>
      </c>
      <c r="S421" s="230">
        <f t="shared" si="124"/>
        <v>181.04620033812122</v>
      </c>
      <c r="T421" s="231">
        <f t="shared" si="125"/>
        <v>899.1846462113258</v>
      </c>
      <c r="U421" s="230">
        <f t="shared" si="126"/>
        <v>8.9171650232429176</v>
      </c>
      <c r="V421" s="52">
        <f t="shared" si="137"/>
        <v>0.96846827570774818</v>
      </c>
      <c r="W421" s="52">
        <f t="shared" si="138"/>
        <v>4.251410384353766E-4</v>
      </c>
      <c r="X421" s="66">
        <f t="shared" si="139"/>
        <v>2.363546750740355E-2</v>
      </c>
      <c r="Y421" s="67">
        <f t="shared" si="140"/>
        <v>4.5675341332766166</v>
      </c>
      <c r="Z421" s="67">
        <f t="shared" si="141"/>
        <v>5.8647511489938907E-3</v>
      </c>
    </row>
    <row r="422" spans="2:26" ht="11.25" customHeight="1">
      <c r="B422" s="69" t="s">
        <v>333</v>
      </c>
      <c r="C422" s="57">
        <v>85142.857000000004</v>
      </c>
      <c r="D422" s="244">
        <v>21763.46</v>
      </c>
      <c r="E422" s="71">
        <v>3.5</v>
      </c>
      <c r="F422" s="59">
        <f t="shared" si="121"/>
        <v>6.642480543259415E-3</v>
      </c>
      <c r="G422" s="60">
        <f t="shared" si="127"/>
        <v>6.1105214336026361E-4</v>
      </c>
      <c r="H422" s="60">
        <f t="shared" si="128"/>
        <v>0.91552062998191686</v>
      </c>
      <c r="I422" s="61">
        <f t="shared" si="129"/>
        <v>0.91521510391023675</v>
      </c>
      <c r="J422" s="62">
        <f t="shared" si="130"/>
        <v>297.99999950000006</v>
      </c>
      <c r="K422" s="60">
        <f t="shared" si="131"/>
        <v>5.1106474272820203E-5</v>
      </c>
      <c r="L422" s="60">
        <f t="shared" si="132"/>
        <v>0.98913833071087132</v>
      </c>
      <c r="M422" s="63">
        <f t="shared" si="133"/>
        <v>-5.5762606553810823E-4</v>
      </c>
      <c r="N422" s="64">
        <f t="shared" si="134"/>
        <v>291.79248962233419</v>
      </c>
      <c r="O422" s="64">
        <f t="shared" si="135"/>
        <v>267.05289370993125</v>
      </c>
      <c r="P422" s="65">
        <f t="shared" si="136"/>
        <v>1021.2737136781697</v>
      </c>
      <c r="Q422" s="229">
        <f t="shared" si="122"/>
        <v>1.2527629684953681</v>
      </c>
      <c r="R422" s="230">
        <f t="shared" si="123"/>
        <v>291.79248962233419</v>
      </c>
      <c r="S422" s="230">
        <f t="shared" si="124"/>
        <v>267.05289370993125</v>
      </c>
      <c r="T422" s="231">
        <f t="shared" si="125"/>
        <v>365.54682548392924</v>
      </c>
      <c r="U422" s="230">
        <f t="shared" si="126"/>
        <v>8.9058228969910918</v>
      </c>
      <c r="V422" s="52">
        <f t="shared" si="137"/>
        <v>0.96870809171270933</v>
      </c>
      <c r="W422" s="52">
        <f t="shared" si="138"/>
        <v>4.1739466552201892E-4</v>
      </c>
      <c r="X422" s="66">
        <f t="shared" si="139"/>
        <v>2.3636688760072168E-2</v>
      </c>
      <c r="Y422" s="67">
        <f t="shared" si="140"/>
        <v>2.050161663225635</v>
      </c>
      <c r="Z422" s="67">
        <f t="shared" si="141"/>
        <v>2.5683516655495143E-3</v>
      </c>
    </row>
    <row r="423" spans="2:26" ht="11.25" customHeight="1">
      <c r="B423" s="69" t="s">
        <v>218</v>
      </c>
      <c r="C423" s="57">
        <v>3412.6979999999999</v>
      </c>
      <c r="D423" s="244">
        <v>23221.4</v>
      </c>
      <c r="E423" s="71">
        <v>12.6</v>
      </c>
      <c r="F423" s="59">
        <f t="shared" si="121"/>
        <v>2.6624406161306427E-4</v>
      </c>
      <c r="G423" s="60">
        <f t="shared" si="127"/>
        <v>2.4492206404834229E-5</v>
      </c>
      <c r="H423" s="60">
        <f t="shared" si="128"/>
        <v>0.91554512218832174</v>
      </c>
      <c r="I423" s="61">
        <f t="shared" si="129"/>
        <v>0.91553287608511935</v>
      </c>
      <c r="J423" s="62">
        <f t="shared" si="130"/>
        <v>42.999994800000003</v>
      </c>
      <c r="K423" s="60">
        <f t="shared" si="131"/>
        <v>7.3744232606201808E-6</v>
      </c>
      <c r="L423" s="60">
        <f t="shared" si="132"/>
        <v>0.98914570513413191</v>
      </c>
      <c r="M423" s="63">
        <f t="shared" si="133"/>
        <v>-1.7474743529422021E-5</v>
      </c>
      <c r="N423" s="64">
        <f t="shared" si="134"/>
        <v>58.418301926707862</v>
      </c>
      <c r="O423" s="64">
        <f t="shared" si="135"/>
        <v>53.483875978967717</v>
      </c>
      <c r="P423" s="65">
        <f t="shared" si="136"/>
        <v>736.07060427651902</v>
      </c>
      <c r="Q423" s="229">
        <f t="shared" si="122"/>
        <v>2.5336968139574321</v>
      </c>
      <c r="R423" s="230">
        <f t="shared" si="123"/>
        <v>58.418301926707862</v>
      </c>
      <c r="S423" s="230">
        <f t="shared" si="124"/>
        <v>53.483875978967717</v>
      </c>
      <c r="T423" s="231">
        <f t="shared" si="125"/>
        <v>148.01426546850303</v>
      </c>
      <c r="U423" s="230">
        <f t="shared" si="126"/>
        <v>8.8977520293075916</v>
      </c>
      <c r="V423" s="52">
        <f t="shared" si="137"/>
        <v>0.96871769975356015</v>
      </c>
      <c r="W423" s="52">
        <f t="shared" si="138"/>
        <v>4.1730340382866907E-4</v>
      </c>
      <c r="X423" s="66">
        <f t="shared" si="139"/>
        <v>2.3636864981073806E-2</v>
      </c>
      <c r="Y423" s="67">
        <f t="shared" si="140"/>
        <v>2.3036795541646957</v>
      </c>
      <c r="Z423" s="67">
        <f t="shared" si="141"/>
        <v>1.2997865732483217E-4</v>
      </c>
    </row>
    <row r="424" spans="2:26" ht="11.25" customHeight="1">
      <c r="B424" s="69" t="s">
        <v>304</v>
      </c>
      <c r="C424" s="57">
        <v>4202.8990000000003</v>
      </c>
      <c r="D424" s="244">
        <v>23661.61</v>
      </c>
      <c r="E424" s="71">
        <v>6.9</v>
      </c>
      <c r="F424" s="59">
        <f t="shared" si="121"/>
        <v>3.2789215462648212E-4</v>
      </c>
      <c r="G424" s="60">
        <f t="shared" si="127"/>
        <v>3.0163310614262202E-5</v>
      </c>
      <c r="H424" s="60">
        <f t="shared" si="128"/>
        <v>0.91557528549893596</v>
      </c>
      <c r="I424" s="61">
        <f t="shared" si="129"/>
        <v>0.91556020384362879</v>
      </c>
      <c r="J424" s="62">
        <f t="shared" si="130"/>
        <v>29.000003100000004</v>
      </c>
      <c r="K424" s="60">
        <f t="shared" si="131"/>
        <v>4.9734493786193986E-6</v>
      </c>
      <c r="L424" s="60">
        <f t="shared" si="132"/>
        <v>0.98915067858351058</v>
      </c>
      <c r="M424" s="63">
        <f t="shared" si="133"/>
        <v>-2.52824918275385E-5</v>
      </c>
      <c r="N424" s="64">
        <f t="shared" si="134"/>
        <v>64.82976939647402</v>
      </c>
      <c r="O424" s="64">
        <f t="shared" si="135"/>
        <v>59.3555568837712</v>
      </c>
      <c r="P424" s="65">
        <f t="shared" si="136"/>
        <v>447.32540883567077</v>
      </c>
      <c r="Q424" s="229">
        <f t="shared" si="122"/>
        <v>1.9315214116032138</v>
      </c>
      <c r="R424" s="230">
        <f t="shared" si="123"/>
        <v>64.82976939647402</v>
      </c>
      <c r="S424" s="230">
        <f t="shared" si="124"/>
        <v>59.3555568837712</v>
      </c>
      <c r="T424" s="231">
        <f t="shared" si="125"/>
        <v>125.22008769858833</v>
      </c>
      <c r="U424" s="230">
        <f t="shared" si="126"/>
        <v>8.8970582928021411</v>
      </c>
      <c r="V424" s="52">
        <f t="shared" si="137"/>
        <v>0.96872953205828605</v>
      </c>
      <c r="W424" s="52">
        <f t="shared" si="138"/>
        <v>4.1702322540468996E-4</v>
      </c>
      <c r="X424" s="66">
        <f t="shared" si="139"/>
        <v>2.3636983827822918E-2</v>
      </c>
      <c r="Y424" s="67">
        <f t="shared" si="140"/>
        <v>2.1449237697254664</v>
      </c>
      <c r="Z424" s="67">
        <f t="shared" si="141"/>
        <v>1.3877228215081032E-4</v>
      </c>
    </row>
    <row r="425" spans="2:26" ht="11.25" customHeight="1">
      <c r="B425" s="69" t="s">
        <v>324</v>
      </c>
      <c r="C425" s="57">
        <v>79633.028000000006</v>
      </c>
      <c r="D425" s="244">
        <v>23962.04</v>
      </c>
      <c r="E425" s="71">
        <v>10.9</v>
      </c>
      <c r="F425" s="59">
        <f t="shared" si="121"/>
        <v>6.2126273151819683E-3</v>
      </c>
      <c r="G425" s="60">
        <f t="shared" si="127"/>
        <v>5.7150927460265853E-4</v>
      </c>
      <c r="H425" s="60">
        <f t="shared" si="128"/>
        <v>0.91614679477353866</v>
      </c>
      <c r="I425" s="61">
        <f t="shared" si="129"/>
        <v>0.91586104013623726</v>
      </c>
      <c r="J425" s="62">
        <f t="shared" si="130"/>
        <v>868.00000520000015</v>
      </c>
      <c r="K425" s="60">
        <f t="shared" si="131"/>
        <v>1.4886046982883166E-4</v>
      </c>
      <c r="L425" s="60">
        <f t="shared" si="132"/>
        <v>0.98929953905333945</v>
      </c>
      <c r="M425" s="63">
        <f t="shared" si="133"/>
        <v>-4.2901581962695445E-4</v>
      </c>
      <c r="N425" s="64">
        <f t="shared" si="134"/>
        <v>282.19324584404922</v>
      </c>
      <c r="O425" s="64">
        <f t="shared" si="135"/>
        <v>258.44979965815185</v>
      </c>
      <c r="P425" s="65">
        <f t="shared" si="136"/>
        <v>3075.9063797001368</v>
      </c>
      <c r="Q425" s="229">
        <f t="shared" si="122"/>
        <v>2.388762789235098</v>
      </c>
      <c r="R425" s="230">
        <f t="shared" si="123"/>
        <v>282.19324584404922</v>
      </c>
      <c r="S425" s="230">
        <f t="shared" si="124"/>
        <v>258.44979965815185</v>
      </c>
      <c r="T425" s="231">
        <f t="shared" si="125"/>
        <v>674.09272504573676</v>
      </c>
      <c r="U425" s="230">
        <f t="shared" si="126"/>
        <v>8.8894249026228795</v>
      </c>
      <c r="V425" s="52">
        <f t="shared" si="137"/>
        <v>0.96895362646715044</v>
      </c>
      <c r="W425" s="52">
        <f t="shared" si="138"/>
        <v>4.1395615896484426E-4</v>
      </c>
      <c r="X425" s="66">
        <f t="shared" si="139"/>
        <v>2.3640541033609793E-2</v>
      </c>
      <c r="Y425" s="67">
        <f t="shared" si="140"/>
        <v>2.2564957200464808</v>
      </c>
      <c r="Z425" s="67">
        <f t="shared" si="141"/>
        <v>2.9099954562878867E-3</v>
      </c>
    </row>
    <row r="426" spans="2:26" ht="11.25" customHeight="1">
      <c r="B426" s="69" t="s">
        <v>343</v>
      </c>
      <c r="C426" s="57">
        <v>621729.32299999997</v>
      </c>
      <c r="D426" s="244">
        <v>24262.799999999999</v>
      </c>
      <c r="E426" s="71">
        <v>13.3</v>
      </c>
      <c r="F426" s="59">
        <f t="shared" si="121"/>
        <v>4.8504655313614246E-2</v>
      </c>
      <c r="G426" s="60">
        <f t="shared" si="127"/>
        <v>4.462018879740853E-3</v>
      </c>
      <c r="H426" s="60">
        <f t="shared" si="128"/>
        <v>0.92060881365327951</v>
      </c>
      <c r="I426" s="61">
        <f t="shared" si="129"/>
        <v>0.91837780421340909</v>
      </c>
      <c r="J426" s="62">
        <f t="shared" si="130"/>
        <v>8268.9999958999997</v>
      </c>
      <c r="K426" s="60">
        <f t="shared" si="131"/>
        <v>1.4181189136291043E-3</v>
      </c>
      <c r="L426" s="60">
        <f t="shared" si="132"/>
        <v>0.99071765796696853</v>
      </c>
      <c r="M426" s="63">
        <f t="shared" si="133"/>
        <v>-3.1150681236459254E-3</v>
      </c>
      <c r="N426" s="64">
        <f t="shared" si="134"/>
        <v>788.49814394201337</v>
      </c>
      <c r="O426" s="64">
        <f t="shared" si="135"/>
        <v>724.13919405981483</v>
      </c>
      <c r="P426" s="65">
        <f t="shared" si="136"/>
        <v>10487.025314428778</v>
      </c>
      <c r="Q426" s="229">
        <f t="shared" si="122"/>
        <v>2.5877640352277083</v>
      </c>
      <c r="R426" s="230">
        <f t="shared" si="123"/>
        <v>788.49814394201337</v>
      </c>
      <c r="S426" s="230">
        <f t="shared" si="124"/>
        <v>724.13919405981483</v>
      </c>
      <c r="T426" s="231">
        <f t="shared" si="125"/>
        <v>2040.4471387369429</v>
      </c>
      <c r="U426" s="230">
        <f t="shared" si="126"/>
        <v>8.8258208196942469</v>
      </c>
      <c r="V426" s="52">
        <f t="shared" si="137"/>
        <v>0.97069709392520187</v>
      </c>
      <c r="W426" s="52">
        <f t="shared" si="138"/>
        <v>4.0082298455048037E-4</v>
      </c>
      <c r="X426" s="66">
        <f t="shared" si="139"/>
        <v>2.367442874612229E-2</v>
      </c>
      <c r="Y426" s="67">
        <f t="shared" si="140"/>
        <v>2.3249438832186651</v>
      </c>
      <c r="Z426" s="67">
        <f t="shared" si="141"/>
        <v>2.4118836488109755E-2</v>
      </c>
    </row>
    <row r="427" spans="2:26" ht="11.25" customHeight="1">
      <c r="B427" s="69" t="s">
        <v>247</v>
      </c>
      <c r="C427" s="57">
        <v>12962.963</v>
      </c>
      <c r="D427" s="244">
        <v>24442.7</v>
      </c>
      <c r="E427" s="71">
        <v>2.7</v>
      </c>
      <c r="F427" s="59">
        <f t="shared" si="121"/>
        <v>1.011314777826773E-3</v>
      </c>
      <c r="G427" s="60">
        <f t="shared" si="127"/>
        <v>9.3032423441578811E-5</v>
      </c>
      <c r="H427" s="60">
        <f t="shared" si="128"/>
        <v>0.92070184607672112</v>
      </c>
      <c r="I427" s="61">
        <f t="shared" si="129"/>
        <v>0.92065532986500032</v>
      </c>
      <c r="J427" s="62">
        <f t="shared" si="130"/>
        <v>35.000000100000008</v>
      </c>
      <c r="K427" s="60">
        <f t="shared" si="131"/>
        <v>6.00243828074018E-6</v>
      </c>
      <c r="L427" s="60">
        <f t="shared" si="132"/>
        <v>0.99072366040524928</v>
      </c>
      <c r="M427" s="63">
        <f t="shared" si="133"/>
        <v>-8.6642967082495304E-5</v>
      </c>
      <c r="N427" s="64">
        <f t="shared" si="134"/>
        <v>113.85500867331221</v>
      </c>
      <c r="O427" s="64">
        <f t="shared" si="135"/>
        <v>104.82122056691072</v>
      </c>
      <c r="P427" s="65">
        <f t="shared" si="136"/>
        <v>307.408523417943</v>
      </c>
      <c r="Q427" s="229">
        <f t="shared" si="122"/>
        <v>0.99325177301028345</v>
      </c>
      <c r="R427" s="230">
        <f t="shared" si="123"/>
        <v>113.85500867331221</v>
      </c>
      <c r="S427" s="230">
        <f t="shared" si="124"/>
        <v>104.82122056691072</v>
      </c>
      <c r="T427" s="231">
        <f t="shared" si="125"/>
        <v>113.08668923086856</v>
      </c>
      <c r="U427" s="230">
        <f t="shared" si="126"/>
        <v>8.768655154741186</v>
      </c>
      <c r="V427" s="52">
        <f t="shared" si="137"/>
        <v>0.97073332963136005</v>
      </c>
      <c r="W427" s="52">
        <f t="shared" si="138"/>
        <v>3.996133244495028E-4</v>
      </c>
      <c r="X427" s="66">
        <f t="shared" si="139"/>
        <v>2.3674572181839052E-2</v>
      </c>
      <c r="Y427" s="67">
        <f t="shared" si="140"/>
        <v>2.0285162364097533</v>
      </c>
      <c r="Z427" s="67">
        <f t="shared" si="141"/>
        <v>3.8281708379852555E-4</v>
      </c>
    </row>
    <row r="428" spans="2:26" ht="11.25" customHeight="1">
      <c r="B428" s="76" t="s">
        <v>349</v>
      </c>
      <c r="C428" s="77">
        <v>57000</v>
      </c>
      <c r="D428" s="245">
        <v>24605.22</v>
      </c>
      <c r="E428" s="181">
        <v>6</v>
      </c>
      <c r="F428" s="59">
        <f t="shared" si="121"/>
        <v>4.4468955389385945E-3</v>
      </c>
      <c r="G428" s="60">
        <f t="shared" si="127"/>
        <v>4.0907685505003698E-4</v>
      </c>
      <c r="H428" s="60">
        <f t="shared" si="128"/>
        <v>0.9211109229317711</v>
      </c>
      <c r="I428" s="61">
        <f t="shared" si="129"/>
        <v>0.92090638450424611</v>
      </c>
      <c r="J428" s="62">
        <f t="shared" si="130"/>
        <v>342</v>
      </c>
      <c r="K428" s="60">
        <f t="shared" si="131"/>
        <v>5.86523967470829E-5</v>
      </c>
      <c r="L428" s="60">
        <f t="shared" si="132"/>
        <v>0.99078231280199636</v>
      </c>
      <c r="M428" s="63">
        <f t="shared" si="133"/>
        <v>-3.5128074926027431E-4</v>
      </c>
      <c r="N428" s="64">
        <f t="shared" si="134"/>
        <v>238.74672772626644</v>
      </c>
      <c r="O428" s="64">
        <f t="shared" si="135"/>
        <v>219.86338584261568</v>
      </c>
      <c r="P428" s="65">
        <f t="shared" si="136"/>
        <v>1432.4803663575985</v>
      </c>
      <c r="Q428" s="229">
        <f t="shared" si="122"/>
        <v>1.791759469228055</v>
      </c>
      <c r="R428" s="230">
        <f t="shared" si="123"/>
        <v>238.74672772626644</v>
      </c>
      <c r="S428" s="230">
        <f t="shared" si="124"/>
        <v>219.86338584261568</v>
      </c>
      <c r="T428" s="231">
        <f t="shared" si="125"/>
        <v>427.77671015075009</v>
      </c>
      <c r="U428" s="230">
        <f t="shared" si="126"/>
        <v>8.7623764092631369</v>
      </c>
      <c r="V428" s="52">
        <f t="shared" si="137"/>
        <v>0.97089260749815942</v>
      </c>
      <c r="W428" s="52">
        <f t="shared" si="138"/>
        <v>3.9560037707347912E-4</v>
      </c>
      <c r="X428" s="66">
        <f t="shared" si="139"/>
        <v>2.367597375369599E-2</v>
      </c>
      <c r="Y428" s="67">
        <f t="shared" si="140"/>
        <v>2.12131086151898</v>
      </c>
      <c r="Z428" s="67">
        <f t="shared" si="141"/>
        <v>1.8408293910535244E-3</v>
      </c>
    </row>
    <row r="429" spans="2:26" ht="11.25" customHeight="1">
      <c r="B429" s="69" t="s">
        <v>248</v>
      </c>
      <c r="C429" s="57">
        <v>110000</v>
      </c>
      <c r="D429" s="244">
        <v>26641.62</v>
      </c>
      <c r="E429" s="71">
        <v>3.2</v>
      </c>
      <c r="F429" s="59">
        <f>C429/$C$480</f>
        <v>1.0007045230032164E-2</v>
      </c>
      <c r="G429" s="60">
        <f t="shared" si="127"/>
        <v>7.8944656237726429E-4</v>
      </c>
      <c r="H429" s="60">
        <f t="shared" si="128"/>
        <v>0.92190036949414833</v>
      </c>
      <c r="I429" s="61">
        <f t="shared" si="129"/>
        <v>0.92150564621295972</v>
      </c>
      <c r="J429" s="62">
        <f t="shared" si="130"/>
        <v>352</v>
      </c>
      <c r="K429" s="60">
        <f t="shared" si="131"/>
        <v>6.0367379108108716E-5</v>
      </c>
      <c r="L429" s="60">
        <f t="shared" si="132"/>
        <v>0.99084268018110444</v>
      </c>
      <c r="M429" s="63">
        <f t="shared" si="133"/>
        <v>-7.2656463862053045E-4</v>
      </c>
      <c r="N429" s="64">
        <f t="shared" si="134"/>
        <v>331.66247903554</v>
      </c>
      <c r="O429" s="64">
        <f t="shared" si="135"/>
        <v>305.62884706823752</v>
      </c>
      <c r="P429" s="65">
        <f t="shared" si="136"/>
        <v>1061.3199329137281</v>
      </c>
      <c r="Q429" s="229">
        <f t="shared" si="122"/>
        <v>1.1631508098056809</v>
      </c>
      <c r="R429" s="230">
        <f t="shared" si="123"/>
        <v>331.66247903554</v>
      </c>
      <c r="S429" s="230">
        <f t="shared" si="124"/>
        <v>305.62884706823752</v>
      </c>
      <c r="T429" s="231">
        <f t="shared" si="125"/>
        <v>385.77348107234803</v>
      </c>
      <c r="U429" s="230">
        <f t="shared" si="126"/>
        <v>8.7474073544232027</v>
      </c>
      <c r="V429" s="52">
        <f t="shared" si="137"/>
        <v>0.97119972944362287</v>
      </c>
      <c r="W429" s="52">
        <f t="shared" si="138"/>
        <v>3.8584551367512766E-4</v>
      </c>
      <c r="X429" s="66">
        <f t="shared" si="139"/>
        <v>2.3677416307186172E-2</v>
      </c>
      <c r="Y429" s="67">
        <f t="shared" si="140"/>
        <v>2.042691009238899</v>
      </c>
      <c r="Z429" s="67">
        <f t="shared" si="141"/>
        <v>3.2940341154020945E-3</v>
      </c>
    </row>
    <row r="430" spans="2:26" ht="11.25" customHeight="1">
      <c r="B430" s="69" t="s">
        <v>346</v>
      </c>
      <c r="C430" s="57">
        <v>1586.2070000000001</v>
      </c>
      <c r="D430" s="244">
        <v>27070.42</v>
      </c>
      <c r="E430" s="71">
        <v>14.5</v>
      </c>
      <c r="F430" s="59">
        <f t="shared" ref="F430:F467" si="142">C430/$C$480</f>
        <v>1.44302229029033E-4</v>
      </c>
      <c r="G430" s="60">
        <f t="shared" si="127"/>
        <v>1.1383869666988667E-5</v>
      </c>
      <c r="H430" s="60">
        <f t="shared" si="128"/>
        <v>0.92191175336381537</v>
      </c>
      <c r="I430" s="61">
        <f t="shared" si="129"/>
        <v>0.92190606142898179</v>
      </c>
      <c r="J430" s="62">
        <f t="shared" si="130"/>
        <v>23.000001500000003</v>
      </c>
      <c r="K430" s="60">
        <f t="shared" si="131"/>
        <v>3.9444596876067306E-6</v>
      </c>
      <c r="L430" s="60">
        <f t="shared" si="132"/>
        <v>0.9908466246407921</v>
      </c>
      <c r="M430" s="63">
        <f t="shared" si="133"/>
        <v>-7.6432250881719455E-6</v>
      </c>
      <c r="N430" s="64">
        <f t="shared" si="134"/>
        <v>39.827214313833203</v>
      </c>
      <c r="O430" s="64">
        <f t="shared" si="135"/>
        <v>36.716950285753938</v>
      </c>
      <c r="P430" s="65">
        <f t="shared" si="136"/>
        <v>577.49460755058146</v>
      </c>
      <c r="Q430" s="229">
        <f t="shared" si="122"/>
        <v>2.6741486494265287</v>
      </c>
      <c r="R430" s="230">
        <f t="shared" si="123"/>
        <v>39.827214313833203</v>
      </c>
      <c r="S430" s="230">
        <f t="shared" si="124"/>
        <v>36.716950285753938</v>
      </c>
      <c r="T430" s="231">
        <f t="shared" si="125"/>
        <v>106.50389136775797</v>
      </c>
      <c r="U430" s="230">
        <f t="shared" si="126"/>
        <v>8.7374195728202153</v>
      </c>
      <c r="V430" s="52">
        <f t="shared" si="137"/>
        <v>0.97120415569326424</v>
      </c>
      <c r="W430" s="52">
        <f t="shared" si="138"/>
        <v>3.8582658635459615E-4</v>
      </c>
      <c r="X430" s="66">
        <f t="shared" si="139"/>
        <v>2.3677510564948781E-2</v>
      </c>
      <c r="Y430" s="67">
        <f t="shared" si="140"/>
        <v>2.3609362416012689</v>
      </c>
      <c r="Z430" s="67">
        <f t="shared" si="141"/>
        <v>6.3453916482937993E-5</v>
      </c>
    </row>
    <row r="431" spans="2:26" ht="11.25" customHeight="1">
      <c r="B431" s="69" t="s">
        <v>268</v>
      </c>
      <c r="C431" s="57">
        <v>97368.421000000002</v>
      </c>
      <c r="D431" s="244">
        <v>27501.439999999999</v>
      </c>
      <c r="E431" s="71">
        <v>3.8</v>
      </c>
      <c r="F431" s="59">
        <f t="shared" si="142"/>
        <v>8.8579108447619428E-3</v>
      </c>
      <c r="G431" s="60">
        <f t="shared" si="127"/>
        <v>6.9879241129592944E-4</v>
      </c>
      <c r="H431" s="60">
        <f t="shared" si="128"/>
        <v>0.92261054577511126</v>
      </c>
      <c r="I431" s="61">
        <f t="shared" si="129"/>
        <v>0.92226114956946326</v>
      </c>
      <c r="J431" s="62">
        <f t="shared" si="130"/>
        <v>369.99999980000001</v>
      </c>
      <c r="K431" s="60">
        <f t="shared" si="131"/>
        <v>6.3454347323655533E-5</v>
      </c>
      <c r="L431" s="60">
        <f t="shared" si="132"/>
        <v>0.99091007898811578</v>
      </c>
      <c r="M431" s="63">
        <f t="shared" si="133"/>
        <v>-6.3389679345737804E-4</v>
      </c>
      <c r="N431" s="64">
        <f t="shared" si="134"/>
        <v>312.03913376369957</v>
      </c>
      <c r="O431" s="64">
        <f t="shared" si="135"/>
        <v>287.7815702155691</v>
      </c>
      <c r="P431" s="65">
        <f t="shared" si="136"/>
        <v>1185.7487083020583</v>
      </c>
      <c r="Q431" s="229">
        <f t="shared" si="122"/>
        <v>1.33500106673234</v>
      </c>
      <c r="R431" s="230">
        <f t="shared" si="123"/>
        <v>312.03913376369957</v>
      </c>
      <c r="S431" s="230">
        <f t="shared" si="124"/>
        <v>287.7815702155691</v>
      </c>
      <c r="T431" s="231">
        <f t="shared" si="125"/>
        <v>416.57257643677423</v>
      </c>
      <c r="U431" s="230">
        <f t="shared" si="126"/>
        <v>8.7285719510268986</v>
      </c>
      <c r="V431" s="52">
        <f t="shared" si="137"/>
        <v>0.97147572429981233</v>
      </c>
      <c r="W431" s="52">
        <f t="shared" si="138"/>
        <v>3.7769414215078255E-4</v>
      </c>
      <c r="X431" s="66">
        <f t="shared" si="139"/>
        <v>2.3679026885377985E-2</v>
      </c>
      <c r="Y431" s="67">
        <f t="shared" si="140"/>
        <v>2.0597083947691175</v>
      </c>
      <c r="Z431" s="67">
        <f t="shared" si="141"/>
        <v>2.9645559973238166E-3</v>
      </c>
    </row>
    <row r="432" spans="2:26" ht="11.25" customHeight="1">
      <c r="B432" s="69" t="s">
        <v>283</v>
      </c>
      <c r="C432" s="57">
        <v>501470.58799999999</v>
      </c>
      <c r="D432" s="244">
        <v>28172.720000000001</v>
      </c>
      <c r="E432" s="71">
        <v>3.4</v>
      </c>
      <c r="F432" s="59">
        <f t="shared" si="142"/>
        <v>4.5620353233152951E-2</v>
      </c>
      <c r="G432" s="60">
        <f t="shared" si="127"/>
        <v>3.5989475620900493E-3</v>
      </c>
      <c r="H432" s="60">
        <f t="shared" si="128"/>
        <v>0.92620949333720126</v>
      </c>
      <c r="I432" s="61">
        <f t="shared" si="129"/>
        <v>0.9244100195561562</v>
      </c>
      <c r="J432" s="62">
        <f t="shared" si="130"/>
        <v>1704.9999992</v>
      </c>
      <c r="K432" s="60">
        <f t="shared" si="131"/>
        <v>2.9240449241770304E-4</v>
      </c>
      <c r="L432" s="60">
        <f t="shared" si="132"/>
        <v>0.99120248348053352</v>
      </c>
      <c r="M432" s="63">
        <f t="shared" si="133"/>
        <v>-3.2964579446881359E-3</v>
      </c>
      <c r="N432" s="64">
        <f t="shared" si="134"/>
        <v>708.14588045119626</v>
      </c>
      <c r="O432" s="64">
        <f t="shared" si="135"/>
        <v>654.61714719650183</v>
      </c>
      <c r="P432" s="65">
        <f t="shared" si="136"/>
        <v>2407.6959935340674</v>
      </c>
      <c r="Q432" s="229">
        <f t="shared" si="122"/>
        <v>1.2237754316221157</v>
      </c>
      <c r="R432" s="230">
        <f t="shared" si="123"/>
        <v>708.14588045119626</v>
      </c>
      <c r="S432" s="230">
        <f t="shared" si="124"/>
        <v>654.61714719650183</v>
      </c>
      <c r="T432" s="231">
        <f t="shared" si="125"/>
        <v>866.61153050058579</v>
      </c>
      <c r="U432" s="230">
        <f t="shared" si="126"/>
        <v>8.6752200574295024</v>
      </c>
      <c r="V432" s="52">
        <f t="shared" si="137"/>
        <v>0.97287019618353554</v>
      </c>
      <c r="W432" s="52">
        <f t="shared" si="138"/>
        <v>3.3607275753967365E-4</v>
      </c>
      <c r="X432" s="66">
        <f t="shared" si="139"/>
        <v>2.3686014253842775E-2</v>
      </c>
      <c r="Y432" s="67">
        <f t="shared" si="140"/>
        <v>2.0487790776497787</v>
      </c>
      <c r="Z432" s="67">
        <f t="shared" si="141"/>
        <v>1.5106566948844699E-2</v>
      </c>
    </row>
    <row r="433" spans="2:26" ht="11.25" customHeight="1">
      <c r="B433" s="69" t="s">
        <v>282</v>
      </c>
      <c r="C433" s="57">
        <v>165789.47399999999</v>
      </c>
      <c r="D433" s="244">
        <v>28448.55</v>
      </c>
      <c r="E433" s="71">
        <v>3.8</v>
      </c>
      <c r="F433" s="59">
        <f t="shared" si="142"/>
        <v>1.5082388772556739E-2</v>
      </c>
      <c r="G433" s="60">
        <f t="shared" si="127"/>
        <v>1.1898357302512258E-3</v>
      </c>
      <c r="H433" s="60">
        <f t="shared" si="128"/>
        <v>0.92739932906745248</v>
      </c>
      <c r="I433" s="61">
        <f t="shared" si="129"/>
        <v>0.92680441120232682</v>
      </c>
      <c r="J433" s="62">
        <f t="shared" si="130"/>
        <v>630.00000119999993</v>
      </c>
      <c r="K433" s="60">
        <f t="shared" si="131"/>
        <v>1.0804388895042427E-4</v>
      </c>
      <c r="L433" s="60">
        <f t="shared" si="132"/>
        <v>0.991310527369484</v>
      </c>
      <c r="M433" s="63">
        <f t="shared" si="133"/>
        <v>-1.0792968551158744E-3</v>
      </c>
      <c r="N433" s="64">
        <f t="shared" si="134"/>
        <v>407.17253591076104</v>
      </c>
      <c r="O433" s="64">
        <f t="shared" si="135"/>
        <v>377.36930240253116</v>
      </c>
      <c r="P433" s="65">
        <f t="shared" si="136"/>
        <v>1547.255636460892</v>
      </c>
      <c r="Q433" s="229">
        <f t="shared" si="122"/>
        <v>1.33500106673234</v>
      </c>
      <c r="R433" s="230">
        <f t="shared" si="123"/>
        <v>407.17253591076104</v>
      </c>
      <c r="S433" s="230">
        <f t="shared" si="124"/>
        <v>377.36930240253116</v>
      </c>
      <c r="T433" s="231">
        <f t="shared" si="125"/>
        <v>543.57576978497798</v>
      </c>
      <c r="U433" s="230">
        <f t="shared" si="126"/>
        <v>8.6161564131064292</v>
      </c>
      <c r="V433" s="52">
        <f t="shared" si="137"/>
        <v>0.97332968694213606</v>
      </c>
      <c r="W433" s="52">
        <f t="shared" si="138"/>
        <v>3.2331062247374978E-4</v>
      </c>
      <c r="X433" s="66">
        <f t="shared" si="139"/>
        <v>2.3688596096742055E-2</v>
      </c>
      <c r="Y433" s="67">
        <f t="shared" si="140"/>
        <v>2.0605154301470083</v>
      </c>
      <c r="Z433" s="67">
        <f t="shared" si="141"/>
        <v>5.0517139230817415E-3</v>
      </c>
    </row>
    <row r="434" spans="2:26" ht="11.25" customHeight="1">
      <c r="B434" s="69" t="s">
        <v>350</v>
      </c>
      <c r="C434" s="57">
        <v>21666.667000000001</v>
      </c>
      <c r="D434" s="244">
        <v>28642.55</v>
      </c>
      <c r="E434" s="71">
        <v>2.4</v>
      </c>
      <c r="F434" s="59">
        <f t="shared" si="142"/>
        <v>1.9710846968458663E-3</v>
      </c>
      <c r="G434" s="60">
        <f t="shared" si="127"/>
        <v>1.5549705255748106E-4</v>
      </c>
      <c r="H434" s="60">
        <f t="shared" si="128"/>
        <v>0.92755482612000995</v>
      </c>
      <c r="I434" s="61">
        <f t="shared" si="129"/>
        <v>0.92747707759373121</v>
      </c>
      <c r="J434" s="62">
        <f t="shared" si="130"/>
        <v>52.000000800000002</v>
      </c>
      <c r="K434" s="60">
        <f t="shared" si="131"/>
        <v>8.917908414532832E-6</v>
      </c>
      <c r="L434" s="60">
        <f t="shared" si="132"/>
        <v>0.9913194452778985</v>
      </c>
      <c r="M434" s="63">
        <f t="shared" si="133"/>
        <v>-1.4587540289490164E-4</v>
      </c>
      <c r="N434" s="64">
        <f t="shared" si="134"/>
        <v>147.19601557107447</v>
      </c>
      <c r="O434" s="64">
        <f t="shared" si="135"/>
        <v>136.52093035530152</v>
      </c>
      <c r="P434" s="65">
        <f t="shared" si="136"/>
        <v>353.27043737057869</v>
      </c>
      <c r="Q434" s="229">
        <f t="shared" si="122"/>
        <v>0.87546873735389985</v>
      </c>
      <c r="R434" s="230">
        <f t="shared" si="123"/>
        <v>147.19601557107447</v>
      </c>
      <c r="S434" s="230">
        <f t="shared" si="124"/>
        <v>136.52093035530152</v>
      </c>
      <c r="T434" s="231">
        <f t="shared" si="125"/>
        <v>128.86550989553353</v>
      </c>
      <c r="U434" s="230">
        <f t="shared" si="126"/>
        <v>8.5996358903746195</v>
      </c>
      <c r="V434" s="52">
        <f t="shared" si="137"/>
        <v>0.97338968078023802</v>
      </c>
      <c r="W434" s="52">
        <f t="shared" si="138"/>
        <v>3.2147645494156625E-4</v>
      </c>
      <c r="X434" s="66">
        <f t="shared" si="139"/>
        <v>2.3688809201238198E-2</v>
      </c>
      <c r="Y434" s="67">
        <f t="shared" si="140"/>
        <v>2.0208408290650932</v>
      </c>
      <c r="Z434" s="67">
        <f t="shared" si="141"/>
        <v>6.3501849881391346E-4</v>
      </c>
    </row>
    <row r="435" spans="2:26" ht="11.25" customHeight="1">
      <c r="B435" s="69" t="s">
        <v>319</v>
      </c>
      <c r="C435" s="57">
        <v>61607.142999999996</v>
      </c>
      <c r="D435" s="244">
        <v>28651.64</v>
      </c>
      <c r="E435" s="71">
        <v>5.6</v>
      </c>
      <c r="F435" s="59">
        <f t="shared" si="142"/>
        <v>5.6045951499459944E-3</v>
      </c>
      <c r="G435" s="60">
        <f t="shared" si="127"/>
        <v>4.4214133872031401E-4</v>
      </c>
      <c r="H435" s="60">
        <f t="shared" si="128"/>
        <v>0.92799696745873028</v>
      </c>
      <c r="I435" s="61">
        <f t="shared" si="129"/>
        <v>0.92777589678937011</v>
      </c>
      <c r="J435" s="62">
        <f t="shared" si="130"/>
        <v>345.00000079999995</v>
      </c>
      <c r="K435" s="60">
        <f t="shared" si="131"/>
        <v>5.9166891592589223E-5</v>
      </c>
      <c r="L435" s="60">
        <f t="shared" si="132"/>
        <v>0.99137861216949108</v>
      </c>
      <c r="M435" s="63">
        <f t="shared" si="133"/>
        <v>-3.8342277079150833E-4</v>
      </c>
      <c r="N435" s="64">
        <f t="shared" si="134"/>
        <v>248.20786248626371</v>
      </c>
      <c r="O435" s="64">
        <f t="shared" si="135"/>
        <v>230.28127220836598</v>
      </c>
      <c r="P435" s="65">
        <f t="shared" si="136"/>
        <v>1389.9640299230766</v>
      </c>
      <c r="Q435" s="229">
        <f t="shared" si="122"/>
        <v>1.7227665977411035</v>
      </c>
      <c r="R435" s="230">
        <f t="shared" si="123"/>
        <v>248.20786248626371</v>
      </c>
      <c r="S435" s="230">
        <f t="shared" si="124"/>
        <v>230.28127220836598</v>
      </c>
      <c r="T435" s="231">
        <f t="shared" si="125"/>
        <v>427.60421478805222</v>
      </c>
      <c r="U435" s="230">
        <f t="shared" si="126"/>
        <v>8.5923071286279153</v>
      </c>
      <c r="V435" s="52">
        <f t="shared" si="137"/>
        <v>0.97356019698752838</v>
      </c>
      <c r="W435" s="52">
        <f t="shared" si="138"/>
        <v>3.1749591959679882E-4</v>
      </c>
      <c r="X435" s="66">
        <f t="shared" si="139"/>
        <v>2.369022306758839E-2</v>
      </c>
      <c r="Y435" s="67">
        <f t="shared" si="140"/>
        <v>2.1118768232562379</v>
      </c>
      <c r="Z435" s="67">
        <f t="shared" si="141"/>
        <v>1.9719608567849069E-3</v>
      </c>
    </row>
    <row r="436" spans="2:26" ht="11.25" customHeight="1">
      <c r="B436" s="69" t="s">
        <v>216</v>
      </c>
      <c r="C436" s="57">
        <v>21298.701000000001</v>
      </c>
      <c r="D436" s="244">
        <v>28871.93</v>
      </c>
      <c r="E436" s="71">
        <v>7.7</v>
      </c>
      <c r="F436" s="59">
        <f t="shared" si="142"/>
        <v>1.9376096749811936E-3</v>
      </c>
      <c r="G436" s="60">
        <f t="shared" si="127"/>
        <v>1.5285623897773822E-4</v>
      </c>
      <c r="H436" s="60">
        <f t="shared" si="128"/>
        <v>0.92814982369770804</v>
      </c>
      <c r="I436" s="61">
        <f t="shared" si="129"/>
        <v>0.92807339557821922</v>
      </c>
      <c r="J436" s="62">
        <f t="shared" si="130"/>
        <v>163.99999769999999</v>
      </c>
      <c r="K436" s="60">
        <f t="shared" si="131"/>
        <v>2.8125710326377436E-5</v>
      </c>
      <c r="L436" s="60">
        <f t="shared" si="132"/>
        <v>0.99140673787981748</v>
      </c>
      <c r="M436" s="63">
        <f t="shared" si="133"/>
        <v>-1.2543783216867332E-4</v>
      </c>
      <c r="N436" s="64">
        <f t="shared" si="134"/>
        <v>145.94074482474042</v>
      </c>
      <c r="O436" s="64">
        <f t="shared" si="135"/>
        <v>135.44372260271126</v>
      </c>
      <c r="P436" s="65">
        <f t="shared" si="136"/>
        <v>1123.7437351505012</v>
      </c>
      <c r="Q436" s="229">
        <f t="shared" si="122"/>
        <v>2.0412203288596382</v>
      </c>
      <c r="R436" s="230">
        <f t="shared" si="123"/>
        <v>145.94074482474042</v>
      </c>
      <c r="S436" s="230">
        <f t="shared" si="124"/>
        <v>135.44372260271126</v>
      </c>
      <c r="T436" s="231">
        <f t="shared" si="125"/>
        <v>297.8972151451772</v>
      </c>
      <c r="U436" s="230">
        <f t="shared" si="126"/>
        <v>8.5850169552059921</v>
      </c>
      <c r="V436" s="52">
        <f t="shared" si="137"/>
        <v>0.97361912320742683</v>
      </c>
      <c r="W436" s="52">
        <f t="shared" si="138"/>
        <v>3.1639923573344712E-4</v>
      </c>
      <c r="X436" s="66">
        <f t="shared" si="139"/>
        <v>2.3690895166364162E-2</v>
      </c>
      <c r="Y436" s="67">
        <f t="shared" si="140"/>
        <v>2.1717051632992774</v>
      </c>
      <c r="Z436" s="67">
        <f t="shared" si="141"/>
        <v>7.2091638680796537E-4</v>
      </c>
    </row>
    <row r="437" spans="2:26" ht="11.25" customHeight="1">
      <c r="B437" s="69" t="s">
        <v>215</v>
      </c>
      <c r="C437" s="57">
        <v>5545.4549999999999</v>
      </c>
      <c r="D437" s="244">
        <v>28991.7</v>
      </c>
      <c r="E437" s="71">
        <v>11</v>
      </c>
      <c r="F437" s="59">
        <f t="shared" si="142"/>
        <v>5.0448744551007281E-4</v>
      </c>
      <c r="G437" s="60">
        <f t="shared" si="127"/>
        <v>3.9798548968798297E-5</v>
      </c>
      <c r="H437" s="60">
        <f t="shared" si="128"/>
        <v>0.92818962224667689</v>
      </c>
      <c r="I437" s="61">
        <f t="shared" si="129"/>
        <v>0.92816972297219247</v>
      </c>
      <c r="J437" s="62">
        <f t="shared" si="130"/>
        <v>61.000004999999994</v>
      </c>
      <c r="K437" s="60">
        <f t="shared" si="131"/>
        <v>1.0461393259748656E-5</v>
      </c>
      <c r="L437" s="60">
        <f t="shared" si="132"/>
        <v>0.99141719927307725</v>
      </c>
      <c r="M437" s="63">
        <f t="shared" si="133"/>
        <v>-2.974680929590523E-5</v>
      </c>
      <c r="N437" s="64">
        <f t="shared" si="134"/>
        <v>74.467811838404387</v>
      </c>
      <c r="O437" s="64">
        <f t="shared" si="135"/>
        <v>69.118768284397149</v>
      </c>
      <c r="P437" s="65">
        <f t="shared" si="136"/>
        <v>819.14593022244821</v>
      </c>
      <c r="Q437" s="229">
        <f t="shared" si="122"/>
        <v>2.3978952727983707</v>
      </c>
      <c r="R437" s="230">
        <f t="shared" si="123"/>
        <v>74.467811838404387</v>
      </c>
      <c r="S437" s="230">
        <f t="shared" si="124"/>
        <v>69.118768284397149</v>
      </c>
      <c r="T437" s="231">
        <f t="shared" si="125"/>
        <v>178.56601398294842</v>
      </c>
      <c r="U437" s="230">
        <f t="shared" si="126"/>
        <v>8.5826577894309821</v>
      </c>
      <c r="V437" s="52">
        <f t="shared" si="137"/>
        <v>0.97363446353591876</v>
      </c>
      <c r="W437" s="52">
        <f t="shared" si="138"/>
        <v>3.1622569029761389E-4</v>
      </c>
      <c r="X437" s="66">
        <f t="shared" si="139"/>
        <v>2.3691145154347441E-2</v>
      </c>
      <c r="Y437" s="67">
        <f t="shared" si="140"/>
        <v>2.2656490028490577</v>
      </c>
      <c r="Z437" s="67">
        <f t="shared" si="141"/>
        <v>2.0429253470045014E-4</v>
      </c>
    </row>
    <row r="438" spans="2:26" ht="11.25" customHeight="1">
      <c r="B438" s="69" t="s">
        <v>354</v>
      </c>
      <c r="C438" s="57">
        <v>423823.52899999998</v>
      </c>
      <c r="D438" s="244">
        <v>29338.62</v>
      </c>
      <c r="E438" s="71">
        <v>3.4</v>
      </c>
      <c r="F438" s="59">
        <f t="shared" si="142"/>
        <v>3.8556556584134982E-2</v>
      </c>
      <c r="G438" s="60">
        <f t="shared" si="127"/>
        <v>3.0416911638513709E-3</v>
      </c>
      <c r="H438" s="60">
        <f t="shared" si="128"/>
        <v>0.93123131341052823</v>
      </c>
      <c r="I438" s="61">
        <f t="shared" si="129"/>
        <v>0.92971046782860256</v>
      </c>
      <c r="J438" s="62">
        <f t="shared" si="130"/>
        <v>1440.9999985999998</v>
      </c>
      <c r="K438" s="60">
        <f t="shared" si="131"/>
        <v>2.4712895798372251E-4</v>
      </c>
      <c r="L438" s="60">
        <f t="shared" si="132"/>
        <v>0.99166432823106099</v>
      </c>
      <c r="M438" s="63">
        <f t="shared" si="133"/>
        <v>-2.7862024005619324E-3</v>
      </c>
      <c r="N438" s="64">
        <f t="shared" si="134"/>
        <v>651.01730314946315</v>
      </c>
      <c r="O438" s="64">
        <f t="shared" si="135"/>
        <v>605.25760147560254</v>
      </c>
      <c r="P438" s="65">
        <f t="shared" si="136"/>
        <v>2213.4588307081744</v>
      </c>
      <c r="Q438" s="229">
        <f t="shared" si="122"/>
        <v>1.2237754316221157</v>
      </c>
      <c r="R438" s="230">
        <f t="shared" si="123"/>
        <v>651.01730314946315</v>
      </c>
      <c r="S438" s="230">
        <f t="shared" si="124"/>
        <v>605.25760147560254</v>
      </c>
      <c r="T438" s="231">
        <f t="shared" si="125"/>
        <v>796.69898115519993</v>
      </c>
      <c r="U438" s="230">
        <f t="shared" si="126"/>
        <v>8.5450112151528863</v>
      </c>
      <c r="V438" s="52">
        <f t="shared" si="137"/>
        <v>0.97480438301992345</v>
      </c>
      <c r="W438" s="52">
        <f t="shared" si="138"/>
        <v>2.8425775252255962E-4</v>
      </c>
      <c r="X438" s="66">
        <f t="shared" si="139"/>
        <v>2.3697050607692137E-2</v>
      </c>
      <c r="Y438" s="67">
        <f t="shared" si="140"/>
        <v>2.049617216424517</v>
      </c>
      <c r="Z438" s="67">
        <f t="shared" si="141"/>
        <v>1.2777933893145131E-2</v>
      </c>
    </row>
    <row r="439" spans="2:26" ht="11.25" customHeight="1">
      <c r="B439" s="69" t="s">
        <v>242</v>
      </c>
      <c r="C439" s="57">
        <v>246.91399999999999</v>
      </c>
      <c r="D439" s="244">
        <v>31090.7</v>
      </c>
      <c r="E439" s="71">
        <v>8.1</v>
      </c>
      <c r="F439" s="59">
        <f t="shared" si="142"/>
        <v>2.2462541508437835E-5</v>
      </c>
      <c r="G439" s="60">
        <f t="shared" si="127"/>
        <v>1.772049168207453E-6</v>
      </c>
      <c r="H439" s="60">
        <f t="shared" si="128"/>
        <v>0.93123308545969641</v>
      </c>
      <c r="I439" s="61">
        <f t="shared" si="129"/>
        <v>0.93123219943511226</v>
      </c>
      <c r="J439" s="62">
        <f t="shared" si="130"/>
        <v>2.0000033999999998</v>
      </c>
      <c r="K439" s="60">
        <f t="shared" si="131"/>
        <v>3.4299705529916584E-7</v>
      </c>
      <c r="L439" s="60">
        <f t="shared" si="132"/>
        <v>0.9916646712281163</v>
      </c>
      <c r="M439" s="63">
        <f t="shared" si="133"/>
        <v>-1.4378683496074629E-6</v>
      </c>
      <c r="N439" s="64">
        <f t="shared" si="134"/>
        <v>15.713497382823467</v>
      </c>
      <c r="O439" s="64">
        <f t="shared" si="135"/>
        <v>14.632914728624577</v>
      </c>
      <c r="P439" s="65">
        <f t="shared" si="136"/>
        <v>127.27932880087008</v>
      </c>
      <c r="Q439" s="229">
        <f t="shared" si="122"/>
        <v>2.0918640616783932</v>
      </c>
      <c r="R439" s="230">
        <f t="shared" si="123"/>
        <v>15.713497382823467</v>
      </c>
      <c r="S439" s="230">
        <f t="shared" si="124"/>
        <v>14.632914728624577</v>
      </c>
      <c r="T439" s="231">
        <f t="shared" si="125"/>
        <v>32.8705004584059</v>
      </c>
      <c r="U439" s="230">
        <f t="shared" si="126"/>
        <v>8.5079913008473014</v>
      </c>
      <c r="V439" s="52">
        <f t="shared" si="137"/>
        <v>0.97480506316488424</v>
      </c>
      <c r="W439" s="52">
        <f t="shared" si="138"/>
        <v>2.8424638404579938E-4</v>
      </c>
      <c r="X439" s="66">
        <f t="shared" si="139"/>
        <v>2.3697058804032719E-2</v>
      </c>
      <c r="Y439" s="67">
        <f t="shared" si="140"/>
        <v>2.1842961110179115</v>
      </c>
      <c r="Z439" s="67">
        <f t="shared" si="141"/>
        <v>8.4547115039457627E-6</v>
      </c>
    </row>
    <row r="440" spans="2:26" ht="11.25" customHeight="1">
      <c r="B440" s="69" t="s">
        <v>335</v>
      </c>
      <c r="C440" s="57">
        <v>448285.71399999998</v>
      </c>
      <c r="D440" s="244">
        <v>31930.04</v>
      </c>
      <c r="E440" s="71">
        <v>3.5</v>
      </c>
      <c r="F440" s="59">
        <f t="shared" si="142"/>
        <v>4.078195832704784E-2</v>
      </c>
      <c r="G440" s="60">
        <f t="shared" si="127"/>
        <v>3.2172510534557953E-3</v>
      </c>
      <c r="H440" s="60">
        <f t="shared" si="128"/>
        <v>0.93445033651315224</v>
      </c>
      <c r="I440" s="61">
        <f t="shared" si="129"/>
        <v>0.93284171098642432</v>
      </c>
      <c r="J440" s="62">
        <f t="shared" si="130"/>
        <v>1568.9999989999999</v>
      </c>
      <c r="K440" s="60">
        <f t="shared" si="131"/>
        <v>2.6908073227345226E-4</v>
      </c>
      <c r="L440" s="60">
        <f t="shared" si="132"/>
        <v>0.9919337519603898</v>
      </c>
      <c r="M440" s="63">
        <f t="shared" si="133"/>
        <v>-2.9398573276306905E-3</v>
      </c>
      <c r="N440" s="64">
        <f t="shared" si="134"/>
        <v>669.54142067537532</v>
      </c>
      <c r="O440" s="64">
        <f t="shared" si="135"/>
        <v>624.57616443909842</v>
      </c>
      <c r="P440" s="65">
        <f t="shared" si="136"/>
        <v>2343.3949723638134</v>
      </c>
      <c r="Q440" s="229">
        <f t="shared" si="122"/>
        <v>1.2527629684953681</v>
      </c>
      <c r="R440" s="230">
        <f t="shared" si="123"/>
        <v>669.54142067537532</v>
      </c>
      <c r="S440" s="230">
        <f t="shared" si="124"/>
        <v>624.57616443909842</v>
      </c>
      <c r="T440" s="231">
        <f t="shared" si="125"/>
        <v>838.7766976958892</v>
      </c>
      <c r="U440" s="230">
        <f t="shared" si="126"/>
        <v>8.4690104331693448</v>
      </c>
      <c r="V440" s="52">
        <f t="shared" si="137"/>
        <v>0.97603715982116013</v>
      </c>
      <c r="W440" s="52">
        <f t="shared" si="138"/>
        <v>2.5270164164101856E-4</v>
      </c>
      <c r="X440" s="66">
        <f t="shared" si="139"/>
        <v>2.3703488822284575E-2</v>
      </c>
      <c r="Y440" s="67">
        <f t="shared" si="140"/>
        <v>2.0529817395248968</v>
      </c>
      <c r="Z440" s="67">
        <f t="shared" si="141"/>
        <v>1.3559857474962222E-2</v>
      </c>
    </row>
    <row r="441" spans="2:26" ht="11.25" customHeight="1">
      <c r="B441" s="69" t="s">
        <v>395</v>
      </c>
      <c r="C441" s="57">
        <v>19162.304</v>
      </c>
      <c r="D441" s="244">
        <v>32766.57</v>
      </c>
      <c r="E441" s="71">
        <v>19.100000000000001</v>
      </c>
      <c r="F441" s="59">
        <f t="shared" si="142"/>
        <v>1.7432549349056933E-3</v>
      </c>
      <c r="G441" s="60">
        <f t="shared" si="127"/>
        <v>1.3752377290934638E-4</v>
      </c>
      <c r="H441" s="60">
        <f t="shared" si="128"/>
        <v>0.93458786028606156</v>
      </c>
      <c r="I441" s="61">
        <f t="shared" si="129"/>
        <v>0.9345190983996069</v>
      </c>
      <c r="J441" s="62">
        <f t="shared" si="130"/>
        <v>366.00000640000002</v>
      </c>
      <c r="K441" s="60">
        <f t="shared" si="131"/>
        <v>6.2768355511133572E-5</v>
      </c>
      <c r="L441" s="60">
        <f t="shared" si="132"/>
        <v>0.99199652031590091</v>
      </c>
      <c r="M441" s="63">
        <f t="shared" si="133"/>
        <v>-7.7760561115969296E-5</v>
      </c>
      <c r="N441" s="64">
        <f t="shared" si="134"/>
        <v>138.42797405149005</v>
      </c>
      <c r="O441" s="64">
        <f t="shared" si="135"/>
        <v>129.36358550388266</v>
      </c>
      <c r="P441" s="65">
        <f t="shared" si="136"/>
        <v>2643.9743043834601</v>
      </c>
      <c r="Q441" s="229">
        <f t="shared" si="122"/>
        <v>2.9496883350525844</v>
      </c>
      <c r="R441" s="230">
        <f t="shared" si="123"/>
        <v>138.42797405149005</v>
      </c>
      <c r="S441" s="230">
        <f t="shared" si="124"/>
        <v>129.36358550388266</v>
      </c>
      <c r="T441" s="231">
        <f t="shared" si="125"/>
        <v>408.31938030464204</v>
      </c>
      <c r="U441" s="230">
        <f t="shared" si="126"/>
        <v>8.4285757174253799</v>
      </c>
      <c r="V441" s="52">
        <f t="shared" si="137"/>
        <v>0.9760897047734568</v>
      </c>
      <c r="W441" s="52">
        <f t="shared" si="138"/>
        <v>2.5302678070134146E-4</v>
      </c>
      <c r="X441" s="66">
        <f t="shared" si="139"/>
        <v>2.3704988750087523E-2</v>
      </c>
      <c r="Y441" s="67">
        <f t="shared" si="140"/>
        <v>2.5019231840901721</v>
      </c>
      <c r="Z441" s="67">
        <f t="shared" si="141"/>
        <v>8.6084650699433439E-4</v>
      </c>
    </row>
    <row r="442" spans="2:26" ht="11.25" customHeight="1">
      <c r="B442" s="69" t="s">
        <v>262</v>
      </c>
      <c r="C442" s="57">
        <v>768717.94900000002</v>
      </c>
      <c r="D442" s="244">
        <v>33070.370000000003</v>
      </c>
      <c r="E442" s="71">
        <v>3.9</v>
      </c>
      <c r="F442" s="59">
        <f t="shared" si="142"/>
        <v>6.9932684407095991E-2</v>
      </c>
      <c r="G442" s="60">
        <f t="shared" si="127"/>
        <v>5.5169249297795566E-3</v>
      </c>
      <c r="H442" s="60">
        <f t="shared" si="128"/>
        <v>0.94010478521584107</v>
      </c>
      <c r="I442" s="61">
        <f t="shared" si="129"/>
        <v>0.93734632275095131</v>
      </c>
      <c r="J442" s="62">
        <f t="shared" si="130"/>
        <v>2998.0000011000002</v>
      </c>
      <c r="K442" s="60">
        <f t="shared" si="131"/>
        <v>5.1415171202418767E-4</v>
      </c>
      <c r="L442" s="60">
        <f t="shared" si="132"/>
        <v>0.99251067202792509</v>
      </c>
      <c r="M442" s="63">
        <f t="shared" si="133"/>
        <v>-4.9922503847822375E-3</v>
      </c>
      <c r="N442" s="64">
        <f t="shared" si="134"/>
        <v>876.7656180530804</v>
      </c>
      <c r="O442" s="64">
        <f t="shared" si="135"/>
        <v>821.83302799652006</v>
      </c>
      <c r="P442" s="65">
        <f t="shared" si="136"/>
        <v>3419.3859104070134</v>
      </c>
      <c r="Q442" s="229">
        <f t="shared" si="122"/>
        <v>1.3609765531356006</v>
      </c>
      <c r="R442" s="230">
        <f t="shared" si="123"/>
        <v>876.7656180530804</v>
      </c>
      <c r="S442" s="230">
        <f t="shared" si="124"/>
        <v>821.83302799652006</v>
      </c>
      <c r="T442" s="231">
        <f t="shared" si="125"/>
        <v>1193.2574487656859</v>
      </c>
      <c r="U442" s="230">
        <f t="shared" si="126"/>
        <v>8.3608597347485052</v>
      </c>
      <c r="V442" s="52">
        <f t="shared" si="137"/>
        <v>0.97818941154211059</v>
      </c>
      <c r="W442" s="52">
        <f t="shared" si="138"/>
        <v>2.0509850190255182E-4</v>
      </c>
      <c r="X442" s="66">
        <f t="shared" si="139"/>
        <v>2.3717275043738526E-2</v>
      </c>
      <c r="Y442" s="67">
        <f t="shared" si="140"/>
        <v>2.0652719024245028</v>
      </c>
      <c r="Z442" s="67">
        <f t="shared" si="141"/>
        <v>2.3531604886101787E-2</v>
      </c>
    </row>
    <row r="443" spans="2:26" ht="11.25" customHeight="1">
      <c r="B443" s="69" t="s">
        <v>261</v>
      </c>
      <c r="C443" s="57">
        <v>59166.667000000001</v>
      </c>
      <c r="D443" s="244">
        <v>34199.230000000003</v>
      </c>
      <c r="E443" s="71">
        <v>2.4</v>
      </c>
      <c r="F443" s="59">
        <f t="shared" si="142"/>
        <v>5.3825773889022857E-3</v>
      </c>
      <c r="G443" s="60">
        <f t="shared" si="127"/>
        <v>4.2462656245882116E-4</v>
      </c>
      <c r="H443" s="60">
        <f t="shared" si="128"/>
        <v>0.94052941177829985</v>
      </c>
      <c r="I443" s="61">
        <f t="shared" si="129"/>
        <v>0.94031709849707046</v>
      </c>
      <c r="J443" s="62">
        <f t="shared" si="130"/>
        <v>142.00000080000001</v>
      </c>
      <c r="K443" s="60">
        <f t="shared" si="131"/>
        <v>2.4352749663765174E-5</v>
      </c>
      <c r="L443" s="60">
        <f t="shared" si="132"/>
        <v>0.99253502477758881</v>
      </c>
      <c r="M443" s="63">
        <f t="shared" si="133"/>
        <v>-3.98552258374818E-4</v>
      </c>
      <c r="N443" s="64">
        <f t="shared" si="134"/>
        <v>243.24199267396244</v>
      </c>
      <c r="O443" s="64">
        <f t="shared" si="135"/>
        <v>228.72460478382604</v>
      </c>
      <c r="P443" s="65">
        <f t="shared" si="136"/>
        <v>583.78078241750984</v>
      </c>
      <c r="Q443" s="229">
        <f t="shared" si="122"/>
        <v>0.87546873735389985</v>
      </c>
      <c r="R443" s="230">
        <f t="shared" si="123"/>
        <v>243.24199267396244</v>
      </c>
      <c r="S443" s="230">
        <f t="shared" si="124"/>
        <v>228.72460478382604</v>
      </c>
      <c r="T443" s="231">
        <f t="shared" si="125"/>
        <v>212.95076019772046</v>
      </c>
      <c r="U443" s="230">
        <f t="shared" si="126"/>
        <v>8.2902915881524493</v>
      </c>
      <c r="V443" s="52">
        <f t="shared" si="137"/>
        <v>0.97835036171229373</v>
      </c>
      <c r="W443" s="52">
        <f t="shared" si="138"/>
        <v>2.0120466627594668E-4</v>
      </c>
      <c r="X443" s="66">
        <f t="shared" si="139"/>
        <v>2.3717856982933865E-2</v>
      </c>
      <c r="Y443" s="67">
        <f t="shared" si="140"/>
        <v>2.0222558779109008</v>
      </c>
      <c r="Z443" s="67">
        <f t="shared" si="141"/>
        <v>1.7365183253330795E-3</v>
      </c>
    </row>
    <row r="444" spans="2:26" ht="11.25" customHeight="1">
      <c r="B444" s="69" t="s">
        <v>285</v>
      </c>
      <c r="C444" s="57">
        <v>1065666.6669999999</v>
      </c>
      <c r="D444" s="244">
        <v>34576.089999999997</v>
      </c>
      <c r="E444" s="71">
        <v>3</v>
      </c>
      <c r="F444" s="59">
        <f t="shared" si="142"/>
        <v>9.6947041243696574E-2</v>
      </c>
      <c r="G444" s="60">
        <f t="shared" si="127"/>
        <v>7.6480626082107888E-3</v>
      </c>
      <c r="H444" s="60">
        <f t="shared" si="128"/>
        <v>0.94817747438651068</v>
      </c>
      <c r="I444" s="61">
        <f t="shared" si="129"/>
        <v>0.94435344308240521</v>
      </c>
      <c r="J444" s="62">
        <f t="shared" si="130"/>
        <v>3197.0000009999999</v>
      </c>
      <c r="K444" s="60">
        <f t="shared" si="131"/>
        <v>5.4827986099145157E-4</v>
      </c>
      <c r="L444" s="60">
        <f t="shared" si="132"/>
        <v>0.9930833046385803</v>
      </c>
      <c r="M444" s="63">
        <f t="shared" si="133"/>
        <v>-7.0752966751927993E-3</v>
      </c>
      <c r="N444" s="64">
        <f t="shared" si="134"/>
        <v>1032.311322712291</v>
      </c>
      <c r="O444" s="64">
        <f t="shared" si="135"/>
        <v>974.86675193630401</v>
      </c>
      <c r="P444" s="65">
        <f t="shared" si="136"/>
        <v>3096.9339681368729</v>
      </c>
      <c r="Q444" s="229">
        <f t="shared" si="122"/>
        <v>1.0986122886681098</v>
      </c>
      <c r="R444" s="230">
        <f t="shared" si="123"/>
        <v>1032.311322712291</v>
      </c>
      <c r="S444" s="230">
        <f t="shared" si="124"/>
        <v>974.86675193630401</v>
      </c>
      <c r="T444" s="231">
        <f t="shared" si="125"/>
        <v>1134.1099048629537</v>
      </c>
      <c r="U444" s="230">
        <f t="shared" si="126"/>
        <v>8.1953652202590099</v>
      </c>
      <c r="V444" s="52">
        <f t="shared" si="137"/>
        <v>0.98123327485484135</v>
      </c>
      <c r="W444" s="52">
        <f t="shared" si="138"/>
        <v>1.4042320587550011E-4</v>
      </c>
      <c r="X444" s="66">
        <f t="shared" si="139"/>
        <v>2.3730958811086007E-2</v>
      </c>
      <c r="Y444" s="67">
        <f t="shared" si="140"/>
        <v>2.0402436674260178</v>
      </c>
      <c r="Z444" s="67">
        <f t="shared" si="141"/>
        <v>3.1835781226042116E-2</v>
      </c>
    </row>
    <row r="445" spans="2:26" ht="11.25" customHeight="1">
      <c r="B445" s="69" t="s">
        <v>375</v>
      </c>
      <c r="C445" s="57">
        <v>804090.90899999999</v>
      </c>
      <c r="D445" s="244">
        <v>35612.97</v>
      </c>
      <c r="E445" s="71">
        <v>4.4000000000000004</v>
      </c>
      <c r="F445" s="59">
        <f t="shared" si="142"/>
        <v>7.3150673594733429E-2</v>
      </c>
      <c r="G445" s="60">
        <f t="shared" si="127"/>
        <v>5.7707891268078152E-3</v>
      </c>
      <c r="H445" s="60">
        <f t="shared" si="128"/>
        <v>0.95394826351331852</v>
      </c>
      <c r="I445" s="61">
        <f t="shared" si="129"/>
        <v>0.95106286894991454</v>
      </c>
      <c r="J445" s="62">
        <f t="shared" si="130"/>
        <v>3537.9999996000001</v>
      </c>
      <c r="K445" s="60">
        <f t="shared" si="131"/>
        <v>6.0676075926233434E-4</v>
      </c>
      <c r="L445" s="60">
        <f t="shared" si="132"/>
        <v>0.99369006539784266</v>
      </c>
      <c r="M445" s="63">
        <f t="shared" si="133"/>
        <v>-5.1555574521484626E-3</v>
      </c>
      <c r="N445" s="64">
        <f t="shared" si="134"/>
        <v>896.71116252670788</v>
      </c>
      <c r="O445" s="64">
        <f t="shared" si="135"/>
        <v>852.82869085206391</v>
      </c>
      <c r="P445" s="65">
        <f t="shared" si="136"/>
        <v>3945.5291151175152</v>
      </c>
      <c r="Q445" s="229">
        <f t="shared" si="122"/>
        <v>1.4816045409242156</v>
      </c>
      <c r="R445" s="230">
        <f t="shared" si="123"/>
        <v>896.71116252670788</v>
      </c>
      <c r="S445" s="230">
        <f t="shared" si="124"/>
        <v>852.82869085206391</v>
      </c>
      <c r="T445" s="231">
        <f t="shared" si="125"/>
        <v>1328.5713302970028</v>
      </c>
      <c r="U445" s="230">
        <f t="shared" si="126"/>
        <v>8.0399725254254815</v>
      </c>
      <c r="V445" s="52">
        <f t="shared" si="137"/>
        <v>0.98338867047213452</v>
      </c>
      <c r="W445" s="52">
        <f t="shared" si="138"/>
        <v>1.0611873741540542E-4</v>
      </c>
      <c r="X445" s="66">
        <f t="shared" si="139"/>
        <v>2.3745458112926027E-2</v>
      </c>
      <c r="Y445" s="67">
        <f t="shared" si="140"/>
        <v>2.082550129687426</v>
      </c>
      <c r="Z445" s="67">
        <f t="shared" si="141"/>
        <v>2.5027999250990692E-2</v>
      </c>
    </row>
    <row r="446" spans="2:26" ht="11.25" customHeight="1">
      <c r="B446" s="69" t="s">
        <v>220</v>
      </c>
      <c r="C446" s="57">
        <v>128250</v>
      </c>
      <c r="D446" s="244">
        <v>36136.54</v>
      </c>
      <c r="E446" s="71">
        <v>4</v>
      </c>
      <c r="F446" s="59">
        <f t="shared" si="142"/>
        <v>1.1667305006832955E-2</v>
      </c>
      <c r="G446" s="60">
        <f t="shared" si="127"/>
        <v>9.2042292386258317E-4</v>
      </c>
      <c r="H446" s="60">
        <f t="shared" si="128"/>
        <v>0.95486868643718115</v>
      </c>
      <c r="I446" s="61">
        <f t="shared" si="129"/>
        <v>0.95440847497524983</v>
      </c>
      <c r="J446" s="62">
        <f t="shared" si="130"/>
        <v>513</v>
      </c>
      <c r="K446" s="60">
        <f t="shared" si="131"/>
        <v>8.7978595120624347E-5</v>
      </c>
      <c r="L446" s="60">
        <f t="shared" si="132"/>
        <v>0.99377804399296332</v>
      </c>
      <c r="M446" s="63">
        <f t="shared" si="133"/>
        <v>-8.3068808736497246E-4</v>
      </c>
      <c r="N446" s="64">
        <f t="shared" si="134"/>
        <v>358.12009158939964</v>
      </c>
      <c r="O446" s="64">
        <f t="shared" si="135"/>
        <v>341.79285047183572</v>
      </c>
      <c r="P446" s="65">
        <f t="shared" si="136"/>
        <v>1432.4803663575985</v>
      </c>
      <c r="Q446" s="229">
        <f t="shared" si="122"/>
        <v>1.3862943611198906</v>
      </c>
      <c r="R446" s="230">
        <f t="shared" si="123"/>
        <v>358.12009158939964</v>
      </c>
      <c r="S446" s="230">
        <f t="shared" si="124"/>
        <v>341.79285047183572</v>
      </c>
      <c r="T446" s="231">
        <f t="shared" si="125"/>
        <v>496.45986357412346</v>
      </c>
      <c r="U446" s="230">
        <f t="shared" si="126"/>
        <v>7.9635915172828931</v>
      </c>
      <c r="V446" s="52">
        <f t="shared" si="137"/>
        <v>0.98373088311410417</v>
      </c>
      <c r="W446" s="52">
        <f t="shared" si="138"/>
        <v>1.0094544172567779E-4</v>
      </c>
      <c r="X446" s="66">
        <f t="shared" si="139"/>
        <v>2.3747560470711436E-2</v>
      </c>
      <c r="Y446" s="67">
        <f t="shared" si="140"/>
        <v>2.0713525121666656</v>
      </c>
      <c r="Z446" s="67">
        <f t="shared" si="141"/>
        <v>3.9490756866388897E-3</v>
      </c>
    </row>
    <row r="447" spans="2:26" ht="11.25" customHeight="1">
      <c r="B447" s="69" t="s">
        <v>266</v>
      </c>
      <c r="C447" s="57">
        <v>704358.97400000005</v>
      </c>
      <c r="D447" s="244">
        <v>36563.15</v>
      </c>
      <c r="E447" s="71">
        <v>3.9</v>
      </c>
      <c r="F447" s="59">
        <f t="shared" si="142"/>
        <v>6.4077746463609545E-2</v>
      </c>
      <c r="G447" s="60">
        <f t="shared" si="127"/>
        <v>5.0550342791261544E-3</v>
      </c>
      <c r="H447" s="60">
        <f t="shared" si="128"/>
        <v>0.95992372071630727</v>
      </c>
      <c r="I447" s="61">
        <f t="shared" si="129"/>
        <v>0.95739620357674426</v>
      </c>
      <c r="J447" s="62">
        <f t="shared" si="130"/>
        <v>2746.9999986000003</v>
      </c>
      <c r="K447" s="60">
        <f t="shared" si="131"/>
        <v>4.7110565433369409E-4</v>
      </c>
      <c r="L447" s="60">
        <f t="shared" si="132"/>
        <v>0.99424914964729705</v>
      </c>
      <c r="M447" s="63">
        <f t="shared" si="133"/>
        <v>-4.5737380409005546E-3</v>
      </c>
      <c r="N447" s="64">
        <f t="shared" si="134"/>
        <v>839.26096894827651</v>
      </c>
      <c r="O447" s="64">
        <f t="shared" si="135"/>
        <v>803.50526548121979</v>
      </c>
      <c r="P447" s="65">
        <f t="shared" si="136"/>
        <v>3273.1177788982782</v>
      </c>
      <c r="Q447" s="229">
        <f t="shared" si="122"/>
        <v>1.3609765531356006</v>
      </c>
      <c r="R447" s="230">
        <f t="shared" si="123"/>
        <v>839.26096894827651</v>
      </c>
      <c r="S447" s="230">
        <f t="shared" si="124"/>
        <v>803.50526548121979</v>
      </c>
      <c r="T447" s="231">
        <f t="shared" si="125"/>
        <v>1142.2145007004697</v>
      </c>
      <c r="U447" s="230">
        <f t="shared" si="126"/>
        <v>7.8959944996147593</v>
      </c>
      <c r="V447" s="52">
        <f t="shared" si="137"/>
        <v>0.98560272018351769</v>
      </c>
      <c r="W447" s="52">
        <f t="shared" si="138"/>
        <v>7.4760742472111823E-5</v>
      </c>
      <c r="X447" s="66">
        <f t="shared" si="139"/>
        <v>2.375881812535777E-2</v>
      </c>
      <c r="Y447" s="67">
        <f t="shared" si="140"/>
        <v>2.068924898670053</v>
      </c>
      <c r="Z447" s="67">
        <f t="shared" si="141"/>
        <v>2.1637822674776621E-2</v>
      </c>
    </row>
    <row r="448" spans="2:26" ht="11.25" customHeight="1">
      <c r="B448" s="69" t="s">
        <v>249</v>
      </c>
      <c r="C448" s="57">
        <v>59069.767</v>
      </c>
      <c r="D448" s="244">
        <v>36738.129999999997</v>
      </c>
      <c r="E448" s="71">
        <v>4.3</v>
      </c>
      <c r="F448" s="59">
        <f t="shared" si="142"/>
        <v>5.3737620917860118E-3</v>
      </c>
      <c r="G448" s="60">
        <f t="shared" si="127"/>
        <v>4.2393113180523611E-4</v>
      </c>
      <c r="H448" s="60">
        <f t="shared" si="128"/>
        <v>0.96034765184811255</v>
      </c>
      <c r="I448" s="61">
        <f t="shared" si="129"/>
        <v>0.96013568628220991</v>
      </c>
      <c r="J448" s="62">
        <f t="shared" si="130"/>
        <v>253.9999981</v>
      </c>
      <c r="K448" s="60">
        <f t="shared" si="131"/>
        <v>4.3560551644209075E-5</v>
      </c>
      <c r="L448" s="60">
        <f t="shared" si="132"/>
        <v>0.99429271019894128</v>
      </c>
      <c r="M448" s="63">
        <f t="shared" si="133"/>
        <v>-3.7967836049568326E-4</v>
      </c>
      <c r="N448" s="64">
        <f t="shared" si="134"/>
        <v>243.04272669635682</v>
      </c>
      <c r="O448" s="64">
        <f t="shared" si="135"/>
        <v>233.35399519250615</v>
      </c>
      <c r="P448" s="65">
        <f t="shared" si="136"/>
        <v>1045.0837247943343</v>
      </c>
      <c r="Q448" s="229">
        <f t="shared" si="122"/>
        <v>1.4586150226995167</v>
      </c>
      <c r="R448" s="230">
        <f t="shared" si="123"/>
        <v>243.04272669635682</v>
      </c>
      <c r="S448" s="230">
        <f t="shared" si="124"/>
        <v>233.35399519250615</v>
      </c>
      <c r="T448" s="231">
        <f t="shared" si="125"/>
        <v>354.50577231715891</v>
      </c>
      <c r="U448" s="230">
        <f t="shared" si="126"/>
        <v>7.8345183853730038</v>
      </c>
      <c r="V448" s="52">
        <f t="shared" si="137"/>
        <v>0.98575911481604117</v>
      </c>
      <c r="W448" s="52">
        <f t="shared" si="138"/>
        <v>7.2822250159053996E-5</v>
      </c>
      <c r="X448" s="66">
        <f t="shared" si="139"/>
        <v>2.3759859058834376E-2</v>
      </c>
      <c r="Y448" s="67">
        <f t="shared" si="140"/>
        <v>2.0814172542797493</v>
      </c>
      <c r="Z448" s="67">
        <f t="shared" si="141"/>
        <v>1.8365959039115731E-3</v>
      </c>
    </row>
    <row r="449" spans="2:26" ht="11.25" customHeight="1">
      <c r="B449" s="69" t="s">
        <v>277</v>
      </c>
      <c r="C449" s="57">
        <v>4545.4549999999999</v>
      </c>
      <c r="D449" s="244">
        <v>37681.949999999997</v>
      </c>
      <c r="E449" s="71">
        <v>2.2000000000000002</v>
      </c>
      <c r="F449" s="59">
        <f t="shared" si="142"/>
        <v>4.13514307055235E-4</v>
      </c>
      <c r="G449" s="60">
        <f t="shared" si="127"/>
        <v>3.2621762038095892E-5</v>
      </c>
      <c r="H449" s="60">
        <f t="shared" si="128"/>
        <v>0.96038027361015066</v>
      </c>
      <c r="I449" s="61">
        <f t="shared" si="129"/>
        <v>0.9603639627291316</v>
      </c>
      <c r="J449" s="62">
        <f t="shared" si="130"/>
        <v>10.000001000000001</v>
      </c>
      <c r="K449" s="60">
        <f t="shared" si="131"/>
        <v>1.7149825325240521E-6</v>
      </c>
      <c r="L449" s="60">
        <f t="shared" si="132"/>
        <v>0.99429442518147382</v>
      </c>
      <c r="M449" s="63">
        <f t="shared" si="133"/>
        <v>-3.0788600740239147E-5</v>
      </c>
      <c r="N449" s="64">
        <f t="shared" si="134"/>
        <v>67.419989617323438</v>
      </c>
      <c r="O449" s="64">
        <f t="shared" si="135"/>
        <v>64.747728396049652</v>
      </c>
      <c r="P449" s="65">
        <f t="shared" si="136"/>
        <v>148.32397715811157</v>
      </c>
      <c r="Q449" s="229">
        <f t="shared" si="122"/>
        <v>0.78845736036427028</v>
      </c>
      <c r="R449" s="230">
        <f t="shared" si="123"/>
        <v>67.419989617323438</v>
      </c>
      <c r="S449" s="230">
        <f t="shared" si="124"/>
        <v>64.747728396049652</v>
      </c>
      <c r="T449" s="231">
        <f t="shared" si="125"/>
        <v>53.157787049461348</v>
      </c>
      <c r="U449" s="230">
        <f t="shared" si="126"/>
        <v>7.8294173403652305</v>
      </c>
      <c r="V449" s="52">
        <f t="shared" si="137"/>
        <v>0.9857711457515772</v>
      </c>
      <c r="W449" s="52">
        <f t="shared" si="138"/>
        <v>7.2646292240098734E-5</v>
      </c>
      <c r="X449" s="66">
        <f t="shared" si="139"/>
        <v>2.375990004047172E-2</v>
      </c>
      <c r="Y449" s="67">
        <f t="shared" si="140"/>
        <v>2.0184714634260845</v>
      </c>
      <c r="Z449" s="67">
        <f t="shared" si="141"/>
        <v>1.329084652707377E-4</v>
      </c>
    </row>
    <row r="450" spans="2:26" ht="11.25" customHeight="1">
      <c r="B450" s="69" t="s">
        <v>234</v>
      </c>
      <c r="C450" s="57">
        <v>385686.27500000002</v>
      </c>
      <c r="D450" s="244">
        <v>38229.360000000001</v>
      </c>
      <c r="E450" s="71">
        <v>5.0999999999999996</v>
      </c>
      <c r="F450" s="59">
        <f t="shared" si="142"/>
        <v>3.5087090895705671E-2</v>
      </c>
      <c r="G450" s="60">
        <f t="shared" si="127"/>
        <v>2.7679882177712931E-3</v>
      </c>
      <c r="H450" s="60">
        <f t="shared" si="128"/>
        <v>0.9631482618279219</v>
      </c>
      <c r="I450" s="61">
        <f t="shared" si="129"/>
        <v>0.96176426771903634</v>
      </c>
      <c r="J450" s="62">
        <f t="shared" si="130"/>
        <v>1967.0000024999999</v>
      </c>
      <c r="K450" s="60">
        <f t="shared" si="131"/>
        <v>3.3733703084252352E-4</v>
      </c>
      <c r="L450" s="60">
        <f t="shared" si="132"/>
        <v>0.99463176221231631</v>
      </c>
      <c r="M450" s="63">
        <f t="shared" si="133"/>
        <v>-2.4282234239186851E-3</v>
      </c>
      <c r="N450" s="64">
        <f t="shared" si="134"/>
        <v>621.03645223126796</v>
      </c>
      <c r="O450" s="64">
        <f t="shared" si="135"/>
        <v>597.29066870703377</v>
      </c>
      <c r="P450" s="65">
        <f t="shared" si="136"/>
        <v>3167.2859063794663</v>
      </c>
      <c r="Q450" s="229">
        <f t="shared" si="122"/>
        <v>1.62924053973028</v>
      </c>
      <c r="R450" s="230">
        <f t="shared" si="123"/>
        <v>621.03645223126796</v>
      </c>
      <c r="S450" s="230">
        <f t="shared" si="124"/>
        <v>597.29066870703377</v>
      </c>
      <c r="T450" s="231">
        <f t="shared" si="125"/>
        <v>1011.8177646254493</v>
      </c>
      <c r="U450" s="230">
        <f t="shared" si="126"/>
        <v>7.7981988448799875</v>
      </c>
      <c r="V450" s="52">
        <f t="shared" si="137"/>
        <v>0.98679004615661781</v>
      </c>
      <c r="W450" s="52">
        <f t="shared" si="138"/>
        <v>6.1492510698199645E-5</v>
      </c>
      <c r="X450" s="66">
        <f t="shared" si="139"/>
        <v>2.376796112774102E-2</v>
      </c>
      <c r="Y450" s="67">
        <f t="shared" si="140"/>
        <v>2.1057931037219055</v>
      </c>
      <c r="Z450" s="67">
        <f t="shared" si="141"/>
        <v>1.2274268954151978E-2</v>
      </c>
    </row>
    <row r="451" spans="2:26" ht="11.25" customHeight="1">
      <c r="B451" s="69" t="s">
        <v>281</v>
      </c>
      <c r="C451" s="57">
        <v>69729.73</v>
      </c>
      <c r="D451" s="244">
        <v>38781.980000000003</v>
      </c>
      <c r="E451" s="71">
        <v>3.7</v>
      </c>
      <c r="F451" s="59">
        <f t="shared" si="142"/>
        <v>6.3435323817084607E-3</v>
      </c>
      <c r="G451" s="60">
        <f t="shared" si="127"/>
        <v>5.0043541494540727E-4</v>
      </c>
      <c r="H451" s="60">
        <f t="shared" si="128"/>
        <v>0.96364869724286728</v>
      </c>
      <c r="I451" s="61">
        <f t="shared" si="129"/>
        <v>0.96339847953539459</v>
      </c>
      <c r="J451" s="62">
        <f t="shared" si="130"/>
        <v>258.000001</v>
      </c>
      <c r="K451" s="60">
        <f t="shared" si="131"/>
        <v>4.4246545085964283E-5</v>
      </c>
      <c r="L451" s="60">
        <f t="shared" si="132"/>
        <v>0.99467600875740225</v>
      </c>
      <c r="M451" s="63">
        <f t="shared" si="133"/>
        <v>-4.5513297564914179E-4</v>
      </c>
      <c r="N451" s="64">
        <f t="shared" si="134"/>
        <v>264.06387484849188</v>
      </c>
      <c r="O451" s="64">
        <f t="shared" si="135"/>
        <v>254.39873552926181</v>
      </c>
      <c r="P451" s="65">
        <f t="shared" si="136"/>
        <v>977.03633693942004</v>
      </c>
      <c r="Q451" s="229">
        <f t="shared" si="122"/>
        <v>1.3083328196501789</v>
      </c>
      <c r="R451" s="230">
        <f t="shared" si="123"/>
        <v>264.06387484849188</v>
      </c>
      <c r="S451" s="230">
        <f t="shared" si="124"/>
        <v>254.39873552926181</v>
      </c>
      <c r="T451" s="231">
        <f t="shared" si="125"/>
        <v>345.48343394827936</v>
      </c>
      <c r="U451" s="230">
        <f t="shared" si="126"/>
        <v>7.761922984079388</v>
      </c>
      <c r="V451" s="52">
        <f t="shared" si="137"/>
        <v>0.98697384952785727</v>
      </c>
      <c r="W451" s="52">
        <f t="shared" si="138"/>
        <v>5.9323256797264925E-5</v>
      </c>
      <c r="X451" s="66">
        <f t="shared" si="139"/>
        <v>2.3769018453882809E-2</v>
      </c>
      <c r="Y451" s="67">
        <f t="shared" si="140"/>
        <v>2.0639848585531784</v>
      </c>
      <c r="Z451" s="67">
        <f t="shared" si="141"/>
        <v>2.1318716304206328E-3</v>
      </c>
    </row>
    <row r="452" spans="2:26" ht="11.25" customHeight="1">
      <c r="B452" s="69" t="s">
        <v>213</v>
      </c>
      <c r="C452" s="57">
        <v>82222.221999999994</v>
      </c>
      <c r="D452" s="244">
        <v>39418.32</v>
      </c>
      <c r="E452" s="71">
        <v>3.6</v>
      </c>
      <c r="F452" s="59">
        <f t="shared" si="142"/>
        <v>7.4800135860704142E-3</v>
      </c>
      <c r="G452" s="60">
        <f t="shared" si="127"/>
        <v>5.9009136826291154E-4</v>
      </c>
      <c r="H452" s="60">
        <f t="shared" si="128"/>
        <v>0.96423878861113022</v>
      </c>
      <c r="I452" s="61">
        <f t="shared" si="129"/>
        <v>0.9639437429269988</v>
      </c>
      <c r="J452" s="62">
        <f t="shared" si="130"/>
        <v>295.99999919999993</v>
      </c>
      <c r="K452" s="60">
        <f t="shared" si="131"/>
        <v>5.0763477749165547E-5</v>
      </c>
      <c r="L452" s="60">
        <f t="shared" si="132"/>
        <v>0.99472677223515138</v>
      </c>
      <c r="M452" s="63">
        <f t="shared" si="133"/>
        <v>-5.3803156778553518E-4</v>
      </c>
      <c r="N452" s="64">
        <f t="shared" si="134"/>
        <v>286.74417518059539</v>
      </c>
      <c r="O452" s="64">
        <f t="shared" si="135"/>
        <v>276.40525348609816</v>
      </c>
      <c r="P452" s="65">
        <f t="shared" si="136"/>
        <v>1032.2790306501433</v>
      </c>
      <c r="Q452" s="229">
        <f t="shared" si="122"/>
        <v>1.2809338454620642</v>
      </c>
      <c r="R452" s="230">
        <f t="shared" si="123"/>
        <v>286.74417518059539</v>
      </c>
      <c r="S452" s="230">
        <f t="shared" si="124"/>
        <v>276.40525348609816</v>
      </c>
      <c r="T452" s="231">
        <f t="shared" si="125"/>
        <v>367.30031897792787</v>
      </c>
      <c r="U452" s="230">
        <f t="shared" si="126"/>
        <v>7.7498569357214304</v>
      </c>
      <c r="V452" s="52">
        <f t="shared" si="137"/>
        <v>0.98719042240008126</v>
      </c>
      <c r="W452" s="52">
        <f t="shared" si="138"/>
        <v>5.6796568836561455E-5</v>
      </c>
      <c r="X452" s="66">
        <f t="shared" si="139"/>
        <v>2.3770231510223547E-2</v>
      </c>
      <c r="Y452" s="67">
        <f t="shared" si="140"/>
        <v>2.0610622986075877</v>
      </c>
      <c r="Z452" s="67">
        <f t="shared" si="141"/>
        <v>2.506695031609898E-3</v>
      </c>
    </row>
    <row r="453" spans="2:26" ht="11.25" customHeight="1">
      <c r="B453" s="69" t="s">
        <v>360</v>
      </c>
      <c r="C453" s="57">
        <v>117241.379</v>
      </c>
      <c r="D453" s="244">
        <v>39887.85</v>
      </c>
      <c r="E453" s="71">
        <v>2.9</v>
      </c>
      <c r="F453" s="59">
        <f t="shared" si="142"/>
        <v>1.0665816204403119E-2</v>
      </c>
      <c r="G453" s="60">
        <f t="shared" si="127"/>
        <v>8.4141639654472717E-4</v>
      </c>
      <c r="H453" s="60">
        <f t="shared" si="128"/>
        <v>0.965080205007675</v>
      </c>
      <c r="I453" s="61">
        <f t="shared" si="129"/>
        <v>0.96465949680940266</v>
      </c>
      <c r="J453" s="62">
        <f t="shared" si="130"/>
        <v>339.99999910000003</v>
      </c>
      <c r="K453" s="60">
        <f t="shared" si="131"/>
        <v>5.8309400120529327E-5</v>
      </c>
      <c r="L453" s="60">
        <f t="shared" si="132"/>
        <v>0.99478508163527191</v>
      </c>
      <c r="M453" s="63">
        <f t="shared" si="133"/>
        <v>-7.8075523090381793E-4</v>
      </c>
      <c r="N453" s="64">
        <f t="shared" si="134"/>
        <v>342.4052847138899</v>
      </c>
      <c r="O453" s="64">
        <f t="shared" si="135"/>
        <v>330.30450965698128</v>
      </c>
      <c r="P453" s="65">
        <f t="shared" si="136"/>
        <v>992.97532567028065</v>
      </c>
      <c r="Q453" s="229">
        <f t="shared" si="122"/>
        <v>1.0647107369924282</v>
      </c>
      <c r="R453" s="230">
        <f t="shared" si="123"/>
        <v>342.4052847138899</v>
      </c>
      <c r="S453" s="230">
        <f t="shared" si="124"/>
        <v>330.30450965698128</v>
      </c>
      <c r="T453" s="231">
        <f t="shared" si="125"/>
        <v>364.56258303782795</v>
      </c>
      <c r="U453" s="230">
        <f t="shared" si="126"/>
        <v>7.7340465963387457</v>
      </c>
      <c r="V453" s="52">
        <f t="shared" si="137"/>
        <v>0.98749893652368492</v>
      </c>
      <c r="W453" s="52">
        <f t="shared" si="138"/>
        <v>5.3087910587102894E-5</v>
      </c>
      <c r="X453" s="66">
        <f t="shared" si="139"/>
        <v>2.3771624885750145E-2</v>
      </c>
      <c r="Y453" s="67">
        <f t="shared" si="140"/>
        <v>2.0400419265995318</v>
      </c>
      <c r="Z453" s="67">
        <f t="shared" si="141"/>
        <v>3.5017824104710648E-3</v>
      </c>
    </row>
    <row r="454" spans="2:26" ht="11.25" customHeight="1">
      <c r="B454" s="69" t="s">
        <v>361</v>
      </c>
      <c r="C454" s="57">
        <v>85365.854000000007</v>
      </c>
      <c r="D454" s="244">
        <v>41483.93</v>
      </c>
      <c r="E454" s="71">
        <v>4.0999999999999996</v>
      </c>
      <c r="F454" s="59">
        <f t="shared" si="142"/>
        <v>7.7659996552574741E-3</v>
      </c>
      <c r="G454" s="60">
        <f t="shared" si="127"/>
        <v>6.1265254531544947E-4</v>
      </c>
      <c r="H454" s="60">
        <f t="shared" si="128"/>
        <v>0.96569285755299039</v>
      </c>
      <c r="I454" s="61">
        <f t="shared" si="129"/>
        <v>0.96538653128033269</v>
      </c>
      <c r="J454" s="62">
        <f t="shared" si="130"/>
        <v>350.00000140000003</v>
      </c>
      <c r="K454" s="60">
        <f t="shared" si="131"/>
        <v>6.0024382876001086E-5</v>
      </c>
      <c r="L454" s="60">
        <f t="shared" si="132"/>
        <v>0.99484510601814791</v>
      </c>
      <c r="M454" s="63">
        <f t="shared" si="133"/>
        <v>-5.5152926857426898E-4</v>
      </c>
      <c r="N454" s="64">
        <f t="shared" si="134"/>
        <v>292.17435547973747</v>
      </c>
      <c r="O454" s="64">
        <f t="shared" si="135"/>
        <v>282.06118756565064</v>
      </c>
      <c r="P454" s="65">
        <f t="shared" si="136"/>
        <v>1197.9148574669234</v>
      </c>
      <c r="Q454" s="229">
        <f t="shared" si="122"/>
        <v>1.410986973710262</v>
      </c>
      <c r="R454" s="230">
        <f t="shared" si="123"/>
        <v>292.17435547973747</v>
      </c>
      <c r="S454" s="230">
        <f t="shared" si="124"/>
        <v>282.06118756565064</v>
      </c>
      <c r="T454" s="231">
        <f t="shared" si="125"/>
        <v>412.25420963410107</v>
      </c>
      <c r="U454" s="230">
        <f t="shared" si="126"/>
        <v>7.7180200997647441</v>
      </c>
      <c r="V454" s="52">
        <f t="shared" si="137"/>
        <v>0.98772335114204424</v>
      </c>
      <c r="W454" s="52">
        <f t="shared" si="138"/>
        <v>5.0719392515306397E-5</v>
      </c>
      <c r="X454" s="66">
        <f t="shared" si="139"/>
        <v>2.3773059242919416E-2</v>
      </c>
      <c r="Y454" s="67">
        <f t="shared" si="140"/>
        <v>2.0764231260549195</v>
      </c>
      <c r="Z454" s="67">
        <f t="shared" si="141"/>
        <v>2.6414716656909206E-3</v>
      </c>
    </row>
    <row r="455" spans="2:26" ht="11.25" customHeight="1">
      <c r="B455" s="69" t="s">
        <v>212</v>
      </c>
      <c r="C455" s="57">
        <v>308947.36800000002</v>
      </c>
      <c r="D455" s="244">
        <v>41722.620000000003</v>
      </c>
      <c r="E455" s="71">
        <v>3.8</v>
      </c>
      <c r="F455" s="59">
        <f t="shared" si="142"/>
        <v>2.8105911684321742E-2</v>
      </c>
      <c r="G455" s="60">
        <f t="shared" si="127"/>
        <v>2.2172494329373059E-3</v>
      </c>
      <c r="H455" s="60">
        <f t="shared" si="128"/>
        <v>0.96791010698592772</v>
      </c>
      <c r="I455" s="61">
        <f t="shared" si="129"/>
        <v>0.96680148226945906</v>
      </c>
      <c r="J455" s="62">
        <f t="shared" si="130"/>
        <v>1173.9999983999999</v>
      </c>
      <c r="K455" s="60">
        <f t="shared" si="131"/>
        <v>2.0133892891003357E-4</v>
      </c>
      <c r="L455" s="60">
        <f t="shared" si="132"/>
        <v>0.99504644494705796</v>
      </c>
      <c r="M455" s="63">
        <f t="shared" si="133"/>
        <v>-2.0113881815834178E-3</v>
      </c>
      <c r="N455" s="64">
        <f t="shared" si="134"/>
        <v>555.83034102143074</v>
      </c>
      <c r="O455" s="64">
        <f t="shared" si="135"/>
        <v>537.37759758985817</v>
      </c>
      <c r="P455" s="65">
        <f t="shared" si="136"/>
        <v>2112.1552958814368</v>
      </c>
      <c r="Q455" s="229">
        <f t="shared" si="122"/>
        <v>1.33500106673234</v>
      </c>
      <c r="R455" s="230">
        <f t="shared" si="123"/>
        <v>555.83034102143074</v>
      </c>
      <c r="S455" s="230">
        <f t="shared" si="124"/>
        <v>537.37759758985817</v>
      </c>
      <c r="T455" s="231">
        <f t="shared" si="125"/>
        <v>742.03409818581031</v>
      </c>
      <c r="U455" s="230">
        <f t="shared" si="126"/>
        <v>7.6869245582783963</v>
      </c>
      <c r="V455" s="52">
        <f t="shared" si="137"/>
        <v>0.98853397786215202</v>
      </c>
      <c r="W455" s="52">
        <f t="shared" si="138"/>
        <v>4.2412227531983238E-5</v>
      </c>
      <c r="X455" s="66">
        <f t="shared" si="139"/>
        <v>2.3777870486655684E-2</v>
      </c>
      <c r="Y455" s="67">
        <f t="shared" si="140"/>
        <v>2.0676030363584981</v>
      </c>
      <c r="Z455" s="67">
        <f t="shared" si="141"/>
        <v>9.4787021158768397E-3</v>
      </c>
    </row>
    <row r="456" spans="2:26" ht="11.25" customHeight="1">
      <c r="B456" s="69" t="s">
        <v>227</v>
      </c>
      <c r="C456" s="57">
        <v>6700</v>
      </c>
      <c r="D456" s="244">
        <v>41768.559999999998</v>
      </c>
      <c r="E456" s="71">
        <v>10</v>
      </c>
      <c r="F456" s="59">
        <f t="shared" si="142"/>
        <v>6.0952002764741366E-4</v>
      </c>
      <c r="G456" s="60">
        <f t="shared" si="127"/>
        <v>4.8084472435706098E-5</v>
      </c>
      <c r="H456" s="60">
        <f t="shared" si="128"/>
        <v>0.96795819145836348</v>
      </c>
      <c r="I456" s="61">
        <f t="shared" si="129"/>
        <v>0.9679341492221456</v>
      </c>
      <c r="J456" s="62">
        <f t="shared" si="130"/>
        <v>67</v>
      </c>
      <c r="K456" s="60">
        <f t="shared" si="131"/>
        <v>1.1490381818872967E-5</v>
      </c>
      <c r="L456" s="60">
        <f t="shared" si="132"/>
        <v>0.99505793532887687</v>
      </c>
      <c r="M456" s="63">
        <f t="shared" si="133"/>
        <v>-3.67246266587129E-5</v>
      </c>
      <c r="N456" s="64">
        <f t="shared" si="134"/>
        <v>81.853527718724493</v>
      </c>
      <c r="O456" s="64">
        <f t="shared" si="135"/>
        <v>79.228824713254909</v>
      </c>
      <c r="P456" s="65">
        <f t="shared" si="136"/>
        <v>818.5352771872449</v>
      </c>
      <c r="Q456" s="229">
        <f t="shared" si="122"/>
        <v>2.3025850929940459</v>
      </c>
      <c r="R456" s="230">
        <f t="shared" si="123"/>
        <v>81.853527718724493</v>
      </c>
      <c r="S456" s="230">
        <f t="shared" si="124"/>
        <v>79.228824713254909</v>
      </c>
      <c r="T456" s="231">
        <f t="shared" si="125"/>
        <v>188.47471273410994</v>
      </c>
      <c r="U456" s="230">
        <f t="shared" si="126"/>
        <v>7.6621229151006194</v>
      </c>
      <c r="V456" s="52">
        <f t="shared" si="137"/>
        <v>0.98855153066622703</v>
      </c>
      <c r="W456" s="52">
        <f t="shared" si="138"/>
        <v>4.2333301634151646E-5</v>
      </c>
      <c r="X456" s="66">
        <f t="shared" si="139"/>
        <v>2.3778145063598419E-2</v>
      </c>
      <c r="Y456" s="67">
        <f t="shared" si="140"/>
        <v>2.2560220669815196</v>
      </c>
      <c r="Z456" s="67">
        <f t="shared" si="141"/>
        <v>2.4473244111513948E-4</v>
      </c>
    </row>
    <row r="457" spans="2:26" ht="11.25" customHeight="1">
      <c r="B457" s="69" t="s">
        <v>318</v>
      </c>
      <c r="C457" s="57">
        <v>178461.538</v>
      </c>
      <c r="D457" s="244">
        <v>41855.93</v>
      </c>
      <c r="E457" s="71">
        <v>3.9</v>
      </c>
      <c r="F457" s="59">
        <f t="shared" si="142"/>
        <v>1.6235206205337308E-2</v>
      </c>
      <c r="G457" s="60">
        <f t="shared" si="127"/>
        <v>1.2807804335514502E-3</v>
      </c>
      <c r="H457" s="60">
        <f t="shared" si="128"/>
        <v>0.96923897189191488</v>
      </c>
      <c r="I457" s="61">
        <f t="shared" si="129"/>
        <v>0.96859858167513924</v>
      </c>
      <c r="J457" s="62">
        <f t="shared" si="130"/>
        <v>695.99999820000005</v>
      </c>
      <c r="K457" s="60">
        <f t="shared" si="131"/>
        <v>1.1936277201869996E-4</v>
      </c>
      <c r="L457" s="60">
        <f t="shared" si="132"/>
        <v>0.99517729810089561</v>
      </c>
      <c r="M457" s="63">
        <f t="shared" si="133"/>
        <v>-1.1589125608886253E-3</v>
      </c>
      <c r="N457" s="64">
        <f t="shared" si="134"/>
        <v>422.44708307668549</v>
      </c>
      <c r="O457" s="64">
        <f t="shared" si="135"/>
        <v>409.18164550087727</v>
      </c>
      <c r="P457" s="65">
        <f t="shared" si="136"/>
        <v>1647.5436239990734</v>
      </c>
      <c r="Q457" s="229">
        <f t="shared" si="122"/>
        <v>1.3609765531356006</v>
      </c>
      <c r="R457" s="230">
        <f t="shared" si="123"/>
        <v>422.44708307668549</v>
      </c>
      <c r="S457" s="230">
        <f t="shared" si="124"/>
        <v>409.18164550087727</v>
      </c>
      <c r="T457" s="231">
        <f t="shared" si="125"/>
        <v>574.94057500789609</v>
      </c>
      <c r="U457" s="230">
        <f t="shared" si="126"/>
        <v>7.6476113073088641</v>
      </c>
      <c r="V457" s="52">
        <f t="shared" si="137"/>
        <v>0.98901864893924996</v>
      </c>
      <c r="W457" s="52">
        <f t="shared" si="138"/>
        <v>3.7928959496238755E-5</v>
      </c>
      <c r="X457" s="66">
        <f t="shared" si="139"/>
        <v>2.3780997385264811E-2</v>
      </c>
      <c r="Y457" s="67">
        <f t="shared" si="140"/>
        <v>2.0709601537594562</v>
      </c>
      <c r="Z457" s="67">
        <f t="shared" si="141"/>
        <v>5.4931084095240093E-3</v>
      </c>
    </row>
    <row r="458" spans="2:26" ht="11.25" customHeight="1">
      <c r="B458" s="69" t="s">
        <v>376</v>
      </c>
      <c r="C458" s="57">
        <v>3987575.7579999999</v>
      </c>
      <c r="D458" s="244">
        <v>46246.720000000001</v>
      </c>
      <c r="E458" s="71">
        <v>6.6</v>
      </c>
      <c r="F458" s="59">
        <f t="shared" si="142"/>
        <v>0.36276228153168899</v>
      </c>
      <c r="G458" s="60">
        <f t="shared" si="127"/>
        <v>2.8617981585200129E-2</v>
      </c>
      <c r="H458" s="60">
        <f t="shared" si="128"/>
        <v>0.99785695347711501</v>
      </c>
      <c r="I458" s="61">
        <f t="shared" si="129"/>
        <v>0.98354796268451494</v>
      </c>
      <c r="J458" s="62">
        <f t="shared" si="130"/>
        <v>26318.000002799999</v>
      </c>
      <c r="K458" s="60">
        <f t="shared" si="131"/>
        <v>4.5134905782279371E-3</v>
      </c>
      <c r="L458" s="60">
        <f t="shared" si="132"/>
        <v>0.99969078867912353</v>
      </c>
      <c r="M458" s="63">
        <f t="shared" si="133"/>
        <v>-2.4105314623375174E-2</v>
      </c>
      <c r="N458" s="64">
        <f t="shared" si="134"/>
        <v>1996.8915238439968</v>
      </c>
      <c r="O458" s="64">
        <f t="shared" si="135"/>
        <v>1964.0385899787395</v>
      </c>
      <c r="P458" s="65">
        <f t="shared" si="136"/>
        <v>13179.484057370379</v>
      </c>
      <c r="Q458" s="229">
        <f t="shared" si="122"/>
        <v>1.8870696490323797</v>
      </c>
      <c r="R458" s="230">
        <f t="shared" si="123"/>
        <v>1996.8915238439968</v>
      </c>
      <c r="S458" s="230">
        <f t="shared" si="124"/>
        <v>1964.0385899787395</v>
      </c>
      <c r="T458" s="231">
        <f t="shared" si="125"/>
        <v>3768.2733870560251</v>
      </c>
      <c r="U458" s="230">
        <f t="shared" si="126"/>
        <v>7.328275874616816</v>
      </c>
      <c r="V458" s="52">
        <f t="shared" si="137"/>
        <v>0.9992494520765457</v>
      </c>
      <c r="W458" s="52">
        <f t="shared" si="138"/>
        <v>1.9477799677494619E-7</v>
      </c>
      <c r="X458" s="66">
        <f t="shared" si="139"/>
        <v>2.3888852847647326E-2</v>
      </c>
      <c r="Y458" s="67">
        <f t="shared" si="140"/>
        <v>2.1576167555428114</v>
      </c>
      <c r="Z458" s="67">
        <f t="shared" si="141"/>
        <v>0.13322557767919913</v>
      </c>
    </row>
    <row r="459" spans="2:26" ht="11.25" customHeight="1">
      <c r="B459" s="69" t="s">
        <v>290</v>
      </c>
      <c r="C459" s="57">
        <v>64022.989000000001</v>
      </c>
      <c r="D459" s="244">
        <v>48360.29</v>
      </c>
      <c r="E459" s="71">
        <v>8.6999999999999993</v>
      </c>
      <c r="F459" s="59">
        <f t="shared" si="142"/>
        <v>5.8243722425895608E-3</v>
      </c>
      <c r="G459" s="60">
        <f t="shared" si="127"/>
        <v>4.5947935071970371E-4</v>
      </c>
      <c r="H459" s="60">
        <f t="shared" si="128"/>
        <v>0.99831643282783467</v>
      </c>
      <c r="I459" s="61">
        <f t="shared" si="129"/>
        <v>0.99808669315247478</v>
      </c>
      <c r="J459" s="62">
        <f t="shared" si="130"/>
        <v>557.00000429999989</v>
      </c>
      <c r="K459" s="60">
        <f t="shared" si="131"/>
        <v>9.5524518246580336E-5</v>
      </c>
      <c r="L459" s="60">
        <f t="shared" si="132"/>
        <v>0.9997863131973701</v>
      </c>
      <c r="M459" s="63">
        <f t="shared" si="133"/>
        <v>-3.640174697429055E-4</v>
      </c>
      <c r="N459" s="64">
        <f t="shared" si="134"/>
        <v>253.02764473472064</v>
      </c>
      <c r="O459" s="64">
        <f t="shared" si="135"/>
        <v>252.54352520943652</v>
      </c>
      <c r="P459" s="65">
        <f t="shared" si="136"/>
        <v>2201.3405091920695</v>
      </c>
      <c r="Q459" s="229">
        <f t="shared" si="122"/>
        <v>2.1633230256605378</v>
      </c>
      <c r="R459" s="230">
        <f t="shared" si="123"/>
        <v>253.02764473472064</v>
      </c>
      <c r="S459" s="230">
        <f t="shared" si="124"/>
        <v>252.54352520943652</v>
      </c>
      <c r="T459" s="231">
        <f t="shared" si="125"/>
        <v>547.38052998327555</v>
      </c>
      <c r="U459" s="230">
        <f t="shared" si="126"/>
        <v>7.0305071880749761</v>
      </c>
      <c r="V459" s="52">
        <f t="shared" si="137"/>
        <v>0.99941055248222832</v>
      </c>
      <c r="W459" s="52">
        <f t="shared" si="138"/>
        <v>1.4119611504386335E-7</v>
      </c>
      <c r="X459" s="66">
        <f t="shared" si="139"/>
        <v>2.3891135524636627E-2</v>
      </c>
      <c r="Y459" s="67">
        <f t="shared" si="140"/>
        <v>2.2288702086125354</v>
      </c>
      <c r="Z459" s="67">
        <f t="shared" si="141"/>
        <v>2.2826301931598916E-3</v>
      </c>
    </row>
    <row r="460" spans="2:26" ht="11.25" customHeight="1">
      <c r="B460" s="69" t="s">
        <v>374</v>
      </c>
      <c r="C460" s="57">
        <v>92051.282000000007</v>
      </c>
      <c r="D460" s="244">
        <v>49886.13</v>
      </c>
      <c r="E460" s="71">
        <v>7.8</v>
      </c>
      <c r="F460" s="59">
        <f t="shared" si="142"/>
        <v>8.374194022331324E-3</v>
      </c>
      <c r="G460" s="60">
        <f t="shared" si="127"/>
        <v>6.606324376120014E-4</v>
      </c>
      <c r="H460" s="60">
        <f t="shared" si="128"/>
        <v>0.99897706526544672</v>
      </c>
      <c r="I460" s="61">
        <f t="shared" si="129"/>
        <v>0.99864674904664064</v>
      </c>
      <c r="J460" s="62">
        <f t="shared" si="130"/>
        <v>717.99999960000002</v>
      </c>
      <c r="K460" s="60">
        <f t="shared" si="131"/>
        <v>1.2313573345305428E-4</v>
      </c>
      <c r="L460" s="60">
        <f t="shared" si="132"/>
        <v>0.99990944893082312</v>
      </c>
      <c r="M460" s="63">
        <f t="shared" si="133"/>
        <v>-5.3756284300432444E-4</v>
      </c>
      <c r="N460" s="64">
        <f t="shared" si="134"/>
        <v>303.39954185858619</v>
      </c>
      <c r="O460" s="64">
        <f t="shared" si="135"/>
        <v>302.98896613931726</v>
      </c>
      <c r="P460" s="65">
        <f t="shared" si="136"/>
        <v>2366.5164264969721</v>
      </c>
      <c r="Q460" s="229">
        <f t="shared" si="122"/>
        <v>2.0541237336955462</v>
      </c>
      <c r="R460" s="230">
        <f t="shared" si="123"/>
        <v>303.39954185858619</v>
      </c>
      <c r="S460" s="230">
        <f t="shared" si="124"/>
        <v>302.98896613931726</v>
      </c>
      <c r="T460" s="231">
        <f t="shared" si="125"/>
        <v>623.22019972407725</v>
      </c>
      <c r="U460" s="230">
        <f t="shared" si="126"/>
        <v>7.019281880278915</v>
      </c>
      <c r="V460" s="52">
        <f t="shared" si="137"/>
        <v>0.99964200850573903</v>
      </c>
      <c r="W460" s="52">
        <f t="shared" si="138"/>
        <v>7.1524380969157007E-8</v>
      </c>
      <c r="X460" s="66">
        <f t="shared" si="139"/>
        <v>2.3894078005901893E-2</v>
      </c>
      <c r="Y460" s="67">
        <f t="shared" si="140"/>
        <v>2.2004547759642836</v>
      </c>
      <c r="Z460" s="67">
        <f t="shared" si="141"/>
        <v>3.1987830695918143E-3</v>
      </c>
    </row>
    <row r="461" spans="2:26" ht="11.25" customHeight="1">
      <c r="B461" s="69" t="s">
        <v>323</v>
      </c>
      <c r="C461" s="57">
        <v>61111.110999999997</v>
      </c>
      <c r="D461" s="244">
        <v>51644.12</v>
      </c>
      <c r="E461" s="71">
        <v>2.7</v>
      </c>
      <c r="F461" s="59">
        <f t="shared" si="142"/>
        <v>5.5594695621319643E-3</v>
      </c>
      <c r="G461" s="60">
        <f t="shared" si="127"/>
        <v>4.3858142274550387E-4</v>
      </c>
      <c r="H461" s="60">
        <f t="shared" si="128"/>
        <v>0.99941564668819227</v>
      </c>
      <c r="I461" s="61">
        <f t="shared" si="129"/>
        <v>0.99919635597681955</v>
      </c>
      <c r="J461" s="62">
        <f t="shared" si="130"/>
        <v>164.99999970000002</v>
      </c>
      <c r="K461" s="60">
        <f t="shared" si="131"/>
        <v>2.8297208905476492E-5</v>
      </c>
      <c r="L461" s="60">
        <f t="shared" si="132"/>
        <v>0.99993774613972863</v>
      </c>
      <c r="M461" s="63">
        <f t="shared" si="133"/>
        <v>-4.1027344602106997E-4</v>
      </c>
      <c r="N461" s="64">
        <f t="shared" si="134"/>
        <v>247.20661601178881</v>
      </c>
      <c r="O461" s="64">
        <f t="shared" si="135"/>
        <v>247.00794989234026</v>
      </c>
      <c r="P461" s="65">
        <f t="shared" si="136"/>
        <v>667.45786323182983</v>
      </c>
      <c r="Q461" s="229">
        <f t="shared" si="122"/>
        <v>0.99325177301028345</v>
      </c>
      <c r="R461" s="230">
        <f t="shared" si="123"/>
        <v>247.20661601178881</v>
      </c>
      <c r="S461" s="230">
        <f t="shared" si="124"/>
        <v>247.00794989234026</v>
      </c>
      <c r="T461" s="231">
        <f t="shared" si="125"/>
        <v>245.53840965358157</v>
      </c>
      <c r="U461" s="230">
        <f t="shared" si="126"/>
        <v>7.0082834277482036</v>
      </c>
      <c r="V461" s="52">
        <f t="shared" si="137"/>
        <v>0.99979555605245918</v>
      </c>
      <c r="W461" s="52">
        <f t="shared" si="138"/>
        <v>2.0218020917695492E-8</v>
      </c>
      <c r="X461" s="66">
        <f t="shared" si="139"/>
        <v>2.3894754202849186E-2</v>
      </c>
      <c r="Y461" s="67">
        <f t="shared" si="140"/>
        <v>2.0382113160407109</v>
      </c>
      <c r="Z461" s="67">
        <f t="shared" si="141"/>
        <v>1.8220011591835565E-3</v>
      </c>
    </row>
    <row r="462" spans="2:26" ht="11.25" customHeight="1">
      <c r="B462" s="69" t="s">
        <v>348</v>
      </c>
      <c r="C462" s="57">
        <v>49259.258999999998</v>
      </c>
      <c r="D462" s="244">
        <v>58490.18</v>
      </c>
      <c r="E462" s="71">
        <v>2.7</v>
      </c>
      <c r="F462" s="59">
        <f t="shared" si="142"/>
        <v>4.4812693891897173E-3</v>
      </c>
      <c r="G462" s="60">
        <f t="shared" si="127"/>
        <v>3.5352320620728471E-4</v>
      </c>
      <c r="H462" s="60">
        <f t="shared" si="128"/>
        <v>0.99976916989439957</v>
      </c>
      <c r="I462" s="61">
        <f t="shared" si="129"/>
        <v>0.99959240829129592</v>
      </c>
      <c r="J462" s="62">
        <f t="shared" si="130"/>
        <v>132.99999929999998</v>
      </c>
      <c r="K462" s="60">
        <f t="shared" si="131"/>
        <v>2.2809265281594582E-5</v>
      </c>
      <c r="L462" s="60">
        <f t="shared" si="132"/>
        <v>0.99996055540501028</v>
      </c>
      <c r="M462" s="63">
        <f t="shared" si="133"/>
        <v>-3.3070526141110168E-4</v>
      </c>
      <c r="N462" s="64">
        <f t="shared" si="134"/>
        <v>221.94427003191589</v>
      </c>
      <c r="O462" s="64">
        <f t="shared" si="135"/>
        <v>221.8538073876565</v>
      </c>
      <c r="P462" s="65">
        <f t="shared" si="136"/>
        <v>599.24952908617297</v>
      </c>
      <c r="Q462" s="229">
        <f t="shared" si="122"/>
        <v>0.99325177301028345</v>
      </c>
      <c r="R462" s="230">
        <f t="shared" si="123"/>
        <v>221.94427003191589</v>
      </c>
      <c r="S462" s="230">
        <f t="shared" si="124"/>
        <v>221.8538073876565</v>
      </c>
      <c r="T462" s="231">
        <f t="shared" si="125"/>
        <v>220.44653971867359</v>
      </c>
      <c r="U462" s="230">
        <f t="shared" si="126"/>
        <v>7.0003685168788978</v>
      </c>
      <c r="V462" s="52">
        <f t="shared" si="137"/>
        <v>0.99991925983485896</v>
      </c>
      <c r="W462" s="52">
        <f t="shared" si="138"/>
        <v>1.7053241141219142E-9</v>
      </c>
      <c r="X462" s="66">
        <f t="shared" si="139"/>
        <v>2.3895299258568464E-2</v>
      </c>
      <c r="Y462" s="67">
        <f t="shared" si="140"/>
        <v>2.0382612012622316</v>
      </c>
      <c r="Z462" s="67">
        <f t="shared" si="141"/>
        <v>1.4687152445264616E-3</v>
      </c>
    </row>
    <row r="463" spans="2:26" ht="11.25" customHeight="1">
      <c r="B463" s="69" t="s">
        <v>207</v>
      </c>
      <c r="C463" s="57">
        <v>714.28599999999994</v>
      </c>
      <c r="D463" s="244">
        <v>64277.8</v>
      </c>
      <c r="E463" s="71">
        <v>2.8</v>
      </c>
      <c r="F463" s="59">
        <f t="shared" si="142"/>
        <v>6.4980839174352313E-5</v>
      </c>
      <c r="G463" s="60">
        <f t="shared" si="127"/>
        <v>5.1262784295836963E-6</v>
      </c>
      <c r="H463" s="60">
        <f t="shared" si="128"/>
        <v>0.9997742961728292</v>
      </c>
      <c r="I463" s="61">
        <f t="shared" si="129"/>
        <v>0.99977173303361444</v>
      </c>
      <c r="J463" s="62">
        <f t="shared" si="130"/>
        <v>2.0000007999999996</v>
      </c>
      <c r="K463" s="60">
        <f t="shared" si="131"/>
        <v>3.4299660940375199E-7</v>
      </c>
      <c r="L463" s="60">
        <f t="shared" si="132"/>
        <v>0.99996089840161972</v>
      </c>
      <c r="M463" s="63">
        <f t="shared" si="133"/>
        <v>-4.7831587901558947E-6</v>
      </c>
      <c r="N463" s="64">
        <f t="shared" si="134"/>
        <v>26.72612953646674</v>
      </c>
      <c r="O463" s="64">
        <f t="shared" si="135"/>
        <v>26.720028843954221</v>
      </c>
      <c r="P463" s="65">
        <f t="shared" si="136"/>
        <v>74.833162702106861</v>
      </c>
      <c r="Q463" s="229">
        <f t="shared" si="122"/>
        <v>1.0296194171811581</v>
      </c>
      <c r="R463" s="230">
        <f t="shared" si="123"/>
        <v>26.72612953646674</v>
      </c>
      <c r="S463" s="230">
        <f t="shared" si="124"/>
        <v>26.720028843954221</v>
      </c>
      <c r="T463" s="231">
        <f t="shared" si="125"/>
        <v>27.517741916845019</v>
      </c>
      <c r="U463" s="230">
        <f t="shared" si="126"/>
        <v>6.9967877405738834</v>
      </c>
      <c r="V463" s="52">
        <f t="shared" si="137"/>
        <v>0.99992105318133973</v>
      </c>
      <c r="W463" s="52">
        <f t="shared" si="138"/>
        <v>1.5876415791616644E-9</v>
      </c>
      <c r="X463" s="66">
        <f t="shared" si="139"/>
        <v>2.3895307454898391E-2</v>
      </c>
      <c r="Y463" s="67">
        <f t="shared" si="140"/>
        <v>2.0414717285679598</v>
      </c>
      <c r="Z463" s="67">
        <f t="shared" si="141"/>
        <v>2.1364312936879088E-5</v>
      </c>
    </row>
    <row r="464" spans="2:26" ht="11.25" customHeight="1">
      <c r="B464" s="69" t="s">
        <v>298</v>
      </c>
      <c r="C464" s="57">
        <v>6400</v>
      </c>
      <c r="D464" s="244">
        <v>81668</v>
      </c>
      <c r="E464" s="71">
        <v>2.5</v>
      </c>
      <c r="F464" s="59">
        <f t="shared" si="142"/>
        <v>5.8222808611096228E-4</v>
      </c>
      <c r="G464" s="60">
        <f t="shared" si="127"/>
        <v>4.5931436356495382E-5</v>
      </c>
      <c r="H464" s="60">
        <f t="shared" si="128"/>
        <v>0.99982022760918565</v>
      </c>
      <c r="I464" s="61">
        <f t="shared" si="129"/>
        <v>0.99979726189100737</v>
      </c>
      <c r="J464" s="62">
        <f t="shared" si="130"/>
        <v>16</v>
      </c>
      <c r="K464" s="60">
        <f t="shared" si="131"/>
        <v>2.7439717776413051E-6</v>
      </c>
      <c r="L464" s="60">
        <f t="shared" si="132"/>
        <v>0.99996364237339741</v>
      </c>
      <c r="M464" s="63">
        <f t="shared" si="133"/>
        <v>-4.3186287911112231E-5</v>
      </c>
      <c r="N464" s="64">
        <f t="shared" si="134"/>
        <v>80</v>
      </c>
      <c r="O464" s="64">
        <f t="shared" si="135"/>
        <v>79.983780951280593</v>
      </c>
      <c r="P464" s="65">
        <f t="shared" si="136"/>
        <v>200</v>
      </c>
      <c r="Q464" s="229">
        <f t="shared" si="122"/>
        <v>0.91629073187415511</v>
      </c>
      <c r="R464" s="230">
        <f t="shared" si="123"/>
        <v>80</v>
      </c>
      <c r="S464" s="230">
        <f t="shared" si="124"/>
        <v>79.983780951280593</v>
      </c>
      <c r="T464" s="231">
        <f t="shared" si="125"/>
        <v>73.303258549932409</v>
      </c>
      <c r="U464" s="230">
        <f t="shared" si="126"/>
        <v>6.9962781264807532</v>
      </c>
      <c r="V464" s="52">
        <f t="shared" si="137"/>
        <v>0.99993712101674159</v>
      </c>
      <c r="W464" s="52">
        <f t="shared" si="138"/>
        <v>7.033823588650785E-10</v>
      </c>
      <c r="X464" s="66">
        <f t="shared" si="139"/>
        <v>2.3895373025511583E-2</v>
      </c>
      <c r="Y464" s="67">
        <f t="shared" si="140"/>
        <v>2.0319108833824715</v>
      </c>
      <c r="Z464" s="67">
        <f t="shared" si="141"/>
        <v>1.8963536844996193E-4</v>
      </c>
    </row>
    <row r="465" spans="2:26" ht="11.25" customHeight="1">
      <c r="B465" s="69" t="s">
        <v>342</v>
      </c>
      <c r="C465" s="57">
        <v>344.82799999999997</v>
      </c>
      <c r="D465" s="244">
        <v>98210.84</v>
      </c>
      <c r="E465" s="71">
        <v>2.9</v>
      </c>
      <c r="F465" s="59">
        <f t="shared" si="142"/>
        <v>3.1370085387104823E-5</v>
      </c>
      <c r="G465" s="60">
        <f t="shared" si="127"/>
        <v>2.4747570837402482E-6</v>
      </c>
      <c r="H465" s="60">
        <f t="shared" si="128"/>
        <v>0.99982270236626936</v>
      </c>
      <c r="I465" s="61">
        <f t="shared" si="129"/>
        <v>0.9998214649877275</v>
      </c>
      <c r="J465" s="62">
        <f t="shared" si="130"/>
        <v>1.0000012</v>
      </c>
      <c r="K465" s="60">
        <f t="shared" si="131"/>
        <v>1.714984419004649E-7</v>
      </c>
      <c r="L465" s="60">
        <f t="shared" si="132"/>
        <v>0.9999638138718393</v>
      </c>
      <c r="M465" s="63">
        <f t="shared" si="133"/>
        <v>-2.3031994962341429E-6</v>
      </c>
      <c r="N465" s="64">
        <f t="shared" si="134"/>
        <v>18.569544959422135</v>
      </c>
      <c r="O465" s="64">
        <f t="shared" si="135"/>
        <v>18.56622964548491</v>
      </c>
      <c r="P465" s="65">
        <f t="shared" si="136"/>
        <v>53.85168038232419</v>
      </c>
      <c r="Q465" s="229">
        <f t="shared" si="122"/>
        <v>1.0647107369924282</v>
      </c>
      <c r="R465" s="230">
        <f t="shared" si="123"/>
        <v>18.569544959422135</v>
      </c>
      <c r="S465" s="230">
        <f t="shared" si="124"/>
        <v>18.56622964548491</v>
      </c>
      <c r="T465" s="231">
        <f t="shared" si="125"/>
        <v>19.771193899360373</v>
      </c>
      <c r="U465" s="230">
        <f t="shared" si="126"/>
        <v>6.9957950118645265</v>
      </c>
      <c r="V465" s="52">
        <f t="shared" si="137"/>
        <v>0.99993798671395262</v>
      </c>
      <c r="W465" s="52">
        <f t="shared" si="138"/>
        <v>6.6704208450360001E-10</v>
      </c>
      <c r="X465" s="66">
        <f t="shared" si="139"/>
        <v>2.3895377123679822E-2</v>
      </c>
      <c r="Y465" s="67">
        <f t="shared" si="140"/>
        <v>2.0446664184374552</v>
      </c>
      <c r="Z465" s="67">
        <f t="shared" si="141"/>
        <v>1.0346119837171718E-5</v>
      </c>
    </row>
    <row r="466" spans="2:26" ht="11.25" customHeight="1">
      <c r="B466" s="69" t="s">
        <v>334</v>
      </c>
      <c r="C466" s="57">
        <v>24418.605</v>
      </c>
      <c r="D466" s="244">
        <v>111709.7</v>
      </c>
      <c r="E466" s="70">
        <v>8.6</v>
      </c>
      <c r="F466" s="59">
        <f t="shared" si="142"/>
        <v>2.221437133538996E-3</v>
      </c>
      <c r="G466" s="60">
        <f>C466/$C$468</f>
        <v>1.7524712522998435E-4</v>
      </c>
      <c r="H466" s="60">
        <f t="shared" si="128"/>
        <v>0.99999794949149934</v>
      </c>
      <c r="I466" s="61">
        <f t="shared" si="129"/>
        <v>0.9999103259288844</v>
      </c>
      <c r="J466" s="62">
        <f>E466*C466/$E$270</f>
        <v>210.00000299999999</v>
      </c>
      <c r="K466" s="60">
        <f>J466/$J$468</f>
        <v>3.6014630096036841E-5</v>
      </c>
      <c r="L466" s="60">
        <f t="shared" si="132"/>
        <v>0.99999982850193536</v>
      </c>
      <c r="M466" s="63">
        <f>(H465*L466)-(L465*H466)</f>
        <v>-1.392325389276694E-4</v>
      </c>
      <c r="N466" s="64">
        <f>SQRT(C466)</f>
        <v>156.26453532391795</v>
      </c>
      <c r="O466" s="64">
        <f>N466*I466</f>
        <v>156.25052244686447</v>
      </c>
      <c r="P466" s="65">
        <f>E466*N466</f>
        <v>1343.8750037856944</v>
      </c>
      <c r="Q466" s="229">
        <f t="shared" si="122"/>
        <v>2.1517622032594619</v>
      </c>
      <c r="R466" s="230">
        <f t="shared" si="123"/>
        <v>156.26453532391795</v>
      </c>
      <c r="S466" s="230">
        <f t="shared" si="124"/>
        <v>156.25052244686447</v>
      </c>
      <c r="T466" s="231">
        <f t="shared" si="125"/>
        <v>336.24412081990971</v>
      </c>
      <c r="U466" s="230">
        <f t="shared" si="126"/>
        <v>6.9940215571601012</v>
      </c>
      <c r="V466" s="52">
        <f>(EXP(H466/($W$470-H466))-1)/(EXP(1/($W$470-1))-1)</f>
        <v>0.99999928287800599</v>
      </c>
      <c r="W466" s="52">
        <f>(L466-V466)^2</f>
        <v>2.9770547230233205E-13</v>
      </c>
      <c r="X466" s="66">
        <f>L466/$E$468</f>
        <v>2.3896237737990239E-2</v>
      </c>
      <c r="Y466" s="67">
        <f>(E466/$E$468)*(2*I466-1-$AP$185)+2-X465-X466</f>
        <v>2.2264282358828256</v>
      </c>
      <c r="Z466" s="67">
        <f t="shared" si="141"/>
        <v>8.6869696615603448E-4</v>
      </c>
    </row>
    <row r="467" spans="2:26" ht="11.25" customHeight="1">
      <c r="B467" s="76" t="s">
        <v>309</v>
      </c>
      <c r="C467" s="77">
        <v>285.714</v>
      </c>
      <c r="D467" s="245">
        <v>321703.3</v>
      </c>
      <c r="E467" s="78">
        <v>3.5</v>
      </c>
      <c r="F467" s="246">
        <f t="shared" si="142"/>
        <v>2.5992299280485544E-5</v>
      </c>
      <c r="G467" s="79">
        <f>C467/$C$468</f>
        <v>2.0505085011187065E-6</v>
      </c>
      <c r="H467" s="79">
        <f>H466+G467</f>
        <v>1.0000000000000004</v>
      </c>
      <c r="I467" s="80">
        <f>(H466+H467)/2</f>
        <v>0.99999897474574984</v>
      </c>
      <c r="J467" s="81">
        <f>E467*C467/$E$270</f>
        <v>0.99999899999999997</v>
      </c>
      <c r="K467" s="79">
        <f>J467/$J$468</f>
        <v>1.7149806460434547E-7</v>
      </c>
      <c r="L467" s="79">
        <f>L466+K467</f>
        <v>1</v>
      </c>
      <c r="M467" s="80">
        <f>(H466*L467)-(L466*H467)</f>
        <v>-1.879010436467432E-6</v>
      </c>
      <c r="N467" s="82">
        <f>SQRT(C467)</f>
        <v>16.90307664302567</v>
      </c>
      <c r="O467" s="82">
        <f>N467*I467</f>
        <v>16.9030593130745</v>
      </c>
      <c r="P467" s="83">
        <f>E467*N467</f>
        <v>59.160768250589847</v>
      </c>
      <c r="Q467" s="84">
        <f t="shared" si="122"/>
        <v>1.2527629684953681</v>
      </c>
      <c r="R467" s="85">
        <f t="shared" si="123"/>
        <v>16.90307664302567</v>
      </c>
      <c r="S467" s="85">
        <f t="shared" si="124"/>
        <v>16.9030593130745</v>
      </c>
      <c r="T467" s="86">
        <f t="shared" si="125"/>
        <v>21.175548472021561</v>
      </c>
      <c r="U467" s="85">
        <f t="shared" si="126"/>
        <v>6.9922527839235658</v>
      </c>
      <c r="V467" s="87">
        <f>(EXP(H467/($W$470-H467))-1)/(EXP(1/($W$470-1))-1)</f>
        <v>1</v>
      </c>
      <c r="W467" s="87">
        <f>(L467-V467)^2</f>
        <v>0</v>
      </c>
      <c r="X467" s="88">
        <f>L467/$E$468</f>
        <v>2.3896241836149464E-2</v>
      </c>
      <c r="Y467" s="89">
        <f>(E467/$E$468)*(2*I467-1-$AP$185)+2-X466-X467</f>
        <v>2.0638234510880027</v>
      </c>
      <c r="Z467" s="89">
        <f>G467*Y467^2</f>
        <v>8.7338687293897562E-6</v>
      </c>
    </row>
    <row r="468" spans="2:26" ht="11.25" customHeight="1">
      <c r="B468" s="36" t="s">
        <v>0</v>
      </c>
      <c r="C468" s="90">
        <f>SUM(C275:C467)</f>
        <v>139338120.19999993</v>
      </c>
      <c r="D468" s="199">
        <f>SUMPRODUCT(D275:D467,G275:G467)</f>
        <v>8337.4900547601246</v>
      </c>
      <c r="E468" s="91">
        <f>SUMPRODUCT(E275:E467,G275:G467)</f>
        <v>41.84758452214993</v>
      </c>
      <c r="F468" s="63">
        <f>SUM(F275:F467)</f>
        <v>5</v>
      </c>
      <c r="G468" s="92">
        <f>SUM(G275:G467)</f>
        <v>1.0000000000000004</v>
      </c>
      <c r="H468" s="92"/>
      <c r="I468" s="63">
        <f>G468</f>
        <v>1.0000000000000004</v>
      </c>
      <c r="J468" s="121">
        <f>SUM(J275:J467)</f>
        <v>5830963.7622269802</v>
      </c>
      <c r="K468" s="93">
        <f>SUM(K275:K467)</f>
        <v>1</v>
      </c>
      <c r="L468" s="93"/>
      <c r="N468" s="64"/>
      <c r="O468" s="64"/>
      <c r="P468" s="64"/>
      <c r="Q468" s="64"/>
      <c r="R468" s="64"/>
      <c r="S468" s="64"/>
      <c r="T468" s="64"/>
      <c r="U468" s="230" t="s">
        <v>0</v>
      </c>
      <c r="V468" s="53"/>
      <c r="W468" s="53"/>
      <c r="X468" s="94" t="s">
        <v>0</v>
      </c>
      <c r="Y468" s="94"/>
      <c r="Z468" s="61">
        <f>SUM(Z275:Z467)</f>
        <v>4.0468912491856912</v>
      </c>
    </row>
    <row r="469" spans="2:26" ht="11.25" customHeight="1">
      <c r="C469" s="90"/>
      <c r="D469" s="233"/>
      <c r="E469" s="64"/>
      <c r="F469" s="64"/>
      <c r="H469" s="93"/>
      <c r="I469" s="96" t="s">
        <v>0</v>
      </c>
      <c r="J469" s="97"/>
      <c r="K469" s="93"/>
      <c r="L469" s="98" t="s">
        <v>0</v>
      </c>
      <c r="O469" s="36"/>
      <c r="V469" s="234" t="s">
        <v>39</v>
      </c>
      <c r="W469" s="235">
        <f>SUM(W274:W467)</f>
        <v>0.31270337766133888</v>
      </c>
      <c r="X469" s="99" t="s">
        <v>40</v>
      </c>
      <c r="Y469" s="100" t="s">
        <v>40</v>
      </c>
      <c r="Z469" s="61">
        <f>(1/COUNT(L275:L467))*(Z468-(1+$AP$185)^2)</f>
        <v>1.8673805456255695E-2</v>
      </c>
    </row>
    <row r="470" spans="2:26" ht="11.25" customHeight="1">
      <c r="B470" s="102" t="s">
        <v>154</v>
      </c>
      <c r="C470" s="103">
        <v>0.2</v>
      </c>
      <c r="D470" s="186">
        <f>_xlfn.PERCENTILE.INC($D$275:$D$467,C470)</f>
        <v>2036.664</v>
      </c>
      <c r="G470" s="37"/>
      <c r="H470" s="95" t="s">
        <v>155</v>
      </c>
      <c r="I470" s="64">
        <f>SLOPE(E275:E467,I275:I467)</f>
        <v>-75.763568629287789</v>
      </c>
      <c r="L470" s="95" t="s">
        <v>156</v>
      </c>
      <c r="M470" s="63">
        <f>SUM(M275:M467)</f>
        <v>-0.35064626979736568</v>
      </c>
      <c r="N470" s="104"/>
      <c r="O470" s="104"/>
      <c r="P470" s="104"/>
      <c r="Q470" s="104"/>
      <c r="R470" s="104"/>
      <c r="S470" s="104"/>
      <c r="T470" s="104"/>
      <c r="U470" s="104"/>
      <c r="V470" s="236" t="s">
        <v>41</v>
      </c>
      <c r="W470" s="241">
        <v>-0.86209017965534407</v>
      </c>
      <c r="X470" s="106" t="s">
        <v>42</v>
      </c>
      <c r="Y470" s="107" t="s">
        <v>42</v>
      </c>
      <c r="Z470" s="61">
        <f>SQRT(ABS(Z469))</f>
        <v>0.13665213301026696</v>
      </c>
    </row>
    <row r="471" spans="2:26" ht="11.25" customHeight="1">
      <c r="C471" s="103">
        <v>0.4</v>
      </c>
      <c r="D471" s="186">
        <f t="shared" ref="D471:D473" si="143">_xlfn.PERCENTILE.INC($D$275:$D$467,C471)</f>
        <v>5474.9740000000002</v>
      </c>
      <c r="G471" s="37"/>
      <c r="H471" s="108"/>
      <c r="I471" s="104"/>
      <c r="N471" s="109"/>
      <c r="O471" s="109"/>
      <c r="P471" s="109"/>
      <c r="Q471" s="109"/>
      <c r="R471" s="109"/>
      <c r="S471" s="109"/>
      <c r="T471" s="109"/>
      <c r="U471" s="109"/>
      <c r="V471" s="110"/>
      <c r="W471" s="111"/>
      <c r="X471" s="111"/>
      <c r="Y471" s="111"/>
      <c r="Z471" s="111"/>
    </row>
    <row r="472" spans="2:26" ht="11.25" customHeight="1">
      <c r="C472" s="103">
        <v>0.6</v>
      </c>
      <c r="D472" s="186">
        <f t="shared" si="143"/>
        <v>11600.343999999997</v>
      </c>
      <c r="G472" s="37"/>
      <c r="H472" s="108"/>
      <c r="I472" s="104"/>
      <c r="N472" s="109"/>
      <c r="O472" s="109"/>
      <c r="P472" s="109"/>
      <c r="Q472" s="109"/>
      <c r="R472" s="109"/>
      <c r="S472" s="109"/>
      <c r="T472" s="109"/>
      <c r="U472" s="109"/>
      <c r="V472" s="110"/>
      <c r="W472" s="111"/>
      <c r="X472" s="111"/>
      <c r="Y472" s="111"/>
      <c r="Z472" s="111"/>
    </row>
    <row r="473" spans="2:26" ht="11.25" customHeight="1">
      <c r="C473" s="103">
        <v>0.8</v>
      </c>
      <c r="D473" s="186">
        <f t="shared" si="143"/>
        <v>25827.060000000045</v>
      </c>
      <c r="G473" s="37"/>
      <c r="H473" s="108"/>
      <c r="I473" s="104"/>
      <c r="N473" s="109"/>
      <c r="O473" s="109"/>
      <c r="P473" s="109"/>
      <c r="Q473" s="109"/>
      <c r="R473" s="109"/>
      <c r="S473" s="109"/>
      <c r="T473" s="109"/>
      <c r="U473" s="109"/>
      <c r="V473" s="110"/>
      <c r="W473" s="111"/>
      <c r="X473" s="111"/>
      <c r="Y473" s="111"/>
      <c r="Z473" s="111"/>
    </row>
    <row r="474" spans="2:26" ht="11.25" customHeight="1">
      <c r="F474" s="36" t="s">
        <v>0</v>
      </c>
      <c r="G474" s="37"/>
      <c r="H474" s="108"/>
      <c r="I474" s="104"/>
      <c r="N474" s="109"/>
      <c r="O474" s="109"/>
      <c r="P474" s="109"/>
      <c r="Q474" s="109"/>
      <c r="R474" s="109"/>
      <c r="S474" s="109"/>
      <c r="T474" s="109"/>
      <c r="U474" s="109"/>
      <c r="V474" s="110"/>
      <c r="W474" s="111"/>
      <c r="X474" s="111"/>
      <c r="Y474" s="111"/>
      <c r="Z474" s="111"/>
    </row>
    <row r="475" spans="2:26" ht="11.25" customHeight="1">
      <c r="B475" s="112" t="s">
        <v>157</v>
      </c>
      <c r="C475" s="113" t="str">
        <f>C274</f>
        <v>pnv15</v>
      </c>
      <c r="D475" s="113" t="str">
        <f t="shared" ref="D475:E475" si="144">D274</f>
        <v>gdp15</v>
      </c>
      <c r="E475" s="113" t="str">
        <f t="shared" si="144"/>
        <v>U5mr15</v>
      </c>
      <c r="G475" s="113" t="s">
        <v>433</v>
      </c>
      <c r="H475" s="108"/>
      <c r="N475" s="109"/>
      <c r="O475" s="109"/>
      <c r="P475" s="109"/>
      <c r="Q475" s="109"/>
      <c r="R475" s="109"/>
      <c r="S475" s="109"/>
      <c r="T475" s="109"/>
      <c r="U475" s="109"/>
      <c r="V475" s="110"/>
      <c r="W475" s="111"/>
      <c r="X475" s="111"/>
      <c r="Y475" s="111"/>
      <c r="Z475" s="111"/>
    </row>
    <row r="476" spans="2:26" ht="11.25" customHeight="1">
      <c r="B476" s="114" t="s">
        <v>46</v>
      </c>
      <c r="C476" s="115">
        <f>SUM(C275:C313)</f>
        <v>30317129.936000008</v>
      </c>
      <c r="D476" s="182">
        <f>SUMPRODUCT(D$275:D$313,$F$275:$F$313)</f>
        <v>1218.0259721766067</v>
      </c>
      <c r="E476" s="116">
        <f>SUMPRODUCT(E$275:E$313,$F$275:$F$313)</f>
        <v>69.281624104891307</v>
      </c>
      <c r="G476" s="116">
        <v>0.5</v>
      </c>
      <c r="H476" s="108"/>
      <c r="N476" s="109"/>
      <c r="O476" s="109"/>
      <c r="P476" s="109"/>
      <c r="Q476" s="109"/>
      <c r="R476" s="109"/>
      <c r="S476" s="109"/>
      <c r="T476" s="109"/>
      <c r="U476" s="109"/>
      <c r="V476" s="110"/>
      <c r="W476" s="111"/>
      <c r="X476" s="111"/>
      <c r="Y476" s="111"/>
      <c r="Z476" s="111"/>
    </row>
    <row r="477" spans="2:26" ht="11.25" customHeight="1">
      <c r="B477" s="114" t="s">
        <v>47</v>
      </c>
      <c r="C477" s="115">
        <f>SUM(C314:C351)</f>
        <v>55449548.065000013</v>
      </c>
      <c r="D477" s="182">
        <f>SUMPRODUCT(D$314:D$351,$F$314:$F$351)</f>
        <v>3872.7701501582342</v>
      </c>
      <c r="E477" s="116">
        <f>SUMPRODUCT(E$314:E$351,$F$314:$F$351)</f>
        <v>53.749775534134969</v>
      </c>
      <c r="G477" s="116">
        <v>0.5</v>
      </c>
      <c r="H477" s="108"/>
      <c r="N477" s="109"/>
      <c r="O477" s="109"/>
      <c r="P477" s="109"/>
      <c r="Q477" s="109"/>
      <c r="R477" s="109"/>
      <c r="S477" s="109"/>
      <c r="T477" s="109"/>
      <c r="U477" s="109"/>
      <c r="V477" s="110"/>
      <c r="W477" s="111"/>
      <c r="X477" s="111"/>
      <c r="Y477" s="111"/>
      <c r="Z477" s="111"/>
    </row>
    <row r="478" spans="2:26" ht="11.25" customHeight="1">
      <c r="B478" s="114" t="s">
        <v>48</v>
      </c>
      <c r="C478" s="115">
        <f>SUM(C352:C390)</f>
        <v>29761255.537000008</v>
      </c>
      <c r="D478" s="182">
        <f>SUMPRODUCT(D$352:D$390,$F$352:$F$390)</f>
        <v>9567.5725347974676</v>
      </c>
      <c r="E478" s="116">
        <f>SUMPRODUCT(E$352:E$390,$F$352:$F$390)</f>
        <v>17.895884782822826</v>
      </c>
      <c r="G478" s="116">
        <v>0.5</v>
      </c>
      <c r="H478" s="108"/>
      <c r="N478" s="109"/>
      <c r="O478" s="109"/>
      <c r="P478" s="109"/>
      <c r="Q478" s="109"/>
      <c r="R478" s="109"/>
      <c r="S478" s="109"/>
      <c r="T478" s="109"/>
      <c r="U478" s="109"/>
      <c r="V478" s="110"/>
      <c r="W478" s="111"/>
      <c r="X478" s="111"/>
      <c r="Y478" s="111"/>
      <c r="Z478" s="111"/>
    </row>
    <row r="479" spans="2:26" ht="11.25" customHeight="1">
      <c r="B479" s="114" t="s">
        <v>49</v>
      </c>
      <c r="C479" s="115">
        <f>SUM(C391:C428)</f>
        <v>12817930.959000001</v>
      </c>
      <c r="D479" s="182">
        <f>SUMPRODUCT(D$391:D$428,$F$391:$F$428)</f>
        <v>15096.935909264694</v>
      </c>
      <c r="E479" s="116">
        <f>SUMPRODUCT(E$391:E$428,$F$391:$F$428)</f>
        <v>12.778271354199765</v>
      </c>
      <c r="G479" s="116">
        <v>0.5</v>
      </c>
      <c r="H479" s="108"/>
      <c r="N479" s="109"/>
      <c r="O479" s="109"/>
      <c r="P479" s="109"/>
      <c r="Q479" s="109"/>
      <c r="R479" s="109"/>
      <c r="S479" s="109"/>
      <c r="T479" s="109"/>
      <c r="U479" s="109"/>
      <c r="V479" s="110"/>
      <c r="W479" s="111"/>
      <c r="X479" s="111"/>
      <c r="Y479" s="111"/>
      <c r="Z479" s="111"/>
    </row>
    <row r="480" spans="2:26" ht="11.25" customHeight="1">
      <c r="B480" s="117" t="s">
        <v>50</v>
      </c>
      <c r="C480" s="118">
        <f>SUM(C429:C467)</f>
        <v>10992255.703</v>
      </c>
      <c r="D480" s="183">
        <f>SUMPRODUCT(D$429:D$467,$F$429:$F$467)</f>
        <v>39282.686245602112</v>
      </c>
      <c r="E480" s="119">
        <f>SUMPRODUCT(E$429:E$467,$F$429:$F$467)</f>
        <v>4.8896242477721046</v>
      </c>
      <c r="G480" s="119">
        <v>0.5</v>
      </c>
      <c r="H480" s="108"/>
      <c r="N480" s="109"/>
      <c r="O480" s="109"/>
      <c r="P480" s="109"/>
      <c r="Q480" s="109"/>
      <c r="R480" s="109"/>
      <c r="S480" s="109"/>
      <c r="T480" s="109"/>
      <c r="U480" s="109"/>
      <c r="V480" s="110"/>
      <c r="W480" s="111"/>
      <c r="X480" s="111"/>
      <c r="Y480" s="111"/>
      <c r="Z480" s="111"/>
    </row>
    <row r="481" spans="2:26" ht="11.25" customHeight="1">
      <c r="G481" s="37"/>
      <c r="H481" s="108"/>
      <c r="I481" s="104"/>
      <c r="N481" s="109"/>
      <c r="O481" s="109"/>
      <c r="P481" s="109"/>
      <c r="Q481" s="109"/>
      <c r="R481" s="109"/>
      <c r="S481" s="109"/>
      <c r="T481" s="109"/>
      <c r="U481" s="109"/>
      <c r="V481" s="110"/>
      <c r="W481" s="111"/>
      <c r="X481" s="111"/>
      <c r="Y481" s="111"/>
      <c r="Z481" s="111"/>
    </row>
    <row r="482" spans="2:26" ht="11.25" customHeight="1">
      <c r="C482" s="120" t="s">
        <v>153</v>
      </c>
      <c r="D482" s="237">
        <f>E53</f>
        <v>1000</v>
      </c>
      <c r="G482" s="37"/>
      <c r="H482" s="95"/>
      <c r="I482" s="64"/>
      <c r="L482" s="95"/>
      <c r="M482" s="63"/>
      <c r="N482" s="104"/>
      <c r="O482" s="104"/>
      <c r="P482" s="104"/>
      <c r="Q482" s="104"/>
      <c r="R482" s="104"/>
      <c r="S482" s="104"/>
      <c r="T482" s="104"/>
      <c r="U482" s="104"/>
      <c r="V482" s="110"/>
      <c r="W482" s="111"/>
    </row>
    <row r="483" spans="2:26" ht="11.25" customHeight="1">
      <c r="C483" s="120" t="s">
        <v>158</v>
      </c>
      <c r="D483" s="237">
        <f>(C476*E476)/D482</f>
        <v>2100420.0001651002</v>
      </c>
      <c r="G483" s="37"/>
      <c r="H483" s="95"/>
      <c r="I483" s="64"/>
      <c r="L483" s="95"/>
      <c r="M483" s="63"/>
      <c r="N483" s="104"/>
      <c r="O483" s="104"/>
      <c r="P483" s="104"/>
      <c r="Q483" s="104"/>
      <c r="R483" s="104"/>
      <c r="S483" s="104"/>
      <c r="T483" s="104"/>
      <c r="U483" s="104"/>
      <c r="V483" s="110"/>
      <c r="W483" s="111"/>
    </row>
    <row r="484" spans="2:26" ht="11.25" customHeight="1">
      <c r="C484" s="120" t="s">
        <v>159</v>
      </c>
      <c r="D484" s="237">
        <f>(C480*E480)/D482</f>
        <v>53748.000023100001</v>
      </c>
      <c r="G484" s="37"/>
      <c r="O484" s="36"/>
    </row>
    <row r="485" spans="2:26" ht="11.25" customHeight="1">
      <c r="G485" s="37"/>
      <c r="H485" s="36" t="s">
        <v>0</v>
      </c>
      <c r="O485" s="36"/>
    </row>
    <row r="486" spans="2:26" ht="11.25" customHeight="1">
      <c r="G486" s="37"/>
      <c r="H486" s="36" t="s">
        <v>0</v>
      </c>
      <c r="O486" s="36"/>
    </row>
    <row r="493" spans="2:26" ht="11.25" customHeight="1">
      <c r="B493" s="122" t="s">
        <v>456</v>
      </c>
    </row>
    <row r="494" spans="2:26" ht="11.25" customHeight="1">
      <c r="B494" s="122" t="s">
        <v>435</v>
      </c>
    </row>
    <row r="495" spans="2:26" ht="11.25" customHeight="1">
      <c r="B495" s="122" t="s">
        <v>43</v>
      </c>
    </row>
  </sheetData>
  <sheetProtection formatCells="0" insertRows="0" deleteRows="0" selectLockedCells="1" sort="0"/>
  <mergeCells count="62">
    <mergeCell ref="K36:M43"/>
    <mergeCell ref="N36:P37"/>
    <mergeCell ref="N38:P39"/>
    <mergeCell ref="N40:P41"/>
    <mergeCell ref="N42:P43"/>
    <mergeCell ref="K34:M35"/>
    <mergeCell ref="N34:P35"/>
    <mergeCell ref="Q34:Q35"/>
    <mergeCell ref="R34:R35"/>
    <mergeCell ref="S34:T34"/>
    <mergeCell ref="P55:P56"/>
    <mergeCell ref="K44:P45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Q55:Q56"/>
    <mergeCell ref="R55:R56"/>
    <mergeCell ref="S55:S56"/>
    <mergeCell ref="T55:T56"/>
    <mergeCell ref="U55:U56"/>
    <mergeCell ref="V55:V56"/>
    <mergeCell ref="W55:W56"/>
    <mergeCell ref="X55:X56"/>
    <mergeCell ref="Y55:Y56"/>
    <mergeCell ref="Z55:Z56"/>
    <mergeCell ref="P272:P273"/>
    <mergeCell ref="AA114:AA115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J272:J273"/>
    <mergeCell ref="K272:K273"/>
    <mergeCell ref="L272:L273"/>
    <mergeCell ref="M272:M273"/>
    <mergeCell ref="N272:N273"/>
    <mergeCell ref="O272:O273"/>
    <mergeCell ref="W272:W273"/>
    <mergeCell ref="X272:X273"/>
    <mergeCell ref="Y272:Y273"/>
    <mergeCell ref="Z272:Z273"/>
    <mergeCell ref="Q272:Q273"/>
    <mergeCell ref="R272:R273"/>
    <mergeCell ref="S272:S273"/>
    <mergeCell ref="T272:T273"/>
    <mergeCell ref="U272:U273"/>
    <mergeCell ref="V272:V273"/>
  </mergeCells>
  <hyperlinks>
    <hyperlink ref="B493" r:id="rId1" display="Oscar J Mujica MD MPH" xr:uid="{137C7ED8-319B-416E-87C3-174EEE0F4830}"/>
  </hyperlinks>
  <pageMargins left="0.75" right="0.75" top="1" bottom="1" header="0.5" footer="0.5"/>
  <pageSetup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1"/>
  <sheetViews>
    <sheetView showRowColHeaders="0" workbookViewId="0"/>
  </sheetViews>
  <sheetFormatPr defaultColWidth="4.73046875" defaultRowHeight="10.15"/>
  <cols>
    <col min="1" max="3" width="4.73046875" style="131" customWidth="1"/>
    <col min="4" max="4" width="2.73046875" style="131" customWidth="1"/>
    <col min="5" max="256" width="4.73046875" style="131"/>
    <col min="257" max="259" width="4.73046875" style="131" customWidth="1"/>
    <col min="260" max="260" width="2.73046875" style="131" customWidth="1"/>
    <col min="261" max="512" width="4.73046875" style="131"/>
    <col min="513" max="515" width="4.73046875" style="131" customWidth="1"/>
    <col min="516" max="516" width="2.73046875" style="131" customWidth="1"/>
    <col min="517" max="768" width="4.73046875" style="131"/>
    <col min="769" max="771" width="4.73046875" style="131" customWidth="1"/>
    <col min="772" max="772" width="2.73046875" style="131" customWidth="1"/>
    <col min="773" max="1024" width="4.73046875" style="131"/>
    <col min="1025" max="1027" width="4.73046875" style="131" customWidth="1"/>
    <col min="1028" max="1028" width="2.73046875" style="131" customWidth="1"/>
    <col min="1029" max="1280" width="4.73046875" style="131"/>
    <col min="1281" max="1283" width="4.73046875" style="131" customWidth="1"/>
    <col min="1284" max="1284" width="2.73046875" style="131" customWidth="1"/>
    <col min="1285" max="1536" width="4.73046875" style="131"/>
    <col min="1537" max="1539" width="4.73046875" style="131" customWidth="1"/>
    <col min="1540" max="1540" width="2.73046875" style="131" customWidth="1"/>
    <col min="1541" max="1792" width="4.73046875" style="131"/>
    <col min="1793" max="1795" width="4.73046875" style="131" customWidth="1"/>
    <col min="1796" max="1796" width="2.73046875" style="131" customWidth="1"/>
    <col min="1797" max="2048" width="4.73046875" style="131"/>
    <col min="2049" max="2051" width="4.73046875" style="131" customWidth="1"/>
    <col min="2052" max="2052" width="2.73046875" style="131" customWidth="1"/>
    <col min="2053" max="2304" width="4.73046875" style="131"/>
    <col min="2305" max="2307" width="4.73046875" style="131" customWidth="1"/>
    <col min="2308" max="2308" width="2.73046875" style="131" customWidth="1"/>
    <col min="2309" max="2560" width="4.73046875" style="131"/>
    <col min="2561" max="2563" width="4.73046875" style="131" customWidth="1"/>
    <col min="2564" max="2564" width="2.73046875" style="131" customWidth="1"/>
    <col min="2565" max="2816" width="4.73046875" style="131"/>
    <col min="2817" max="2819" width="4.73046875" style="131" customWidth="1"/>
    <col min="2820" max="2820" width="2.73046875" style="131" customWidth="1"/>
    <col min="2821" max="3072" width="4.73046875" style="131"/>
    <col min="3073" max="3075" width="4.73046875" style="131" customWidth="1"/>
    <col min="3076" max="3076" width="2.73046875" style="131" customWidth="1"/>
    <col min="3077" max="3328" width="4.73046875" style="131"/>
    <col min="3329" max="3331" width="4.73046875" style="131" customWidth="1"/>
    <col min="3332" max="3332" width="2.73046875" style="131" customWidth="1"/>
    <col min="3333" max="3584" width="4.73046875" style="131"/>
    <col min="3585" max="3587" width="4.73046875" style="131" customWidth="1"/>
    <col min="3588" max="3588" width="2.73046875" style="131" customWidth="1"/>
    <col min="3589" max="3840" width="4.73046875" style="131"/>
    <col min="3841" max="3843" width="4.73046875" style="131" customWidth="1"/>
    <col min="3844" max="3844" width="2.73046875" style="131" customWidth="1"/>
    <col min="3845" max="4096" width="4.73046875" style="131"/>
    <col min="4097" max="4099" width="4.73046875" style="131" customWidth="1"/>
    <col min="4100" max="4100" width="2.73046875" style="131" customWidth="1"/>
    <col min="4101" max="4352" width="4.73046875" style="131"/>
    <col min="4353" max="4355" width="4.73046875" style="131" customWidth="1"/>
    <col min="4356" max="4356" width="2.73046875" style="131" customWidth="1"/>
    <col min="4357" max="4608" width="4.73046875" style="131"/>
    <col min="4609" max="4611" width="4.73046875" style="131" customWidth="1"/>
    <col min="4612" max="4612" width="2.73046875" style="131" customWidth="1"/>
    <col min="4613" max="4864" width="4.73046875" style="131"/>
    <col min="4865" max="4867" width="4.73046875" style="131" customWidth="1"/>
    <col min="4868" max="4868" width="2.73046875" style="131" customWidth="1"/>
    <col min="4869" max="5120" width="4.73046875" style="131"/>
    <col min="5121" max="5123" width="4.73046875" style="131" customWidth="1"/>
    <col min="5124" max="5124" width="2.73046875" style="131" customWidth="1"/>
    <col min="5125" max="5376" width="4.73046875" style="131"/>
    <col min="5377" max="5379" width="4.73046875" style="131" customWidth="1"/>
    <col min="5380" max="5380" width="2.73046875" style="131" customWidth="1"/>
    <col min="5381" max="5632" width="4.73046875" style="131"/>
    <col min="5633" max="5635" width="4.73046875" style="131" customWidth="1"/>
    <col min="5636" max="5636" width="2.73046875" style="131" customWidth="1"/>
    <col min="5637" max="5888" width="4.73046875" style="131"/>
    <col min="5889" max="5891" width="4.73046875" style="131" customWidth="1"/>
    <col min="5892" max="5892" width="2.73046875" style="131" customWidth="1"/>
    <col min="5893" max="6144" width="4.73046875" style="131"/>
    <col min="6145" max="6147" width="4.73046875" style="131" customWidth="1"/>
    <col min="6148" max="6148" width="2.73046875" style="131" customWidth="1"/>
    <col min="6149" max="6400" width="4.73046875" style="131"/>
    <col min="6401" max="6403" width="4.73046875" style="131" customWidth="1"/>
    <col min="6404" max="6404" width="2.73046875" style="131" customWidth="1"/>
    <col min="6405" max="6656" width="4.73046875" style="131"/>
    <col min="6657" max="6659" width="4.73046875" style="131" customWidth="1"/>
    <col min="6660" max="6660" width="2.73046875" style="131" customWidth="1"/>
    <col min="6661" max="6912" width="4.73046875" style="131"/>
    <col min="6913" max="6915" width="4.73046875" style="131" customWidth="1"/>
    <col min="6916" max="6916" width="2.73046875" style="131" customWidth="1"/>
    <col min="6917" max="7168" width="4.73046875" style="131"/>
    <col min="7169" max="7171" width="4.73046875" style="131" customWidth="1"/>
    <col min="7172" max="7172" width="2.73046875" style="131" customWidth="1"/>
    <col min="7173" max="7424" width="4.73046875" style="131"/>
    <col min="7425" max="7427" width="4.73046875" style="131" customWidth="1"/>
    <col min="7428" max="7428" width="2.73046875" style="131" customWidth="1"/>
    <col min="7429" max="7680" width="4.73046875" style="131"/>
    <col min="7681" max="7683" width="4.73046875" style="131" customWidth="1"/>
    <col min="7684" max="7684" width="2.73046875" style="131" customWidth="1"/>
    <col min="7685" max="7936" width="4.73046875" style="131"/>
    <col min="7937" max="7939" width="4.73046875" style="131" customWidth="1"/>
    <col min="7940" max="7940" width="2.73046875" style="131" customWidth="1"/>
    <col min="7941" max="8192" width="4.73046875" style="131"/>
    <col min="8193" max="8195" width="4.73046875" style="131" customWidth="1"/>
    <col min="8196" max="8196" width="2.73046875" style="131" customWidth="1"/>
    <col min="8197" max="8448" width="4.73046875" style="131"/>
    <col min="8449" max="8451" width="4.73046875" style="131" customWidth="1"/>
    <col min="8452" max="8452" width="2.73046875" style="131" customWidth="1"/>
    <col min="8453" max="8704" width="4.73046875" style="131"/>
    <col min="8705" max="8707" width="4.73046875" style="131" customWidth="1"/>
    <col min="8708" max="8708" width="2.73046875" style="131" customWidth="1"/>
    <col min="8709" max="8960" width="4.73046875" style="131"/>
    <col min="8961" max="8963" width="4.73046875" style="131" customWidth="1"/>
    <col min="8964" max="8964" width="2.73046875" style="131" customWidth="1"/>
    <col min="8965" max="9216" width="4.73046875" style="131"/>
    <col min="9217" max="9219" width="4.73046875" style="131" customWidth="1"/>
    <col min="9220" max="9220" width="2.73046875" style="131" customWidth="1"/>
    <col min="9221" max="9472" width="4.73046875" style="131"/>
    <col min="9473" max="9475" width="4.73046875" style="131" customWidth="1"/>
    <col min="9476" max="9476" width="2.73046875" style="131" customWidth="1"/>
    <col min="9477" max="9728" width="4.73046875" style="131"/>
    <col min="9729" max="9731" width="4.73046875" style="131" customWidth="1"/>
    <col min="9732" max="9732" width="2.73046875" style="131" customWidth="1"/>
    <col min="9733" max="9984" width="4.73046875" style="131"/>
    <col min="9985" max="9987" width="4.73046875" style="131" customWidth="1"/>
    <col min="9988" max="9988" width="2.73046875" style="131" customWidth="1"/>
    <col min="9989" max="10240" width="4.73046875" style="131"/>
    <col min="10241" max="10243" width="4.73046875" style="131" customWidth="1"/>
    <col min="10244" max="10244" width="2.73046875" style="131" customWidth="1"/>
    <col min="10245" max="10496" width="4.73046875" style="131"/>
    <col min="10497" max="10499" width="4.73046875" style="131" customWidth="1"/>
    <col min="10500" max="10500" width="2.73046875" style="131" customWidth="1"/>
    <col min="10501" max="10752" width="4.73046875" style="131"/>
    <col min="10753" max="10755" width="4.73046875" style="131" customWidth="1"/>
    <col min="10756" max="10756" width="2.73046875" style="131" customWidth="1"/>
    <col min="10757" max="11008" width="4.73046875" style="131"/>
    <col min="11009" max="11011" width="4.73046875" style="131" customWidth="1"/>
    <col min="11012" max="11012" width="2.73046875" style="131" customWidth="1"/>
    <col min="11013" max="11264" width="4.73046875" style="131"/>
    <col min="11265" max="11267" width="4.73046875" style="131" customWidth="1"/>
    <col min="11268" max="11268" width="2.73046875" style="131" customWidth="1"/>
    <col min="11269" max="11520" width="4.73046875" style="131"/>
    <col min="11521" max="11523" width="4.73046875" style="131" customWidth="1"/>
    <col min="11524" max="11524" width="2.73046875" style="131" customWidth="1"/>
    <col min="11525" max="11776" width="4.73046875" style="131"/>
    <col min="11777" max="11779" width="4.73046875" style="131" customWidth="1"/>
    <col min="11780" max="11780" width="2.73046875" style="131" customWidth="1"/>
    <col min="11781" max="12032" width="4.73046875" style="131"/>
    <col min="12033" max="12035" width="4.73046875" style="131" customWidth="1"/>
    <col min="12036" max="12036" width="2.73046875" style="131" customWidth="1"/>
    <col min="12037" max="12288" width="4.73046875" style="131"/>
    <col min="12289" max="12291" width="4.73046875" style="131" customWidth="1"/>
    <col min="12292" max="12292" width="2.73046875" style="131" customWidth="1"/>
    <col min="12293" max="12544" width="4.73046875" style="131"/>
    <col min="12545" max="12547" width="4.73046875" style="131" customWidth="1"/>
    <col min="12548" max="12548" width="2.73046875" style="131" customWidth="1"/>
    <col min="12549" max="12800" width="4.73046875" style="131"/>
    <col min="12801" max="12803" width="4.73046875" style="131" customWidth="1"/>
    <col min="12804" max="12804" width="2.73046875" style="131" customWidth="1"/>
    <col min="12805" max="13056" width="4.73046875" style="131"/>
    <col min="13057" max="13059" width="4.73046875" style="131" customWidth="1"/>
    <col min="13060" max="13060" width="2.73046875" style="131" customWidth="1"/>
    <col min="13061" max="13312" width="4.73046875" style="131"/>
    <col min="13313" max="13315" width="4.73046875" style="131" customWidth="1"/>
    <col min="13316" max="13316" width="2.73046875" style="131" customWidth="1"/>
    <col min="13317" max="13568" width="4.73046875" style="131"/>
    <col min="13569" max="13571" width="4.73046875" style="131" customWidth="1"/>
    <col min="13572" max="13572" width="2.73046875" style="131" customWidth="1"/>
    <col min="13573" max="13824" width="4.73046875" style="131"/>
    <col min="13825" max="13827" width="4.73046875" style="131" customWidth="1"/>
    <col min="13828" max="13828" width="2.73046875" style="131" customWidth="1"/>
    <col min="13829" max="14080" width="4.73046875" style="131"/>
    <col min="14081" max="14083" width="4.73046875" style="131" customWidth="1"/>
    <col min="14084" max="14084" width="2.73046875" style="131" customWidth="1"/>
    <col min="14085" max="14336" width="4.73046875" style="131"/>
    <col min="14337" max="14339" width="4.73046875" style="131" customWidth="1"/>
    <col min="14340" max="14340" width="2.73046875" style="131" customWidth="1"/>
    <col min="14341" max="14592" width="4.73046875" style="131"/>
    <col min="14593" max="14595" width="4.73046875" style="131" customWidth="1"/>
    <col min="14596" max="14596" width="2.73046875" style="131" customWidth="1"/>
    <col min="14597" max="14848" width="4.73046875" style="131"/>
    <col min="14849" max="14851" width="4.73046875" style="131" customWidth="1"/>
    <col min="14852" max="14852" width="2.73046875" style="131" customWidth="1"/>
    <col min="14853" max="15104" width="4.73046875" style="131"/>
    <col min="15105" max="15107" width="4.73046875" style="131" customWidth="1"/>
    <col min="15108" max="15108" width="2.73046875" style="131" customWidth="1"/>
    <col min="15109" max="15360" width="4.73046875" style="131"/>
    <col min="15361" max="15363" width="4.73046875" style="131" customWidth="1"/>
    <col min="15364" max="15364" width="2.73046875" style="131" customWidth="1"/>
    <col min="15365" max="15616" width="4.73046875" style="131"/>
    <col min="15617" max="15619" width="4.73046875" style="131" customWidth="1"/>
    <col min="15620" max="15620" width="2.73046875" style="131" customWidth="1"/>
    <col min="15621" max="15872" width="4.73046875" style="131"/>
    <col min="15873" max="15875" width="4.73046875" style="131" customWidth="1"/>
    <col min="15876" max="15876" width="2.73046875" style="131" customWidth="1"/>
    <col min="15877" max="16128" width="4.73046875" style="131"/>
    <col min="16129" max="16131" width="4.73046875" style="131" customWidth="1"/>
    <col min="16132" max="16132" width="2.73046875" style="131" customWidth="1"/>
    <col min="16133" max="16384" width="4.73046875" style="131"/>
  </cols>
  <sheetData>
    <row r="1" spans="1:13" ht="15" customHeight="1"/>
    <row r="2" spans="1:13" s="129" customFormat="1" ht="27" customHeight="1">
      <c r="B2" s="130" t="s">
        <v>60</v>
      </c>
    </row>
    <row r="3" spans="1:13" ht="15" customHeight="1">
      <c r="B3" s="132"/>
      <c r="C3" s="132"/>
      <c r="D3" s="132"/>
      <c r="E3" s="132"/>
      <c r="F3" s="132"/>
      <c r="M3" s="133"/>
    </row>
    <row r="4" spans="1:13" ht="15">
      <c r="B4" s="134" t="s">
        <v>108</v>
      </c>
    </row>
    <row r="6" spans="1:13" ht="11.25" customHeight="1">
      <c r="A6" s="135" t="s">
        <v>62</v>
      </c>
      <c r="B6" s="131" t="s">
        <v>109</v>
      </c>
      <c r="C6" s="142"/>
      <c r="D6" s="142"/>
      <c r="E6" s="142"/>
    </row>
    <row r="7" spans="1:13" ht="11.25" customHeight="1">
      <c r="B7" s="131" t="s">
        <v>110</v>
      </c>
      <c r="C7" s="142"/>
      <c r="D7" s="142"/>
      <c r="E7" s="142"/>
      <c r="F7" s="142"/>
    </row>
    <row r="8" spans="1:13" ht="11.25" customHeight="1">
      <c r="B8" s="143"/>
      <c r="C8" s="142"/>
      <c r="D8" s="142"/>
      <c r="E8" s="142"/>
      <c r="F8" s="142"/>
    </row>
    <row r="9" spans="1:13" ht="11.25" customHeight="1">
      <c r="A9" s="135" t="s">
        <v>77</v>
      </c>
      <c r="B9" s="131" t="s">
        <v>111</v>
      </c>
      <c r="C9" s="142"/>
      <c r="D9" s="142"/>
      <c r="E9" s="142"/>
      <c r="F9" s="142"/>
    </row>
    <row r="10" spans="1:13" ht="11.25" customHeight="1">
      <c r="C10" s="142"/>
      <c r="D10" s="142"/>
      <c r="E10" s="142"/>
      <c r="F10" s="142"/>
    </row>
    <row r="11" spans="1:13" ht="11.25" customHeight="1">
      <c r="A11" s="135" t="s">
        <v>82</v>
      </c>
      <c r="B11" s="131" t="s">
        <v>112</v>
      </c>
      <c r="C11" s="142"/>
      <c r="D11" s="142"/>
      <c r="E11" s="142"/>
      <c r="F11" s="142"/>
    </row>
    <row r="12" spans="1:13" ht="11.25" customHeight="1">
      <c r="C12" s="142"/>
      <c r="D12" s="142"/>
      <c r="E12" s="142"/>
      <c r="F12" s="142"/>
    </row>
    <row r="13" spans="1:13" ht="11.25" customHeight="1">
      <c r="A13" s="135" t="s">
        <v>84</v>
      </c>
      <c r="B13" s="131" t="s">
        <v>113</v>
      </c>
      <c r="C13" s="142"/>
      <c r="D13" s="142"/>
      <c r="E13" s="142"/>
      <c r="F13" s="142"/>
    </row>
    <row r="14" spans="1:13" ht="11.25" customHeight="1">
      <c r="B14" s="131" t="s">
        <v>114</v>
      </c>
      <c r="C14" s="142"/>
      <c r="D14" s="142"/>
      <c r="E14" s="142"/>
      <c r="F14" s="142"/>
    </row>
    <row r="15" spans="1:13" ht="12.75">
      <c r="C15" s="144"/>
      <c r="D15" s="142"/>
      <c r="E15" s="142"/>
      <c r="F15" s="142"/>
    </row>
    <row r="16" spans="1:13" ht="12.75">
      <c r="C16" s="144"/>
      <c r="D16" s="142"/>
      <c r="E16" s="142"/>
      <c r="F16" s="142"/>
    </row>
    <row r="17" spans="1:14" ht="12.75">
      <c r="C17" s="144"/>
      <c r="D17" s="142"/>
      <c r="E17" s="142"/>
      <c r="F17" s="142"/>
      <c r="N17" s="136" t="s">
        <v>115</v>
      </c>
    </row>
    <row r="18" spans="1:14" ht="12.75">
      <c r="C18" s="142"/>
      <c r="D18" s="145"/>
      <c r="E18" s="142"/>
      <c r="F18" s="142"/>
    </row>
    <row r="19" spans="1:14" ht="12.75">
      <c r="C19" s="142"/>
      <c r="D19" s="142"/>
      <c r="E19" s="142"/>
      <c r="F19" s="142"/>
    </row>
    <row r="20" spans="1:14" ht="13.15">
      <c r="A20" s="135" t="s">
        <v>89</v>
      </c>
      <c r="B20" s="131" t="s">
        <v>116</v>
      </c>
      <c r="C20" s="142"/>
      <c r="D20" s="145"/>
      <c r="E20" s="142"/>
      <c r="F20" s="142"/>
    </row>
    <row r="21" spans="1:14" ht="13.15">
      <c r="B21" s="131" t="s">
        <v>117</v>
      </c>
      <c r="C21" s="142"/>
      <c r="D21" s="142"/>
      <c r="E21" s="142"/>
      <c r="F21" s="142"/>
    </row>
    <row r="22" spans="1:14" ht="12.75">
      <c r="C22" s="142"/>
      <c r="D22" s="142"/>
      <c r="E22" s="142"/>
      <c r="F22" s="142"/>
    </row>
    <row r="23" spans="1:14" ht="12.75">
      <c r="A23" s="135" t="s">
        <v>92</v>
      </c>
      <c r="B23" s="131" t="s">
        <v>118</v>
      </c>
      <c r="C23" s="142"/>
      <c r="D23" s="142"/>
      <c r="E23" s="142"/>
      <c r="F23" s="142"/>
    </row>
    <row r="24" spans="1:14" ht="12.75">
      <c r="B24" s="131" t="s">
        <v>119</v>
      </c>
      <c r="C24" s="142"/>
      <c r="D24" s="142"/>
      <c r="E24" s="142"/>
      <c r="F24" s="142"/>
    </row>
    <row r="25" spans="1:14" ht="12.75">
      <c r="C25" s="142"/>
      <c r="D25" s="142"/>
      <c r="E25" s="142"/>
      <c r="F25" s="142"/>
    </row>
    <row r="26" spans="1:14" ht="12.75">
      <c r="A26" s="135" t="s">
        <v>120</v>
      </c>
      <c r="B26" s="131" t="s">
        <v>121</v>
      </c>
      <c r="C26" s="146"/>
      <c r="D26" s="142"/>
      <c r="E26" s="142"/>
      <c r="F26" s="142"/>
    </row>
    <row r="27" spans="1:14" ht="12.75">
      <c r="B27" s="133" t="s">
        <v>122</v>
      </c>
      <c r="C27" s="142"/>
      <c r="D27" s="142"/>
      <c r="E27" s="142"/>
      <c r="F27" s="142"/>
    </row>
    <row r="28" spans="1:14" ht="12.75">
      <c r="B28" s="131" t="s">
        <v>197</v>
      </c>
      <c r="C28" s="142"/>
      <c r="D28" s="142"/>
      <c r="E28" s="142"/>
      <c r="F28" s="142"/>
    </row>
    <row r="29" spans="1:14" ht="12.75">
      <c r="B29" s="131" t="s">
        <v>123</v>
      </c>
      <c r="C29" s="142"/>
      <c r="D29" s="142"/>
      <c r="E29" s="142"/>
      <c r="F29" s="142"/>
    </row>
    <row r="30" spans="1:14" ht="12.75">
      <c r="C30" s="142"/>
      <c r="D30" s="142"/>
      <c r="E30" s="142"/>
      <c r="F30" s="142"/>
    </row>
    <row r="31" spans="1:14" ht="12.75">
      <c r="A31" s="135" t="s">
        <v>97</v>
      </c>
      <c r="B31" s="131" t="s">
        <v>124</v>
      </c>
      <c r="C31" s="142"/>
      <c r="D31" s="142"/>
      <c r="E31" s="142"/>
      <c r="F31" s="142"/>
    </row>
    <row r="32" spans="1:14" ht="12.75">
      <c r="C32" s="131" t="s">
        <v>125</v>
      </c>
      <c r="D32" s="142"/>
      <c r="E32" s="142"/>
      <c r="F32" s="142"/>
    </row>
    <row r="33" spans="1:6" ht="12.75">
      <c r="C33" s="131" t="s">
        <v>126</v>
      </c>
      <c r="D33" s="142"/>
      <c r="E33" s="142"/>
      <c r="F33" s="142"/>
    </row>
    <row r="34" spans="1:6" ht="12.75">
      <c r="C34" s="131" t="s">
        <v>127</v>
      </c>
      <c r="D34" s="142"/>
      <c r="E34" s="142"/>
      <c r="F34" s="142"/>
    </row>
    <row r="35" spans="1:6" ht="12.75">
      <c r="C35" s="131" t="s">
        <v>128</v>
      </c>
      <c r="D35" s="142"/>
      <c r="E35" s="142"/>
      <c r="F35" s="142"/>
    </row>
    <row r="36" spans="1:6" ht="12.75">
      <c r="C36" s="131" t="s">
        <v>129</v>
      </c>
      <c r="D36" s="142"/>
      <c r="E36" s="142"/>
      <c r="F36" s="142"/>
    </row>
    <row r="37" spans="1:6" ht="12.75">
      <c r="C37" s="142"/>
      <c r="D37" s="142"/>
      <c r="E37" s="142"/>
      <c r="F37" s="142"/>
    </row>
    <row r="38" spans="1:6" ht="12.75">
      <c r="A38" s="135" t="s">
        <v>130</v>
      </c>
      <c r="B38" s="131" t="s">
        <v>131</v>
      </c>
      <c r="C38" s="142"/>
      <c r="D38" s="142"/>
      <c r="E38" s="142"/>
      <c r="F38" s="142"/>
    </row>
    <row r="39" spans="1:6" ht="12.75">
      <c r="B39" s="131" t="s">
        <v>132</v>
      </c>
      <c r="C39" s="142"/>
      <c r="D39" s="142"/>
      <c r="E39" s="142"/>
      <c r="F39" s="142"/>
    </row>
    <row r="40" spans="1:6" ht="12.75">
      <c r="B40" s="131" t="s">
        <v>133</v>
      </c>
      <c r="C40" s="142"/>
      <c r="D40" s="142"/>
      <c r="E40" s="142"/>
      <c r="F40" s="142"/>
    </row>
    <row r="41" spans="1:6" ht="12.75">
      <c r="C41" s="142"/>
      <c r="D41" s="142"/>
      <c r="E41" s="142"/>
      <c r="F41" s="142"/>
    </row>
    <row r="42" spans="1:6" ht="12.75">
      <c r="A42" s="135" t="s">
        <v>134</v>
      </c>
      <c r="B42" s="131" t="s">
        <v>98</v>
      </c>
      <c r="C42" s="142"/>
      <c r="D42" s="142"/>
      <c r="E42" s="142"/>
      <c r="F42" s="142"/>
    </row>
    <row r="43" spans="1:6" ht="12.75">
      <c r="B43" s="139" t="s">
        <v>135</v>
      </c>
      <c r="C43" s="142"/>
      <c r="D43" s="142"/>
      <c r="E43" s="142"/>
      <c r="F43" s="142"/>
    </row>
    <row r="44" spans="1:6" ht="12.75">
      <c r="B44" s="139" t="s">
        <v>136</v>
      </c>
      <c r="C44" s="142"/>
      <c r="D44" s="142"/>
      <c r="E44" s="142"/>
      <c r="F44" s="142"/>
    </row>
    <row r="45" spans="1:6" ht="12.75">
      <c r="B45" s="139" t="s">
        <v>137</v>
      </c>
      <c r="C45" s="142"/>
      <c r="D45" s="142"/>
      <c r="E45" s="142"/>
      <c r="F45" s="142"/>
    </row>
    <row r="47" spans="1:6">
      <c r="A47" s="141" t="s">
        <v>138</v>
      </c>
    </row>
    <row r="48" spans="1:6">
      <c r="A48" s="141" t="s">
        <v>107</v>
      </c>
    </row>
    <row r="51" spans="1:5" ht="18" customHeight="1">
      <c r="B51" s="134" t="s">
        <v>61</v>
      </c>
    </row>
    <row r="52" spans="1:5" ht="15" customHeight="1"/>
    <row r="53" spans="1:5">
      <c r="A53" s="135" t="s">
        <v>62</v>
      </c>
      <c r="B53" s="131" t="s">
        <v>63</v>
      </c>
    </row>
    <row r="54" spans="1:5" ht="11.65">
      <c r="C54" s="136" t="s">
        <v>64</v>
      </c>
      <c r="E54" s="131" t="s">
        <v>65</v>
      </c>
    </row>
    <row r="55" spans="1:5" ht="11.65">
      <c r="C55" s="136" t="s">
        <v>66</v>
      </c>
      <c r="E55" s="131" t="s">
        <v>67</v>
      </c>
    </row>
    <row r="56" spans="1:5">
      <c r="B56" s="131" t="s">
        <v>68</v>
      </c>
    </row>
    <row r="57" spans="1:5">
      <c r="C57" s="136" t="s">
        <v>69</v>
      </c>
      <c r="E57" s="131" t="s">
        <v>70</v>
      </c>
    </row>
    <row r="58" spans="1:5">
      <c r="C58" s="136" t="s">
        <v>71</v>
      </c>
      <c r="E58" s="131" t="s">
        <v>72</v>
      </c>
    </row>
    <row r="59" spans="1:5">
      <c r="C59" s="136" t="s">
        <v>73</v>
      </c>
      <c r="E59" s="131" t="s">
        <v>74</v>
      </c>
    </row>
    <row r="60" spans="1:5">
      <c r="C60" s="136" t="s">
        <v>75</v>
      </c>
      <c r="E60" s="131" t="s">
        <v>76</v>
      </c>
    </row>
    <row r="61" spans="1:5">
      <c r="E61" s="131" t="s">
        <v>0</v>
      </c>
    </row>
    <row r="62" spans="1:5">
      <c r="A62" s="135" t="s">
        <v>77</v>
      </c>
      <c r="B62" s="131" t="s">
        <v>78</v>
      </c>
    </row>
    <row r="67" spans="1:18">
      <c r="M67" s="131" t="s">
        <v>198</v>
      </c>
    </row>
    <row r="72" spans="1:18">
      <c r="B72" s="131" t="s">
        <v>79</v>
      </c>
    </row>
    <row r="74" spans="1:18">
      <c r="C74" s="137" t="s">
        <v>80</v>
      </c>
      <c r="L74" s="131" t="s">
        <v>163</v>
      </c>
      <c r="R74" s="137" t="s">
        <v>81</v>
      </c>
    </row>
    <row r="76" spans="1:18">
      <c r="A76" s="135" t="s">
        <v>82</v>
      </c>
      <c r="B76" s="131" t="s">
        <v>83</v>
      </c>
    </row>
    <row r="78" spans="1:18">
      <c r="A78" s="135" t="s">
        <v>84</v>
      </c>
      <c r="B78" s="131" t="s">
        <v>85</v>
      </c>
    </row>
    <row r="79" spans="1:18">
      <c r="B79" s="131" t="s">
        <v>86</v>
      </c>
    </row>
    <row r="80" spans="1:18">
      <c r="B80" s="131" t="s">
        <v>87</v>
      </c>
    </row>
    <row r="81" spans="1:3">
      <c r="B81" s="131" t="s">
        <v>88</v>
      </c>
    </row>
    <row r="83" spans="1:3">
      <c r="A83" s="135" t="s">
        <v>89</v>
      </c>
      <c r="B83" s="131" t="s">
        <v>90</v>
      </c>
    </row>
    <row r="84" spans="1:3">
      <c r="B84" s="131" t="s">
        <v>91</v>
      </c>
    </row>
    <row r="86" spans="1:3">
      <c r="A86" s="135" t="s">
        <v>92</v>
      </c>
      <c r="B86" s="131" t="s">
        <v>93</v>
      </c>
    </row>
    <row r="87" spans="1:3">
      <c r="B87" s="131" t="s">
        <v>94</v>
      </c>
    </row>
    <row r="88" spans="1:3">
      <c r="B88" s="131" t="s">
        <v>95</v>
      </c>
    </row>
    <row r="89" spans="1:3">
      <c r="B89" s="131" t="s">
        <v>96</v>
      </c>
    </row>
    <row r="91" spans="1:3">
      <c r="A91" s="135" t="s">
        <v>97</v>
      </c>
      <c r="B91" s="131" t="s">
        <v>98</v>
      </c>
    </row>
    <row r="92" spans="1:3">
      <c r="B92" s="138" t="s">
        <v>99</v>
      </c>
    </row>
    <row r="93" spans="1:3">
      <c r="C93" s="139" t="s">
        <v>100</v>
      </c>
    </row>
    <row r="94" spans="1:3">
      <c r="C94" s="139" t="s">
        <v>101</v>
      </c>
    </row>
    <row r="95" spans="1:3">
      <c r="B95" s="138" t="s">
        <v>102</v>
      </c>
    </row>
    <row r="96" spans="1:3">
      <c r="C96" s="139" t="s">
        <v>103</v>
      </c>
    </row>
    <row r="97" spans="1:3">
      <c r="B97" s="138" t="s">
        <v>104</v>
      </c>
    </row>
    <row r="98" spans="1:3">
      <c r="C98" s="140" t="s">
        <v>105</v>
      </c>
    </row>
    <row r="100" spans="1:3">
      <c r="A100" s="141" t="s">
        <v>106</v>
      </c>
    </row>
    <row r="101" spans="1:3">
      <c r="A101" s="141" t="s">
        <v>107</v>
      </c>
    </row>
  </sheetData>
  <sheetProtection algorithmName="SHA-512" hashValue="Shd/CmrahZiFXePMDo7xv7ijJ8lZr50Q/UKHIEM7UuLWQvtgU2KC67N3DgU0BpB02fTGNl4vGYrFN4nmBQUNjA==" saltValue="jTDgOB8ifd3w5fugTK7y+g==" spinCount="100000" sheet="1" objects="1" scenarios="1" selectLockedCells="1" selectUnlockedCells="1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 sizeWithCells="1">
              <from>
                <xdr:col>2</xdr:col>
                <xdr:colOff>19050</xdr:colOff>
                <xdr:row>63</xdr:row>
                <xdr:rowOff>57150</xdr:rowOff>
              </from>
              <to>
                <xdr:col>9</xdr:col>
                <xdr:colOff>238125</xdr:colOff>
                <xdr:row>69</xdr:row>
                <xdr:rowOff>85725</xdr:rowOff>
              </to>
            </anchor>
          </objectPr>
        </oleObject>
      </mc:Choice>
      <mc:Fallback>
        <oleObject progId="Equation.3" shapeId="10241" r:id="rId4"/>
      </mc:Fallback>
    </mc:AlternateContent>
    <mc:AlternateContent xmlns:mc="http://schemas.openxmlformats.org/markup-compatibility/2006">
      <mc:Choice Requires="x14">
        <oleObject progId="Equation.3" shapeId="10242" r:id="rId6">
          <objectPr defaultSize="0" autoPict="0" r:id="rId7">
            <anchor moveWithCells="1" sizeWithCells="1">
              <from>
                <xdr:col>16</xdr:col>
                <xdr:colOff>295275</xdr:colOff>
                <xdr:row>63</xdr:row>
                <xdr:rowOff>0</xdr:rowOff>
              </from>
              <to>
                <xdr:col>20</xdr:col>
                <xdr:colOff>295275</xdr:colOff>
                <xdr:row>70</xdr:row>
                <xdr:rowOff>9525</xdr:rowOff>
              </to>
            </anchor>
          </objectPr>
        </oleObject>
      </mc:Choice>
      <mc:Fallback>
        <oleObject progId="Equation.3" shapeId="10242" r:id="rId6"/>
      </mc:Fallback>
    </mc:AlternateContent>
    <mc:AlternateContent xmlns:mc="http://schemas.openxmlformats.org/markup-compatibility/2006">
      <mc:Choice Requires="x14">
        <oleObject progId="Equation.3" shapeId="10243" r:id="rId8">
          <objectPr defaultSize="0" autoPict="0" r:id="rId9">
            <anchor moveWithCells="1" sizeWithCells="1">
              <from>
                <xdr:col>2</xdr:col>
                <xdr:colOff>285750</xdr:colOff>
                <xdr:row>15</xdr:row>
                <xdr:rowOff>9525</xdr:rowOff>
              </from>
              <to>
                <xdr:col>11</xdr:col>
                <xdr:colOff>90488</xdr:colOff>
                <xdr:row>18</xdr:row>
                <xdr:rowOff>9525</xdr:rowOff>
              </to>
            </anchor>
          </objectPr>
        </oleObject>
      </mc:Choice>
      <mc:Fallback>
        <oleObject progId="Equation.3" shapeId="10243" r:id="rId8"/>
      </mc:Fallback>
    </mc:AlternateContent>
    <mc:AlternateContent xmlns:mc="http://schemas.openxmlformats.org/markup-compatibility/2006">
      <mc:Choice Requires="x14">
        <oleObject progId="Equation.3" shapeId="10244" r:id="rId10">
          <objectPr defaultSize="0" autoPict="0" r:id="rId11">
            <anchor moveWithCells="1" sizeWithCells="1">
              <from>
                <xdr:col>14</xdr:col>
                <xdr:colOff>176213</xdr:colOff>
                <xdr:row>15</xdr:row>
                <xdr:rowOff>47625</xdr:rowOff>
              </from>
              <to>
                <xdr:col>18</xdr:col>
                <xdr:colOff>66675</xdr:colOff>
                <xdr:row>17</xdr:row>
                <xdr:rowOff>133350</xdr:rowOff>
              </to>
            </anchor>
          </objectPr>
        </oleObject>
      </mc:Choice>
      <mc:Fallback>
        <oleObject progId="Equation.3" shapeId="10244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8"/>
  <sheetViews>
    <sheetView showRowColHeaders="0" workbookViewId="0">
      <selection activeCell="E35" sqref="E35"/>
    </sheetView>
  </sheetViews>
  <sheetFormatPr defaultColWidth="9.1328125" defaultRowHeight="13.15"/>
  <cols>
    <col min="1" max="1" width="2.73046875" style="260" customWidth="1"/>
    <col min="2" max="2" width="48.73046875" style="260" customWidth="1"/>
    <col min="3" max="3" width="1.73046875" style="260" customWidth="1"/>
    <col min="4" max="5" width="8.73046875" style="260" customWidth="1"/>
    <col min="6" max="6" width="1.73046875" style="260" customWidth="1"/>
    <col min="7" max="8" width="8.73046875" style="260" customWidth="1"/>
    <col min="9" max="9" width="1.73046875" style="260" customWidth="1"/>
    <col min="10" max="11" width="8.73046875" style="260" customWidth="1"/>
    <col min="12" max="12" width="1.73046875" style="260" customWidth="1"/>
    <col min="13" max="14" width="8.73046875" style="260" customWidth="1"/>
    <col min="15" max="15" width="1.73046875" style="266" customWidth="1"/>
    <col min="16" max="16" width="11.73046875" style="260" customWidth="1"/>
    <col min="17" max="17" width="1.73046875" style="260" customWidth="1"/>
    <col min="18" max="18" width="10.73046875" style="260" customWidth="1"/>
    <col min="19" max="19" width="1.73046875" style="260" customWidth="1"/>
    <col min="20" max="20" width="5.59765625" style="260" customWidth="1"/>
    <col min="21" max="21" width="7.73046875" style="260" customWidth="1"/>
    <col min="22" max="22" width="1.59765625" style="260" customWidth="1"/>
    <col min="23" max="23" width="20.59765625" style="260" customWidth="1"/>
    <col min="24" max="16384" width="9.1328125" style="260"/>
  </cols>
  <sheetData>
    <row r="1" spans="1:9" s="256" customFormat="1" ht="15.75" customHeight="1">
      <c r="A1" s="255"/>
      <c r="C1" s="257"/>
      <c r="D1" s="257"/>
      <c r="E1" s="257"/>
      <c r="F1" s="257"/>
      <c r="G1" s="257"/>
      <c r="H1" s="257"/>
      <c r="I1" s="257"/>
    </row>
    <row r="2" spans="1:9" s="256" customFormat="1" ht="15.75">
      <c r="B2" s="258" t="s">
        <v>444</v>
      </c>
      <c r="C2" s="257"/>
      <c r="D2" s="257"/>
      <c r="E2" s="257"/>
      <c r="F2" s="257"/>
      <c r="G2" s="257"/>
      <c r="H2" s="257"/>
      <c r="I2" s="257"/>
    </row>
    <row r="3" spans="1:9" s="256" customFormat="1" ht="15.75">
      <c r="B3" s="258" t="s">
        <v>0</v>
      </c>
      <c r="C3" s="257"/>
      <c r="D3" s="257"/>
      <c r="E3" s="257"/>
      <c r="F3" s="257"/>
      <c r="G3" s="257"/>
      <c r="H3" s="257"/>
      <c r="I3" s="257"/>
    </row>
    <row r="4" spans="1:9" s="256" customFormat="1" ht="11.65">
      <c r="B4" s="259"/>
      <c r="C4" s="257"/>
      <c r="D4" s="257"/>
      <c r="E4" s="257"/>
      <c r="F4" s="257"/>
      <c r="G4" s="257"/>
      <c r="H4" s="257"/>
      <c r="I4" s="257"/>
    </row>
    <row r="5" spans="1:9" s="256" customFormat="1" ht="11.65">
      <c r="B5" s="259"/>
      <c r="C5" s="257"/>
      <c r="D5" s="257"/>
      <c r="E5" s="257"/>
      <c r="F5" s="257"/>
      <c r="G5" s="257"/>
      <c r="H5" s="257"/>
      <c r="I5" s="257"/>
    </row>
    <row r="10" spans="1:9">
      <c r="H10" s="260" t="s">
        <v>0</v>
      </c>
    </row>
    <row r="26" spans="5:5" ht="23.25">
      <c r="E26" s="261" t="s">
        <v>445</v>
      </c>
    </row>
    <row r="27" spans="5:5" ht="16.899999999999999">
      <c r="E27" s="262" t="s">
        <v>446</v>
      </c>
    </row>
    <row r="29" spans="5:5" ht="18">
      <c r="E29" s="263" t="s">
        <v>447</v>
      </c>
    </row>
    <row r="31" spans="5:5" ht="15.75">
      <c r="E31" s="264" t="s">
        <v>448</v>
      </c>
    </row>
    <row r="34" spans="5:20" ht="14.25">
      <c r="E34" s="351" t="s">
        <v>449</v>
      </c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</row>
    <row r="38" spans="5:20">
      <c r="E38" s="265"/>
    </row>
  </sheetData>
  <sheetProtection algorithmName="SHA-512" hashValue="vUOnkf/NvS4Q5hawFQVTKrdZSLb/MLhgB8HnSItyySXQsw20QizPG98aGA9lFS4TCOLnruSgjUKFPWi2iThICA==" saltValue="KdRlETfjVzvlKJOpgvStfw==" spinCount="100000" sheet="1" objects="1" scenarios="1" selectLockedCells="1" selectUnlockedCells="1"/>
  <mergeCells count="1">
    <mergeCell ref="E34:T34"/>
  </mergeCells>
  <hyperlinks>
    <hyperlink ref="E34" r:id="rId1" xr:uid="{00000000-0004-0000-07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32D49D509864FA89C6AD82D58DB07" ma:contentTypeVersion="2" ma:contentTypeDescription="Create a new document." ma:contentTypeScope="" ma:versionID="bcc1c0abb4715e36d4cfebcec476e98e">
  <xsd:schema xmlns:xsd="http://www.w3.org/2001/XMLSchema" xmlns:xs="http://www.w3.org/2001/XMLSchema" xmlns:p="http://schemas.microsoft.com/office/2006/metadata/properties" xmlns:ns2="5ea7a557-a869-4c81-a42e-8e0344d7c5c4" targetNamespace="http://schemas.microsoft.com/office/2006/metadata/properties" ma:root="true" ma:fieldsID="12af5414883b11a200f3f346a3e4aeb0" ns2:_="">
    <xsd:import namespace="5ea7a557-a869-4c81-a42e-8e0344d7c5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7a557-a869-4c81-a42e-8e0344d7c5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9A94F8-00F4-4BBE-9DCB-50554FEC485D}"/>
</file>

<file path=customXml/itemProps2.xml><?xml version="1.0" encoding="utf-8"?>
<ds:datastoreItem xmlns:ds="http://schemas.openxmlformats.org/officeDocument/2006/customXml" ds:itemID="{57F02F5A-9561-4A97-AC51-00E5696D9F44}"/>
</file>

<file path=customXml/itemProps3.xml><?xml version="1.0" encoding="utf-8"?>
<ds:datastoreItem xmlns:ds="http://schemas.openxmlformats.org/officeDocument/2006/customXml" ds:itemID="{EAB4CE8D-FAE1-4875-A539-65C8EA80B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título</vt:lpstr>
      <vt:lpstr>léeme</vt:lpstr>
      <vt:lpstr>ejemplo</vt:lpstr>
      <vt:lpstr>ExEq.1</vt:lpstr>
      <vt:lpstr>ExEq.2</vt:lpstr>
      <vt:lpstr>notas</vt:lpstr>
      <vt:lpstr>referencia</vt:lpstr>
    </vt:vector>
  </TitlesOfParts>
  <Manager>Evidence &amp; Intelligence for Action in Health, EIH</Manager>
  <Company>Pan American Health Organization, PAHO/WHO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Explorador de Equidad OPS 2020 (ExEq 2020)</dc:title>
  <dc:subject>Plantilla MS Excel de Análisis Exploratorio de Desigualdades Sociales en Salud</dc:subject>
  <dc:description>(c) PAHO/WHO 2020</dc:description>
  <cp:lastModifiedBy>Mujica, Dr. Oscar (WDC)</cp:lastModifiedBy>
  <cp:revision>1</cp:revision>
  <dcterms:created xsi:type="dcterms:W3CDTF">2016-01-25T14:43:07Z</dcterms:created>
  <dcterms:modified xsi:type="dcterms:W3CDTF">2021-03-23T06:55:55Z</dcterms:modified>
  <cp:version>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0x01010085532D49D509864FA89C6AD82D58DB07</vt:lpwstr>
  </property>
</Properties>
</file>