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trlProps/ctrlProp3.xml" ContentType="application/vnd.ms-excel.controlproperti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 Montenegro\Desktop\"/>
    </mc:Choice>
  </mc:AlternateContent>
  <xr:revisionPtr revIDLastSave="0" documentId="8_{27444451-33F2-435D-AE53-B3C80AF7EA24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Hoja1" sheetId="1" r:id="rId1"/>
    <sheet name="TABLA FINAL PARA ANALIZAR" sheetId="4" r:id="rId2"/>
    <sheet name="T0 T1 T2" sheetId="2" r:id="rId3"/>
    <sheet name="T0 T1 T2 (2)" sheetId="6" r:id="rId4"/>
    <sheet name="FACTORIAL" sheetId="7" r:id="rId5"/>
    <sheet name="Hoja8" sheetId="13" r:id="rId6"/>
    <sheet name="ACP_HID9" sheetId="28" state="hidden" r:id="rId7"/>
    <sheet name="ACP_HID10" sheetId="29" state="hidden" r:id="rId8"/>
    <sheet name="ACP_HID11" sheetId="30" state="hidden" r:id="rId9"/>
    <sheet name="Heat maps_HID" sheetId="32" state="hidden" r:id="rId10"/>
    <sheet name="Heat maps_HID1" sheetId="33" state="hidden" r:id="rId11"/>
    <sheet name="Heat maps1_HID" sheetId="35" state="hidden" r:id="rId12"/>
    <sheet name="Heat maps1_HID1" sheetId="36" state="hidden" r:id="rId13"/>
    <sheet name="Heat maps1" sheetId="34" r:id="rId14"/>
    <sheet name="Heat maps" sheetId="31" r:id="rId15"/>
    <sheet name="ACP" sheetId="27" r:id="rId16"/>
    <sheet name="ACP_HID3" sheetId="15" state="hidden" r:id="rId17"/>
    <sheet name="ACP_HID4" sheetId="16" state="hidden" r:id="rId18"/>
    <sheet name="ACP_HID5" sheetId="17" state="hidden" r:id="rId19"/>
    <sheet name="ACP1_HID" sheetId="20" state="hidden" r:id="rId20"/>
    <sheet name="ACP1_HID1" sheetId="21" state="hidden" r:id="rId21"/>
    <sheet name="ACP1_HID2" sheetId="22" state="hidden" r:id="rId22"/>
    <sheet name="ACP_HID6" sheetId="24" state="hidden" r:id="rId23"/>
    <sheet name="ACP_HID7" sheetId="25" state="hidden" r:id="rId24"/>
    <sheet name="ACP_HID8" sheetId="26" state="hidden" r:id="rId25"/>
    <sheet name="ACP_HID" sheetId="10" state="hidden" r:id="rId26"/>
    <sheet name="ACP_HID1" sheetId="11" state="hidden" r:id="rId27"/>
    <sheet name="ACP_HID2" sheetId="12" state="hidden" r:id="rId28"/>
  </sheets>
  <definedNames>
    <definedName name="xcir0" localSheetId="15" hidden="1">-3.1415926536+(ROW(OFFSET(ACP!$B$1,0,0,500,1))-1)*0.0125915537</definedName>
    <definedName name="xcir0" hidden="1">-3.1415926536+(ROW(OFFSET(#REF!,0,0,500,1))-1)*0.0125915537</definedName>
    <definedName name="ycir2" localSheetId="15" hidden="1">1*COS(ACP!xcir0)+0</definedName>
    <definedName name="ycir2" hidden="1">1*COS([0]!xcir0)+0</definedName>
    <definedName name="ycir4" hidden="1">1*COS([0]!xcir0)+0</definedName>
    <definedName name="yycir3" localSheetId="15" hidden="1">1*SIN(ACP!xcir0)+0+0*COS(ACP!xcir0)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1" i="7" l="1"/>
  <c r="AV32" i="7"/>
  <c r="AV34" i="7"/>
  <c r="AV35" i="7"/>
  <c r="AV36" i="7"/>
  <c r="AV38" i="7"/>
  <c r="AV39" i="7"/>
  <c r="AV40" i="7"/>
  <c r="AV41" i="7"/>
  <c r="AV42" i="7"/>
  <c r="AV43" i="7"/>
  <c r="AV44" i="7"/>
  <c r="AV45" i="7"/>
  <c r="AV46" i="7"/>
  <c r="AV47" i="7"/>
  <c r="AV49" i="7"/>
  <c r="AV50" i="7"/>
  <c r="AV52" i="7"/>
  <c r="AV30" i="7"/>
  <c r="AU34" i="7" l="1"/>
  <c r="AU35" i="7"/>
  <c r="AU36" i="7"/>
  <c r="AU37" i="7"/>
  <c r="AU38" i="7"/>
  <c r="AU39" i="7"/>
  <c r="AU40" i="7"/>
  <c r="AU41" i="7"/>
  <c r="AU50" i="7"/>
  <c r="AU51" i="7"/>
  <c r="AU52" i="7"/>
  <c r="AU53" i="7"/>
  <c r="AT31" i="7" l="1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30" i="7"/>
  <c r="AS31" i="7" l="1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30" i="7"/>
  <c r="AL18" i="7" l="1"/>
  <c r="AL17" i="7"/>
  <c r="AM18" i="7"/>
  <c r="AM17" i="7"/>
  <c r="AQ31" i="7"/>
  <c r="AQ32" i="7"/>
  <c r="AQ33" i="7"/>
  <c r="AQ42" i="7"/>
  <c r="AQ43" i="7"/>
  <c r="AQ44" i="7"/>
  <c r="AQ45" i="7"/>
  <c r="AQ46" i="7"/>
  <c r="AQ47" i="7"/>
  <c r="AQ48" i="7"/>
  <c r="AQ49" i="7"/>
  <c r="AQ30" i="7"/>
  <c r="AP31" i="7"/>
  <c r="AP32" i="7"/>
  <c r="AP33" i="7"/>
  <c r="AP42" i="7"/>
  <c r="AP43" i="7"/>
  <c r="AP44" i="7"/>
  <c r="AU44" i="7" s="1"/>
  <c r="AP45" i="7"/>
  <c r="AP46" i="7"/>
  <c r="AP47" i="7"/>
  <c r="AP48" i="7"/>
  <c r="AU48" i="7" s="1"/>
  <c r="AP49" i="7"/>
  <c r="AP30" i="7"/>
  <c r="AO42" i="7"/>
  <c r="AO43" i="7"/>
  <c r="AO44" i="7"/>
  <c r="AO45" i="7"/>
  <c r="AO46" i="7"/>
  <c r="AO47" i="7"/>
  <c r="AO48" i="7"/>
  <c r="AO49" i="7"/>
  <c r="AO31" i="7"/>
  <c r="AO32" i="7"/>
  <c r="AO33" i="7"/>
  <c r="AO30" i="7"/>
  <c r="AN43" i="7"/>
  <c r="AN44" i="7"/>
  <c r="AN45" i="7"/>
  <c r="AN46" i="7"/>
  <c r="AN47" i="7"/>
  <c r="AN48" i="7"/>
  <c r="AN49" i="7"/>
  <c r="AN42" i="7"/>
  <c r="AN31" i="7"/>
  <c r="AN32" i="7"/>
  <c r="AN33" i="7"/>
  <c r="AN30" i="7"/>
  <c r="AM31" i="7"/>
  <c r="AM32" i="7"/>
  <c r="AM33" i="7"/>
  <c r="AM42" i="7"/>
  <c r="AM43" i="7"/>
  <c r="AM44" i="7"/>
  <c r="AM45" i="7"/>
  <c r="AM46" i="7"/>
  <c r="AM47" i="7"/>
  <c r="AM48" i="7"/>
  <c r="AM49" i="7"/>
  <c r="AM30" i="7"/>
  <c r="AU32" i="7" l="1"/>
  <c r="AU31" i="7"/>
  <c r="AU30" i="7"/>
  <c r="AU42" i="7"/>
  <c r="AU47" i="7"/>
  <c r="AU43" i="7"/>
  <c r="AU46" i="7"/>
  <c r="AU49" i="7"/>
  <c r="AU45" i="7"/>
  <c r="AU33" i="7"/>
  <c r="AX30" i="4"/>
  <c r="AL30" i="4"/>
  <c r="AK30" i="4"/>
  <c r="AH30" i="4"/>
  <c r="AF30" i="4"/>
  <c r="AG30" i="4"/>
  <c r="U25" i="4"/>
  <c r="S25" i="4"/>
  <c r="T25" i="4"/>
  <c r="R25" i="4"/>
  <c r="O25" i="4"/>
  <c r="N25" i="4"/>
  <c r="I25" i="4"/>
  <c r="J25" i="4"/>
  <c r="K25" i="4"/>
  <c r="C25" i="4"/>
  <c r="D25" i="4"/>
  <c r="E25" i="4"/>
  <c r="B25" i="4"/>
  <c r="H25" i="4"/>
  <c r="V25" i="4" l="1"/>
  <c r="L25" i="4"/>
  <c r="G25" i="4"/>
  <c r="P25" i="4"/>
  <c r="F25" i="4"/>
  <c r="M25" i="4"/>
  <c r="Q25" i="4"/>
  <c r="W25" i="4"/>
  <c r="AS41" i="2"/>
  <c r="AS42" i="2"/>
  <c r="AS43" i="2"/>
  <c r="AS44" i="2"/>
  <c r="AS45" i="2"/>
  <c r="AS46" i="2"/>
  <c r="AS47" i="2"/>
  <c r="AS48" i="2"/>
  <c r="AS49" i="2"/>
  <c r="AS50" i="2"/>
  <c r="AS51" i="2"/>
  <c r="AS33" i="2"/>
  <c r="AS34" i="2"/>
  <c r="AS35" i="2"/>
  <c r="AS36" i="2"/>
  <c r="AS37" i="2"/>
  <c r="AS38" i="2"/>
  <c r="AS39" i="2"/>
  <c r="AS40" i="2"/>
  <c r="AS32" i="2"/>
  <c r="AS31" i="2"/>
  <c r="AQ51" i="2"/>
  <c r="AQ52" i="2"/>
  <c r="AQ50" i="2"/>
  <c r="AP37" i="2"/>
  <c r="AP38" i="2"/>
  <c r="AP39" i="2"/>
  <c r="AP40" i="2"/>
  <c r="AP33" i="2"/>
  <c r="AP34" i="2"/>
  <c r="AP35" i="2"/>
  <c r="AP36" i="2"/>
  <c r="AP32" i="2"/>
  <c r="AP31" i="2"/>
  <c r="Z53" i="6" l="1"/>
  <c r="Y53" i="6"/>
  <c r="Z52" i="6"/>
  <c r="Y52" i="6"/>
  <c r="X52" i="6"/>
  <c r="X53" i="6" s="1"/>
  <c r="AO58" i="4" l="1"/>
  <c r="AN58" i="4"/>
  <c r="AO36" i="4"/>
  <c r="AN36" i="4"/>
  <c r="AH33" i="2" l="1"/>
  <c r="AH44" i="2" s="1"/>
  <c r="AI33" i="2"/>
  <c r="AJ33" i="2"/>
  <c r="AK33" i="2"/>
  <c r="AL33" i="2"/>
  <c r="AM33" i="2"/>
  <c r="AX39" i="4" l="1"/>
  <c r="AQ32" i="2" s="1"/>
  <c r="AX40" i="4"/>
  <c r="AQ33" i="2" s="1"/>
  <c r="AX41" i="4"/>
  <c r="AQ34" i="2" s="1"/>
  <c r="AX42" i="4"/>
  <c r="AQ35" i="2" s="1"/>
  <c r="AX43" i="4"/>
  <c r="AQ36" i="2" s="1"/>
  <c r="AX44" i="4"/>
  <c r="AQ37" i="2" s="1"/>
  <c r="AX45" i="4"/>
  <c r="AQ38" i="2" s="1"/>
  <c r="AX46" i="4"/>
  <c r="AQ39" i="2" s="1"/>
  <c r="AX47" i="4"/>
  <c r="AQ40" i="2" s="1"/>
  <c r="AX48" i="4"/>
  <c r="AQ41" i="2" s="1"/>
  <c r="AX49" i="4"/>
  <c r="AQ42" i="2" s="1"/>
  <c r="AX50" i="4"/>
  <c r="AQ43" i="2" s="1"/>
  <c r="AX51" i="4"/>
  <c r="AQ44" i="2" s="1"/>
  <c r="AX52" i="4"/>
  <c r="AQ45" i="2" s="1"/>
  <c r="AX53" i="4"/>
  <c r="AQ46" i="2" s="1"/>
  <c r="AX54" i="4"/>
  <c r="AQ47" i="2" s="1"/>
  <c r="AX55" i="4"/>
  <c r="AQ48" i="2" s="1"/>
  <c r="AX56" i="4"/>
  <c r="AQ49" i="2" s="1"/>
  <c r="AX38" i="4"/>
  <c r="AQ31" i="2" s="1"/>
  <c r="AI44" i="2"/>
  <c r="AV20" i="4" l="1"/>
  <c r="AW20" i="4"/>
  <c r="AX20" i="4"/>
  <c r="AU20" i="4"/>
  <c r="AW19" i="4"/>
  <c r="AW30" i="4" s="1"/>
  <c r="AU19" i="4"/>
  <c r="AV18" i="4"/>
  <c r="AW18" i="4"/>
  <c r="AX18" i="4"/>
  <c r="AU18" i="4"/>
  <c r="AV17" i="4"/>
  <c r="AW17" i="4"/>
  <c r="AX17" i="4"/>
  <c r="AU17" i="4"/>
  <c r="AV16" i="4"/>
  <c r="AW16" i="4"/>
  <c r="AX16" i="4"/>
  <c r="AU16" i="4"/>
  <c r="AV15" i="4"/>
  <c r="AW15" i="4"/>
  <c r="AX15" i="4"/>
  <c r="AU15" i="4"/>
  <c r="AV14" i="4"/>
  <c r="AW14" i="4"/>
  <c r="AX14" i="4"/>
  <c r="AU14" i="4"/>
  <c r="AV13" i="4"/>
  <c r="AV27" i="4" s="1"/>
  <c r="AW13" i="4"/>
  <c r="AW27" i="4" s="1"/>
  <c r="AX13" i="4"/>
  <c r="AX27" i="4" s="1"/>
  <c r="AU13" i="4"/>
  <c r="AU27" i="4" s="1"/>
  <c r="AV12" i="4"/>
  <c r="AW12" i="4"/>
  <c r="AX12" i="4"/>
  <c r="AU12" i="4"/>
  <c r="AV11" i="4"/>
  <c r="AW11" i="4"/>
  <c r="AX11" i="4"/>
  <c r="AV10" i="4"/>
  <c r="AW10" i="4"/>
  <c r="AX10" i="4"/>
  <c r="AU11" i="4"/>
  <c r="AU10" i="4"/>
  <c r="AV9" i="4"/>
  <c r="AW9" i="4"/>
  <c r="AX9" i="4"/>
  <c r="AU9" i="4"/>
  <c r="AV8" i="4"/>
  <c r="AW8" i="4"/>
  <c r="AX8" i="4"/>
  <c r="AU8" i="4"/>
  <c r="AV7" i="4"/>
  <c r="AW7" i="4"/>
  <c r="AX7" i="4"/>
  <c r="AU7" i="4"/>
  <c r="AV6" i="4"/>
  <c r="AW6" i="4"/>
  <c r="AX6" i="4"/>
  <c r="AU6" i="4"/>
  <c r="AV5" i="4"/>
  <c r="AW5" i="4"/>
  <c r="AX5" i="4"/>
  <c r="AU5" i="4"/>
  <c r="AV21" i="4"/>
  <c r="AV22" i="4"/>
  <c r="AV30" i="4" s="1"/>
  <c r="AU22" i="4"/>
  <c r="AW29" i="4" l="1"/>
  <c r="AX29" i="4"/>
  <c r="AU29" i="4"/>
  <c r="AU30" i="4"/>
  <c r="AV29" i="4"/>
  <c r="AY27" i="4"/>
  <c r="AZ27" i="4"/>
  <c r="AY22" i="4"/>
  <c r="AZ29" i="4" l="1"/>
  <c r="AY29" i="4"/>
  <c r="AY30" i="4"/>
  <c r="AZ30" i="4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AV53" i="7" s="1"/>
  <c r="AT53" i="7" l="1"/>
  <c r="AR53" i="7"/>
  <c r="AS53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C58" i="4"/>
  <c r="BC6" i="4" l="1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2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21" i="4"/>
  <c r="BB22" i="4"/>
  <c r="BB30" i="4" s="1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20" i="4"/>
  <c r="BA22" i="4"/>
  <c r="BA30" i="4" s="1"/>
  <c r="BB5" i="4"/>
  <c r="BC5" i="4"/>
  <c r="BA5" i="4"/>
  <c r="BC30" i="4" l="1"/>
  <c r="BE30" i="4" s="1"/>
  <c r="BA29" i="4"/>
  <c r="BC29" i="4"/>
  <c r="BB29" i="4"/>
  <c r="BA27" i="4"/>
  <c r="BC27" i="4"/>
  <c r="BB27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20" i="4"/>
  <c r="AR22" i="4"/>
  <c r="AR30" i="4" s="1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20" i="4"/>
  <c r="AQ22" i="4"/>
  <c r="AQ30" i="4" s="1"/>
  <c r="AR5" i="4"/>
  <c r="AQ5" i="4"/>
  <c r="BD30" i="4" l="1"/>
  <c r="AS30" i="4"/>
  <c r="AT30" i="4"/>
  <c r="AR29" i="4"/>
  <c r="AQ29" i="4"/>
  <c r="BE29" i="4"/>
  <c r="BD29" i="4"/>
  <c r="AQ27" i="4"/>
  <c r="AR27" i="4"/>
  <c r="BE27" i="4"/>
  <c r="BD27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20" i="4"/>
  <c r="AM21" i="4"/>
  <c r="AM22" i="4"/>
  <c r="AM30" i="4" s="1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20" i="4"/>
  <c r="AL21" i="4"/>
  <c r="AK6" i="4"/>
  <c r="AO6" i="4" s="1"/>
  <c r="AK7" i="4"/>
  <c r="AK8" i="4"/>
  <c r="AK9" i="4"/>
  <c r="AO9" i="4" s="1"/>
  <c r="AK10" i="4"/>
  <c r="AP10" i="4" s="1"/>
  <c r="AK11" i="4"/>
  <c r="AK12" i="4"/>
  <c r="AK13" i="4"/>
  <c r="AK14" i="4"/>
  <c r="AP14" i="4" s="1"/>
  <c r="AK15" i="4"/>
  <c r="AK16" i="4"/>
  <c r="AK17" i="4"/>
  <c r="AO17" i="4" s="1"/>
  <c r="AK18" i="4"/>
  <c r="AP18" i="4" s="1"/>
  <c r="AK20" i="4"/>
  <c r="AK21" i="4"/>
  <c r="AL5" i="4"/>
  <c r="AL24" i="4" s="1"/>
  <c r="AM5" i="4"/>
  <c r="AN5" i="4"/>
  <c r="AK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31" i="4" s="1"/>
  <c r="AH20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20" i="4"/>
  <c r="AF6" i="4"/>
  <c r="AI6" i="4" s="1"/>
  <c r="AF7" i="4"/>
  <c r="AF8" i="4"/>
  <c r="AF9" i="4"/>
  <c r="AF10" i="4"/>
  <c r="AJ10" i="4" s="1"/>
  <c r="AF11" i="4"/>
  <c r="AF26" i="4" s="1"/>
  <c r="AF12" i="4"/>
  <c r="AF13" i="4"/>
  <c r="AF14" i="4"/>
  <c r="AI14" i="4" s="1"/>
  <c r="AF15" i="4"/>
  <c r="AF16" i="4"/>
  <c r="AF17" i="4"/>
  <c r="AF18" i="4"/>
  <c r="AJ18" i="4" s="1"/>
  <c r="AF20" i="4"/>
  <c r="AF21" i="4"/>
  <c r="AH5" i="4"/>
  <c r="AG5" i="4"/>
  <c r="AF5" i="4"/>
  <c r="AE6" i="4"/>
  <c r="AE7" i="4"/>
  <c r="AE8" i="4"/>
  <c r="AE9" i="4"/>
  <c r="AE10" i="4"/>
  <c r="AE11" i="4"/>
  <c r="AE12" i="4"/>
  <c r="AJ12" i="4" s="1"/>
  <c r="AE13" i="4"/>
  <c r="AE14" i="4"/>
  <c r="AE15" i="4"/>
  <c r="AE16" i="4"/>
  <c r="AE17" i="4"/>
  <c r="AE18" i="4"/>
  <c r="AE19" i="4"/>
  <c r="AE30" i="4" s="1"/>
  <c r="AE20" i="4"/>
  <c r="AJ20" i="4" s="1"/>
  <c r="AE21" i="4"/>
  <c r="AE5" i="4"/>
  <c r="BC32" i="4"/>
  <c r="BB32" i="4"/>
  <c r="BA32" i="4"/>
  <c r="AX32" i="4"/>
  <c r="AW32" i="4"/>
  <c r="AV32" i="4"/>
  <c r="AU32" i="4"/>
  <c r="AR32" i="4"/>
  <c r="AQ32" i="4"/>
  <c r="AN32" i="4"/>
  <c r="AM32" i="4"/>
  <c r="BC31" i="4"/>
  <c r="BB31" i="4"/>
  <c r="BA31" i="4"/>
  <c r="AV31" i="4"/>
  <c r="AU31" i="4"/>
  <c r="AR31" i="4"/>
  <c r="AQ31" i="4"/>
  <c r="BC28" i="4"/>
  <c r="BB28" i="4"/>
  <c r="BA28" i="4"/>
  <c r="AX28" i="4"/>
  <c r="AW28" i="4"/>
  <c r="AV28" i="4"/>
  <c r="AU28" i="4"/>
  <c r="AR28" i="4"/>
  <c r="AQ28" i="4"/>
  <c r="AM28" i="4"/>
  <c r="BC26" i="4"/>
  <c r="BB26" i="4"/>
  <c r="BA26" i="4"/>
  <c r="AX26" i="4"/>
  <c r="AW26" i="4"/>
  <c r="AV26" i="4"/>
  <c r="AU26" i="4"/>
  <c r="AR26" i="4"/>
  <c r="AQ26" i="4"/>
  <c r="AK26" i="4"/>
  <c r="AH26" i="4"/>
  <c r="BC24" i="4"/>
  <c r="BB24" i="4"/>
  <c r="BA24" i="4"/>
  <c r="AX24" i="4"/>
  <c r="AW24" i="4"/>
  <c r="AV24" i="4"/>
  <c r="AU24" i="4"/>
  <c r="AR24" i="4"/>
  <c r="AQ24" i="4"/>
  <c r="AM24" i="4"/>
  <c r="AF24" i="4"/>
  <c r="BE22" i="4"/>
  <c r="BD22" i="4"/>
  <c r="AZ22" i="4"/>
  <c r="AT22" i="4"/>
  <c r="AS22" i="4"/>
  <c r="AJ22" i="4"/>
  <c r="AI22" i="4"/>
  <c r="BE21" i="4"/>
  <c r="BD21" i="4"/>
  <c r="AZ21" i="4"/>
  <c r="AY21" i="4"/>
  <c r="AT21" i="4"/>
  <c r="AS21" i="4"/>
  <c r="AI21" i="4"/>
  <c r="BE20" i="4"/>
  <c r="BD20" i="4"/>
  <c r="AZ20" i="4"/>
  <c r="AY20" i="4"/>
  <c r="AT20" i="4"/>
  <c r="AS20" i="4"/>
  <c r="AP20" i="4"/>
  <c r="AO20" i="4"/>
  <c r="BE19" i="4"/>
  <c r="BD19" i="4"/>
  <c r="AZ19" i="4"/>
  <c r="AY19" i="4"/>
  <c r="AT19" i="4"/>
  <c r="AS19" i="4"/>
  <c r="BE18" i="4"/>
  <c r="BD18" i="4"/>
  <c r="AZ18" i="4"/>
  <c r="AY18" i="4"/>
  <c r="AT18" i="4"/>
  <c r="AS18" i="4"/>
  <c r="AO18" i="4"/>
  <c r="BE17" i="4"/>
  <c r="BD17" i="4"/>
  <c r="AZ17" i="4"/>
  <c r="AY17" i="4"/>
  <c r="AT17" i="4"/>
  <c r="AS17" i="4"/>
  <c r="BE16" i="4"/>
  <c r="BD16" i="4"/>
  <c r="AZ16" i="4"/>
  <c r="AY16" i="4"/>
  <c r="AT16" i="4"/>
  <c r="AS16" i="4"/>
  <c r="AJ16" i="4"/>
  <c r="AI16" i="4"/>
  <c r="BE15" i="4"/>
  <c r="BD15" i="4"/>
  <c r="AZ15" i="4"/>
  <c r="AY15" i="4"/>
  <c r="AT15" i="4"/>
  <c r="AS15" i="4"/>
  <c r="AP15" i="4"/>
  <c r="BE14" i="4"/>
  <c r="BD14" i="4"/>
  <c r="AZ14" i="4"/>
  <c r="AY14" i="4"/>
  <c r="AT14" i="4"/>
  <c r="AS14" i="4"/>
  <c r="AJ14" i="4"/>
  <c r="BE13" i="4"/>
  <c r="BD13" i="4"/>
  <c r="AZ13" i="4"/>
  <c r="AY13" i="4"/>
  <c r="AT13" i="4"/>
  <c r="AS13" i="4"/>
  <c r="AI13" i="4"/>
  <c r="BE12" i="4"/>
  <c r="BD12" i="4"/>
  <c r="AZ12" i="4"/>
  <c r="AY12" i="4"/>
  <c r="AT12" i="4"/>
  <c r="AS12" i="4"/>
  <c r="AP12" i="4"/>
  <c r="AO12" i="4"/>
  <c r="BE11" i="4"/>
  <c r="BD11" i="4"/>
  <c r="AZ11" i="4"/>
  <c r="AY11" i="4"/>
  <c r="AT11" i="4"/>
  <c r="AS11" i="4"/>
  <c r="BE10" i="4"/>
  <c r="BD10" i="4"/>
  <c r="AZ10" i="4"/>
  <c r="AY10" i="4"/>
  <c r="AT10" i="4"/>
  <c r="AS10" i="4"/>
  <c r="AO10" i="4"/>
  <c r="BE9" i="4"/>
  <c r="BD9" i="4"/>
  <c r="AZ9" i="4"/>
  <c r="AY9" i="4"/>
  <c r="AT9" i="4"/>
  <c r="AS9" i="4"/>
  <c r="BE8" i="4"/>
  <c r="BD8" i="4"/>
  <c r="AZ8" i="4"/>
  <c r="AY8" i="4"/>
  <c r="AT8" i="4"/>
  <c r="AS8" i="4"/>
  <c r="AJ8" i="4"/>
  <c r="AI8" i="4"/>
  <c r="BE7" i="4"/>
  <c r="BD7" i="4"/>
  <c r="AZ7" i="4"/>
  <c r="AY7" i="4"/>
  <c r="AT7" i="4"/>
  <c r="AS7" i="4"/>
  <c r="AP7" i="4"/>
  <c r="BE6" i="4"/>
  <c r="BD6" i="4"/>
  <c r="AZ6" i="4"/>
  <c r="AY6" i="4"/>
  <c r="AT6" i="4"/>
  <c r="AS6" i="4"/>
  <c r="AJ6" i="4"/>
  <c r="BE5" i="4"/>
  <c r="BD5" i="4"/>
  <c r="AZ5" i="4"/>
  <c r="AY5" i="4"/>
  <c r="AT5" i="4"/>
  <c r="AS5" i="4"/>
  <c r="AP5" i="4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5" i="2"/>
  <c r="AI17" i="4" l="1"/>
  <c r="AI9" i="4"/>
  <c r="AI5" i="4"/>
  <c r="AF32" i="4"/>
  <c r="AG24" i="4"/>
  <c r="AH28" i="4"/>
  <c r="AL32" i="4"/>
  <c r="AE26" i="4"/>
  <c r="AH24" i="4"/>
  <c r="AK28" i="4"/>
  <c r="AP16" i="4"/>
  <c r="AP8" i="4"/>
  <c r="AM26" i="4"/>
  <c r="AO14" i="4"/>
  <c r="AF28" i="4"/>
  <c r="AJ5" i="4"/>
  <c r="AP6" i="4"/>
  <c r="AO8" i="4"/>
  <c r="AI10" i="4"/>
  <c r="AI12" i="4"/>
  <c r="AO16" i="4"/>
  <c r="AI18" i="4"/>
  <c r="AI20" i="4"/>
  <c r="AP22" i="4"/>
  <c r="AL26" i="4"/>
  <c r="AK24" i="4"/>
  <c r="AO22" i="4"/>
  <c r="AO5" i="4"/>
  <c r="BE28" i="4"/>
  <c r="BE31" i="4"/>
  <c r="AE24" i="4"/>
  <c r="AK32" i="4"/>
  <c r="AN30" i="4"/>
  <c r="AO30" i="4" s="1"/>
  <c r="AI30" i="4"/>
  <c r="AJ30" i="4"/>
  <c r="AK29" i="4"/>
  <c r="AN29" i="4"/>
  <c r="AS29" i="4"/>
  <c r="AT29" i="4"/>
  <c r="AE29" i="4"/>
  <c r="AF29" i="4"/>
  <c r="AG29" i="4"/>
  <c r="AH29" i="4"/>
  <c r="AK31" i="4"/>
  <c r="AL29" i="4"/>
  <c r="AM29" i="4"/>
  <c r="AS26" i="4"/>
  <c r="BE26" i="4"/>
  <c r="AJ13" i="4"/>
  <c r="AE27" i="4"/>
  <c r="AF27" i="4"/>
  <c r="AG27" i="4"/>
  <c r="AH27" i="4"/>
  <c r="AK27" i="4"/>
  <c r="AN27" i="4"/>
  <c r="AL27" i="4"/>
  <c r="AM27" i="4"/>
  <c r="AS27" i="4"/>
  <c r="AT27" i="4"/>
  <c r="AS31" i="4"/>
  <c r="AN26" i="4"/>
  <c r="AE32" i="4"/>
  <c r="AL31" i="4"/>
  <c r="AL28" i="4"/>
  <c r="AN31" i="4"/>
  <c r="AN28" i="4"/>
  <c r="AN24" i="4"/>
  <c r="AI19" i="4"/>
  <c r="AI15" i="4"/>
  <c r="AG28" i="4"/>
  <c r="AG26" i="4"/>
  <c r="AI7" i="4"/>
  <c r="AM31" i="4"/>
  <c r="AM33" i="4" s="1"/>
  <c r="BD24" i="4"/>
  <c r="BC33" i="4"/>
  <c r="BD28" i="4"/>
  <c r="BB33" i="4"/>
  <c r="BA33" i="4"/>
  <c r="AZ24" i="4"/>
  <c r="AY31" i="4"/>
  <c r="AX33" i="4"/>
  <c r="AW33" i="4"/>
  <c r="AY26" i="4"/>
  <c r="AV33" i="4"/>
  <c r="AZ28" i="4"/>
  <c r="AU33" i="4"/>
  <c r="AQ33" i="4"/>
  <c r="AR33" i="4"/>
  <c r="AT28" i="4"/>
  <c r="AT24" i="4"/>
  <c r="AP21" i="4"/>
  <c r="AP13" i="4"/>
  <c r="AO11" i="4"/>
  <c r="AO19" i="4"/>
  <c r="AO21" i="4"/>
  <c r="AP17" i="4"/>
  <c r="AO15" i="4"/>
  <c r="AP11" i="4"/>
  <c r="AP9" i="4"/>
  <c r="AO7" i="4"/>
  <c r="AO13" i="4"/>
  <c r="AP19" i="4"/>
  <c r="AP24" i="4"/>
  <c r="AN33" i="4"/>
  <c r="AL33" i="4"/>
  <c r="AK33" i="4"/>
  <c r="AI11" i="4"/>
  <c r="AJ21" i="4"/>
  <c r="AJ19" i="4"/>
  <c r="AJ17" i="4"/>
  <c r="AJ15" i="4"/>
  <c r="AJ11" i="4"/>
  <c r="AJ9" i="4"/>
  <c r="AJ7" i="4"/>
  <c r="AJ24" i="4"/>
  <c r="AE28" i="4"/>
  <c r="AH33" i="4"/>
  <c r="AG33" i="4"/>
  <c r="AI26" i="4"/>
  <c r="AI31" i="4"/>
  <c r="AF33" i="4"/>
  <c r="AE33" i="4"/>
  <c r="AI24" i="4"/>
  <c r="AO24" i="4"/>
  <c r="AS24" i="4"/>
  <c r="AY24" i="4"/>
  <c r="BE24" i="4"/>
  <c r="AJ26" i="4"/>
  <c r="AT26" i="4"/>
  <c r="AZ26" i="4"/>
  <c r="BD26" i="4"/>
  <c r="AS28" i="4"/>
  <c r="AY28" i="4"/>
  <c r="AJ31" i="4"/>
  <c r="AT31" i="4"/>
  <c r="AZ31" i="4"/>
  <c r="BD31" i="4"/>
  <c r="AI32" i="4"/>
  <c r="AO32" i="4"/>
  <c r="AS32" i="4"/>
  <c r="AY32" i="4"/>
  <c r="BE32" i="4"/>
  <c r="AJ32" i="4"/>
  <c r="AP32" i="4"/>
  <c r="AT32" i="4"/>
  <c r="AZ32" i="4"/>
  <c r="BD32" i="4"/>
  <c r="Z32" i="4"/>
  <c r="Y32" i="4"/>
  <c r="X32" i="4"/>
  <c r="Z31" i="4"/>
  <c r="Y31" i="4"/>
  <c r="X31" i="4"/>
  <c r="Z28" i="4"/>
  <c r="Y28" i="4"/>
  <c r="X28" i="4"/>
  <c r="Z26" i="4"/>
  <c r="Y26" i="4"/>
  <c r="X26" i="4"/>
  <c r="Z24" i="4"/>
  <c r="Y24" i="4"/>
  <c r="X24" i="4"/>
  <c r="U32" i="4"/>
  <c r="T32" i="4"/>
  <c r="S32" i="4"/>
  <c r="R32" i="4"/>
  <c r="U31" i="4"/>
  <c r="T31" i="4"/>
  <c r="S31" i="4"/>
  <c r="R31" i="4"/>
  <c r="R33" i="4" s="1"/>
  <c r="U28" i="4"/>
  <c r="T28" i="4"/>
  <c r="S28" i="4"/>
  <c r="R28" i="4"/>
  <c r="U26" i="4"/>
  <c r="T26" i="4"/>
  <c r="S26" i="4"/>
  <c r="R26" i="4"/>
  <c r="U24" i="4"/>
  <c r="T24" i="4"/>
  <c r="S24" i="4"/>
  <c r="R24" i="4"/>
  <c r="O32" i="4"/>
  <c r="N32" i="4"/>
  <c r="O31" i="4"/>
  <c r="N31" i="4"/>
  <c r="O28" i="4"/>
  <c r="N28" i="4"/>
  <c r="O26" i="4"/>
  <c r="N26" i="4"/>
  <c r="O24" i="4"/>
  <c r="N24" i="4"/>
  <c r="K32" i="4"/>
  <c r="J32" i="4"/>
  <c r="I32" i="4"/>
  <c r="H32" i="4"/>
  <c r="K31" i="4"/>
  <c r="J31" i="4"/>
  <c r="J33" i="4" s="1"/>
  <c r="I31" i="4"/>
  <c r="I33" i="4" s="1"/>
  <c r="H31" i="4"/>
  <c r="K28" i="4"/>
  <c r="J28" i="4"/>
  <c r="I28" i="4"/>
  <c r="H28" i="4"/>
  <c r="K26" i="4"/>
  <c r="J26" i="4"/>
  <c r="I26" i="4"/>
  <c r="H26" i="4"/>
  <c r="K24" i="4"/>
  <c r="J24" i="4"/>
  <c r="I24" i="4"/>
  <c r="H24" i="4"/>
  <c r="C24" i="4"/>
  <c r="D24" i="4"/>
  <c r="E24" i="4"/>
  <c r="C26" i="4"/>
  <c r="D26" i="4"/>
  <c r="E26" i="4"/>
  <c r="C28" i="4"/>
  <c r="D28" i="4"/>
  <c r="E28" i="4"/>
  <c r="C31" i="4"/>
  <c r="C33" i="4" s="1"/>
  <c r="D31" i="4"/>
  <c r="E31" i="4"/>
  <c r="C32" i="4"/>
  <c r="D32" i="4"/>
  <c r="E32" i="4"/>
  <c r="B32" i="4"/>
  <c r="B31" i="4"/>
  <c r="B28" i="4"/>
  <c r="B26" i="4"/>
  <c r="B24" i="4"/>
  <c r="F26" i="4" l="1"/>
  <c r="E33" i="4"/>
  <c r="M24" i="4"/>
  <c r="L26" i="4"/>
  <c r="M28" i="4"/>
  <c r="AP31" i="4"/>
  <c r="AO26" i="4"/>
  <c r="AP26" i="4"/>
  <c r="AO31" i="4"/>
  <c r="F31" i="4"/>
  <c r="D33" i="4"/>
  <c r="L31" i="4"/>
  <c r="AA32" i="4"/>
  <c r="AP30" i="4"/>
  <c r="AI29" i="4"/>
  <c r="AJ29" i="4"/>
  <c r="AP29" i="4"/>
  <c r="AO29" i="4"/>
  <c r="AO27" i="4"/>
  <c r="AP27" i="4"/>
  <c r="AI27" i="4"/>
  <c r="AJ27" i="4"/>
  <c r="AI28" i="4"/>
  <c r="AP28" i="4"/>
  <c r="AO33" i="4"/>
  <c r="AO28" i="4"/>
  <c r="AJ28" i="4"/>
  <c r="AI33" i="4"/>
  <c r="AP33" i="4"/>
  <c r="BE33" i="4"/>
  <c r="BD33" i="4"/>
  <c r="AY33" i="4"/>
  <c r="AZ33" i="4"/>
  <c r="AS33" i="4"/>
  <c r="AT33" i="4"/>
  <c r="AJ33" i="4"/>
  <c r="G24" i="4"/>
  <c r="AB24" i="4"/>
  <c r="AA26" i="4"/>
  <c r="F28" i="4"/>
  <c r="AA31" i="4"/>
  <c r="F32" i="4"/>
  <c r="U33" i="4"/>
  <c r="Y33" i="4"/>
  <c r="G28" i="4"/>
  <c r="F24" i="4"/>
  <c r="M32" i="4"/>
  <c r="P24" i="4"/>
  <c r="P26" i="4"/>
  <c r="P28" i="4"/>
  <c r="Q31" i="4"/>
  <c r="V24" i="4"/>
  <c r="V26" i="4"/>
  <c r="V28" i="4"/>
  <c r="AA24" i="4"/>
  <c r="AA28" i="4"/>
  <c r="B33" i="4"/>
  <c r="G32" i="4"/>
  <c r="G31" i="4"/>
  <c r="G26" i="4"/>
  <c r="N33" i="4"/>
  <c r="Q32" i="4"/>
  <c r="Q28" i="4"/>
  <c r="Q26" i="4"/>
  <c r="M26" i="4"/>
  <c r="K33" i="4"/>
  <c r="O33" i="4"/>
  <c r="Q24" i="4"/>
  <c r="P32" i="4"/>
  <c r="P31" i="4"/>
  <c r="W26" i="4"/>
  <c r="S33" i="4"/>
  <c r="V32" i="4"/>
  <c r="T33" i="4"/>
  <c r="Z33" i="4"/>
  <c r="AB32" i="4"/>
  <c r="AB31" i="4"/>
  <c r="AB28" i="4"/>
  <c r="AB26" i="4"/>
  <c r="W31" i="4"/>
  <c r="X33" i="4"/>
  <c r="V31" i="4"/>
  <c r="W24" i="4"/>
  <c r="W28" i="4"/>
  <c r="W32" i="4"/>
  <c r="L24" i="4"/>
  <c r="L28" i="4"/>
  <c r="L32" i="4"/>
  <c r="M31" i="4"/>
  <c r="H33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B5" i="4"/>
  <c r="AA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W5" i="4"/>
  <c r="V5" i="4"/>
  <c r="Q22" i="4"/>
  <c r="P22" i="4"/>
  <c r="M22" i="4"/>
  <c r="L22" i="4"/>
  <c r="G22" i="4"/>
  <c r="F22" i="4"/>
  <c r="Q21" i="4"/>
  <c r="P21" i="4"/>
  <c r="M21" i="4"/>
  <c r="L21" i="4"/>
  <c r="G21" i="4"/>
  <c r="F21" i="4"/>
  <c r="Q20" i="4"/>
  <c r="P20" i="4"/>
  <c r="M20" i="4"/>
  <c r="L20" i="4"/>
  <c r="G20" i="4"/>
  <c r="F20" i="4"/>
  <c r="Q19" i="4"/>
  <c r="P19" i="4"/>
  <c r="M19" i="4"/>
  <c r="L19" i="4"/>
  <c r="G19" i="4"/>
  <c r="F19" i="4"/>
  <c r="Q18" i="4"/>
  <c r="P18" i="4"/>
  <c r="M18" i="4"/>
  <c r="L18" i="4"/>
  <c r="G18" i="4"/>
  <c r="F18" i="4"/>
  <c r="Q17" i="4"/>
  <c r="P17" i="4"/>
  <c r="M17" i="4"/>
  <c r="L17" i="4"/>
  <c r="G17" i="4"/>
  <c r="F17" i="4"/>
  <c r="Q16" i="4"/>
  <c r="P16" i="4"/>
  <c r="M16" i="4"/>
  <c r="L16" i="4"/>
  <c r="G16" i="4"/>
  <c r="F16" i="4"/>
  <c r="Q15" i="4"/>
  <c r="P15" i="4"/>
  <c r="M15" i="4"/>
  <c r="L15" i="4"/>
  <c r="G15" i="4"/>
  <c r="F15" i="4"/>
  <c r="Q14" i="4"/>
  <c r="P14" i="4"/>
  <c r="M14" i="4"/>
  <c r="L14" i="4"/>
  <c r="G14" i="4"/>
  <c r="F14" i="4"/>
  <c r="Q13" i="4"/>
  <c r="P13" i="4"/>
  <c r="M13" i="4"/>
  <c r="L13" i="4"/>
  <c r="G13" i="4"/>
  <c r="F13" i="4"/>
  <c r="Q12" i="4"/>
  <c r="P12" i="4"/>
  <c r="M12" i="4"/>
  <c r="L12" i="4"/>
  <c r="G12" i="4"/>
  <c r="F12" i="4"/>
  <c r="Q11" i="4"/>
  <c r="P11" i="4"/>
  <c r="M11" i="4"/>
  <c r="L11" i="4"/>
  <c r="G11" i="4"/>
  <c r="F11" i="4"/>
  <c r="Q10" i="4"/>
  <c r="P10" i="4"/>
  <c r="M10" i="4"/>
  <c r="L10" i="4"/>
  <c r="G10" i="4"/>
  <c r="F10" i="4"/>
  <c r="Q9" i="4"/>
  <c r="P9" i="4"/>
  <c r="M9" i="4"/>
  <c r="L9" i="4"/>
  <c r="G9" i="4"/>
  <c r="F9" i="4"/>
  <c r="Q8" i="4"/>
  <c r="P8" i="4"/>
  <c r="M8" i="4"/>
  <c r="L8" i="4"/>
  <c r="G8" i="4"/>
  <c r="F8" i="4"/>
  <c r="Q7" i="4"/>
  <c r="P7" i="4"/>
  <c r="M7" i="4"/>
  <c r="L7" i="4"/>
  <c r="G7" i="4"/>
  <c r="F7" i="4"/>
  <c r="Q6" i="4"/>
  <c r="P6" i="4"/>
  <c r="M6" i="4"/>
  <c r="L6" i="4"/>
  <c r="G6" i="4"/>
  <c r="F6" i="4"/>
  <c r="Q5" i="4"/>
  <c r="P5" i="4"/>
  <c r="M5" i="4"/>
  <c r="L5" i="4"/>
  <c r="G5" i="4"/>
  <c r="F5" i="4"/>
  <c r="V33" i="4" l="1"/>
  <c r="W33" i="4"/>
  <c r="AA33" i="4"/>
  <c r="AB33" i="4"/>
  <c r="P33" i="4"/>
  <c r="Q33" i="4"/>
  <c r="F33" i="4"/>
  <c r="G33" i="4"/>
  <c r="L33" i="4"/>
  <c r="M33" i="4"/>
  <c r="O38" i="1" l="1"/>
  <c r="N38" i="1"/>
  <c r="O37" i="1"/>
  <c r="O39" i="1" s="1"/>
  <c r="N37" i="1"/>
  <c r="O36" i="1"/>
  <c r="N36" i="1"/>
  <c r="O35" i="1"/>
  <c r="N35" i="1"/>
  <c r="O34" i="1"/>
  <c r="N3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4" i="1"/>
  <c r="F4" i="1"/>
  <c r="K38" i="1"/>
  <c r="E38" i="1"/>
  <c r="K37" i="1"/>
  <c r="K39" i="1" s="1"/>
  <c r="E37" i="1"/>
  <c r="K36" i="1"/>
  <c r="E36" i="1"/>
  <c r="K35" i="1"/>
  <c r="E35" i="1"/>
  <c r="K34" i="1"/>
  <c r="E34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C34" i="1"/>
  <c r="D34" i="1"/>
  <c r="C35" i="1"/>
  <c r="D35" i="1"/>
  <c r="C36" i="1"/>
  <c r="D36" i="1"/>
  <c r="C37" i="1"/>
  <c r="D37" i="1"/>
  <c r="C38" i="1"/>
  <c r="D38" i="1"/>
  <c r="D39" i="1" s="1"/>
  <c r="B37" i="1"/>
  <c r="B38" i="1"/>
  <c r="B36" i="1"/>
  <c r="L32" i="1"/>
  <c r="M32" i="1"/>
  <c r="L31" i="1"/>
  <c r="M31" i="1"/>
  <c r="L30" i="1"/>
  <c r="M30" i="1"/>
  <c r="L29" i="1"/>
  <c r="M29" i="1"/>
  <c r="L28" i="1"/>
  <c r="M28" i="1"/>
  <c r="L27" i="1"/>
  <c r="M27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1" i="1"/>
  <c r="M11" i="1"/>
  <c r="L10" i="1"/>
  <c r="M10" i="1"/>
  <c r="L9" i="1"/>
  <c r="M9" i="1"/>
  <c r="L8" i="1"/>
  <c r="M8" i="1"/>
  <c r="C39" i="1" l="1"/>
  <c r="H39" i="1"/>
  <c r="M35" i="1"/>
  <c r="L37" i="1"/>
  <c r="M37" i="1"/>
  <c r="M36" i="1"/>
  <c r="L34" i="1"/>
  <c r="M38" i="1"/>
  <c r="L35" i="1"/>
  <c r="M34" i="1"/>
  <c r="L38" i="1"/>
  <c r="L36" i="1"/>
  <c r="B39" i="1"/>
  <c r="N39" i="1"/>
  <c r="I39" i="1"/>
  <c r="J39" i="1"/>
  <c r="E39" i="1"/>
  <c r="L7" i="1"/>
  <c r="M7" i="1"/>
  <c r="L5" i="1"/>
  <c r="M5" i="1"/>
  <c r="L4" i="1"/>
  <c r="M4" i="1"/>
  <c r="M39" i="1" l="1"/>
  <c r="L39" i="1"/>
  <c r="L12" i="1"/>
  <c r="M12" i="1"/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Q4" i="1"/>
  <c r="P4" i="1"/>
  <c r="M26" i="1" l="1"/>
  <c r="L26" i="1"/>
  <c r="M6" i="1"/>
  <c r="L6" i="1"/>
  <c r="B35" i="1" l="1"/>
  <c r="B34" i="1"/>
  <c r="G37" i="1" l="1"/>
  <c r="F37" i="1"/>
  <c r="Q38" i="1"/>
  <c r="P38" i="1"/>
  <c r="G36" i="1"/>
  <c r="F36" i="1"/>
  <c r="Q34" i="1"/>
  <c r="P34" i="1"/>
  <c r="G35" i="1"/>
  <c r="F35" i="1"/>
  <c r="Q36" i="1"/>
  <c r="P36" i="1"/>
  <c r="G34" i="1"/>
  <c r="F34" i="1"/>
  <c r="G38" i="1"/>
  <c r="F38" i="1"/>
  <c r="Q37" i="1"/>
  <c r="P37" i="1"/>
  <c r="Q35" i="1"/>
  <c r="P35" i="1"/>
  <c r="G39" i="1" l="1"/>
  <c r="F39" i="1"/>
  <c r="Q39" i="1"/>
  <c r="P39" i="1"/>
</calcChain>
</file>

<file path=xl/sharedStrings.xml><?xml version="1.0" encoding="utf-8"?>
<sst xmlns="http://schemas.openxmlformats.org/spreadsheetml/2006/main" count="1554" uniqueCount="232">
  <si>
    <t>14:0</t>
  </si>
  <si>
    <t>16:0</t>
  </si>
  <si>
    <t>18:0</t>
  </si>
  <si>
    <t>18:2 n6 cis</t>
  </si>
  <si>
    <t>18:3 n3</t>
  </si>
  <si>
    <t>20:4 n6</t>
  </si>
  <si>
    <t>20:5 n3</t>
  </si>
  <si>
    <t>22:4 n6</t>
  </si>
  <si>
    <t>22:6 n3</t>
  </si>
  <si>
    <t>3</t>
  </si>
  <si>
    <t>4</t>
  </si>
  <si>
    <t>T1</t>
  </si>
  <si>
    <t>ags</t>
  </si>
  <si>
    <t>% Ags</t>
  </si>
  <si>
    <t>22:5 n3</t>
  </si>
  <si>
    <t>20:1 n9</t>
  </si>
  <si>
    <t>MUFA</t>
  </si>
  <si>
    <t>SFA</t>
  </si>
  <si>
    <t>PUFA</t>
  </si>
  <si>
    <t>n-3</t>
  </si>
  <si>
    <t>n-6</t>
  </si>
  <si>
    <t>n6/n3</t>
  </si>
  <si>
    <t>22:1 n9</t>
  </si>
  <si>
    <t>14:1</t>
  </si>
  <si>
    <t>15:0</t>
  </si>
  <si>
    <t>12:0</t>
  </si>
  <si>
    <t>17:0</t>
  </si>
  <si>
    <t>18:1 n9 t</t>
  </si>
  <si>
    <t>18:1 n7 c</t>
  </si>
  <si>
    <t>18:1 n9 c</t>
  </si>
  <si>
    <t>20:0</t>
  </si>
  <si>
    <t>18:3 n6</t>
  </si>
  <si>
    <t>22:0</t>
  </si>
  <si>
    <t>1</t>
  </si>
  <si>
    <t>2</t>
  </si>
  <si>
    <t>5</t>
  </si>
  <si>
    <t>6</t>
  </si>
  <si>
    <t>M14</t>
  </si>
  <si>
    <t>prom</t>
  </si>
  <si>
    <t>ds</t>
  </si>
  <si>
    <t>M13</t>
  </si>
  <si>
    <t>covariable</t>
  </si>
  <si>
    <t>Relaciones de interés nutricional</t>
  </si>
  <si>
    <t>Pastura</t>
  </si>
  <si>
    <t>Balanceado</t>
  </si>
  <si>
    <t xml:space="preserve">T0 </t>
  </si>
  <si>
    <t>T2</t>
  </si>
  <si>
    <t>20:4 n3</t>
  </si>
  <si>
    <t>±</t>
  </si>
  <si>
    <r>
      <t xml:space="preserve">Pre-experim </t>
    </r>
    <r>
      <rPr>
        <sz val="11"/>
        <color theme="1"/>
        <rFont val="Arial"/>
        <family val="2"/>
      </rPr>
      <t>(balanceado)</t>
    </r>
  </si>
  <si>
    <t>16:1 c9</t>
  </si>
  <si>
    <t>pastura</t>
  </si>
  <si>
    <t>balanceado</t>
  </si>
  <si>
    <t>Desvíos</t>
  </si>
  <si>
    <t>Promedios</t>
  </si>
  <si>
    <t>ALA 18:3 n-3</t>
  </si>
  <si>
    <t>Alfa-tocof</t>
  </si>
  <si>
    <t xml:space="preserve">m1 </t>
  </si>
  <si>
    <t>TRAT</t>
  </si>
  <si>
    <t>M2</t>
  </si>
  <si>
    <t>0</t>
  </si>
  <si>
    <t>MOMENTO</t>
  </si>
  <si>
    <t>MOMENTO 0</t>
  </si>
  <si>
    <t>MOMENTO 1</t>
  </si>
  <si>
    <t>MOMENTO 2</t>
  </si>
  <si>
    <t>Vitaminas Liposolubles</t>
  </si>
  <si>
    <t>Pre-Experimento</t>
  </si>
  <si>
    <t>Ración Balanceada</t>
  </si>
  <si>
    <t>Media</t>
  </si>
  <si>
    <t>Desvío</t>
  </si>
  <si>
    <t>Alfa-tocoferol</t>
  </si>
  <si>
    <r>
      <t xml:space="preserve">0,49 </t>
    </r>
    <r>
      <rPr>
        <b/>
        <sz val="10"/>
        <color rgb="FF000000"/>
        <rFont val="Arial"/>
        <family val="2"/>
      </rPr>
      <t xml:space="preserve"> A</t>
    </r>
  </si>
  <si>
    <r>
      <t xml:space="preserve">7,23 </t>
    </r>
    <r>
      <rPr>
        <b/>
        <sz val="10"/>
        <color rgb="FF000000"/>
        <rFont val="Arial"/>
        <family val="2"/>
      </rPr>
      <t>aB</t>
    </r>
  </si>
  <si>
    <r>
      <t xml:space="preserve">0,63 </t>
    </r>
    <r>
      <rPr>
        <b/>
        <sz val="10"/>
        <color rgb="FF000000"/>
        <rFont val="Arial"/>
        <family val="2"/>
      </rPr>
      <t>bA</t>
    </r>
  </si>
  <si>
    <r>
      <t xml:space="preserve">22,19 </t>
    </r>
    <r>
      <rPr>
        <b/>
        <sz val="10"/>
        <color rgb="FF000000"/>
        <rFont val="Arial"/>
        <family val="2"/>
      </rPr>
      <t>aA</t>
    </r>
  </si>
  <si>
    <r>
      <t xml:space="preserve">0,26 </t>
    </r>
    <r>
      <rPr>
        <b/>
        <sz val="10"/>
        <color rgb="FF000000"/>
        <rFont val="Arial"/>
        <family val="2"/>
      </rPr>
      <t>bB</t>
    </r>
  </si>
  <si>
    <t>Gamma-Tocoferol</t>
  </si>
  <si>
    <r>
      <t xml:space="preserve">0,516 </t>
    </r>
    <r>
      <rPr>
        <b/>
        <sz val="10"/>
        <color rgb="FF000000"/>
        <rFont val="Arial"/>
        <family val="2"/>
      </rPr>
      <t>B</t>
    </r>
  </si>
  <si>
    <r>
      <t xml:space="preserve">0,37 </t>
    </r>
    <r>
      <rPr>
        <b/>
        <sz val="10"/>
        <color rgb="FF000000"/>
        <rFont val="Arial"/>
        <family val="2"/>
      </rPr>
      <t>bB</t>
    </r>
  </si>
  <si>
    <r>
      <t xml:space="preserve">1,18 </t>
    </r>
    <r>
      <rPr>
        <b/>
        <sz val="10"/>
        <color rgb="FF000000"/>
        <rFont val="Arial"/>
        <family val="2"/>
      </rPr>
      <t>aA</t>
    </r>
  </si>
  <si>
    <r>
      <t xml:space="preserve">0,74 </t>
    </r>
    <r>
      <rPr>
        <b/>
        <sz val="10"/>
        <color rgb="FF000000"/>
        <rFont val="Arial"/>
        <family val="2"/>
      </rPr>
      <t>bA</t>
    </r>
  </si>
  <si>
    <r>
      <t xml:space="preserve">1,2 </t>
    </r>
    <r>
      <rPr>
        <b/>
        <sz val="10"/>
        <color rgb="FF000000"/>
        <rFont val="Arial"/>
        <family val="2"/>
      </rPr>
      <t>aA</t>
    </r>
  </si>
  <si>
    <t>Luteína</t>
  </si>
  <si>
    <r>
      <t xml:space="preserve">0,01 </t>
    </r>
    <r>
      <rPr>
        <b/>
        <sz val="10"/>
        <color rgb="FF000000"/>
        <rFont val="Arial"/>
        <family val="2"/>
      </rPr>
      <t>C</t>
    </r>
  </si>
  <si>
    <r>
      <t xml:space="preserve">0,65 </t>
    </r>
    <r>
      <rPr>
        <b/>
        <sz val="10"/>
        <color rgb="FF000000"/>
        <rFont val="Arial"/>
        <family val="2"/>
      </rPr>
      <t>aB</t>
    </r>
  </si>
  <si>
    <r>
      <t xml:space="preserve">0,54 </t>
    </r>
    <r>
      <rPr>
        <b/>
        <sz val="10"/>
        <color rgb="FF000000"/>
        <rFont val="Arial"/>
        <family val="2"/>
      </rPr>
      <t>bA</t>
    </r>
  </si>
  <si>
    <r>
      <t xml:space="preserve">1,03 </t>
    </r>
    <r>
      <rPr>
        <b/>
        <sz val="10"/>
        <color rgb="FF000000"/>
        <rFont val="Arial"/>
        <family val="2"/>
      </rPr>
      <t>aA</t>
    </r>
  </si>
  <si>
    <r>
      <t xml:space="preserve">0,32 </t>
    </r>
    <r>
      <rPr>
        <b/>
        <sz val="10"/>
        <color rgb="FF000000"/>
        <rFont val="Arial"/>
        <family val="2"/>
      </rPr>
      <t>bB</t>
    </r>
  </si>
  <si>
    <t>Retinol</t>
  </si>
  <si>
    <r>
      <t xml:space="preserve">0,05 </t>
    </r>
    <r>
      <rPr>
        <b/>
        <sz val="10"/>
        <color rgb="FF000000"/>
        <rFont val="Arial"/>
        <family val="2"/>
      </rPr>
      <t>C</t>
    </r>
  </si>
  <si>
    <r>
      <t xml:space="preserve">0,22 </t>
    </r>
    <r>
      <rPr>
        <b/>
        <sz val="10"/>
        <color rgb="FF000000"/>
        <rFont val="Arial"/>
        <family val="2"/>
      </rPr>
      <t>aB</t>
    </r>
  </si>
  <si>
    <r>
      <t xml:space="preserve">0,16 </t>
    </r>
    <r>
      <rPr>
        <b/>
        <sz val="10"/>
        <color rgb="FF000000"/>
        <rFont val="Arial"/>
        <family val="2"/>
      </rPr>
      <t>bA</t>
    </r>
  </si>
  <si>
    <r>
      <t xml:space="preserve">0,27 </t>
    </r>
    <r>
      <rPr>
        <b/>
        <sz val="10"/>
        <color rgb="FF000000"/>
        <rFont val="Arial"/>
        <family val="2"/>
      </rPr>
      <t>aA</t>
    </r>
  </si>
  <si>
    <r>
      <t xml:space="preserve">0,13 </t>
    </r>
    <r>
      <rPr>
        <b/>
        <sz val="10"/>
        <color rgb="FF000000"/>
        <rFont val="Arial"/>
        <family val="2"/>
      </rPr>
      <t>bA</t>
    </r>
  </si>
  <si>
    <t>Beta-caroteno</t>
  </si>
  <si>
    <t>nd</t>
  </si>
  <si>
    <t>gama-tocof</t>
  </si>
  <si>
    <t>luteina</t>
  </si>
  <si>
    <t>retinol</t>
  </si>
  <si>
    <t>trat</t>
  </si>
  <si>
    <t>pastura momentos</t>
  </si>
  <si>
    <t>Balanceado momentos</t>
  </si>
  <si>
    <t>ags (mg/100 gramos de carne)</t>
  </si>
  <si>
    <r>
      <t xml:space="preserve">Pre-experim </t>
    </r>
    <r>
      <rPr>
        <sz val="8"/>
        <color theme="1"/>
        <rFont val="Arial"/>
        <family val="2"/>
      </rPr>
      <t>(balanceado)</t>
    </r>
  </si>
  <si>
    <t>ags (MG/100 G CARNE)</t>
  </si>
  <si>
    <t>alfa tocoferol</t>
  </si>
  <si>
    <t>beta car</t>
  </si>
  <si>
    <t>gama tocof</t>
  </si>
  <si>
    <t>LUTEINA</t>
  </si>
  <si>
    <t>RETINOL</t>
  </si>
  <si>
    <t>FRAP</t>
  </si>
  <si>
    <t>TBARS</t>
  </si>
  <si>
    <t>Trat</t>
  </si>
  <si>
    <t>Momento</t>
  </si>
  <si>
    <t>EPA</t>
  </si>
  <si>
    <t>DHA</t>
  </si>
  <si>
    <t>PAST 0</t>
  </si>
  <si>
    <t>BAL 0</t>
  </si>
  <si>
    <t>PAST 1</t>
  </si>
  <si>
    <t>BAL 1</t>
  </si>
  <si>
    <t>PAST 2</t>
  </si>
  <si>
    <t>BAL 2</t>
  </si>
  <si>
    <t>EPA+ DHA</t>
  </si>
  <si>
    <t>p</t>
  </si>
  <si>
    <t>b</t>
  </si>
  <si>
    <t xml:space="preserve"> </t>
  </si>
  <si>
    <t>18:2 n6</t>
  </si>
  <si>
    <t>TRAT 1: PASTURA</t>
  </si>
  <si>
    <t>TRAT 2: BALANCEADO</t>
  </si>
  <si>
    <t>CARNE</t>
  </si>
  <si>
    <r>
      <rPr>
        <sz val="11"/>
        <color theme="1"/>
        <rFont val="Calibri"/>
        <family val="2"/>
      </rPr>
      <t>ɣ</t>
    </r>
    <r>
      <rPr>
        <sz val="11"/>
        <color theme="1"/>
        <rFont val="Arial"/>
        <family val="2"/>
      </rPr>
      <t>-Tocoferol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</si>
  <si>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-Tocoferol</t>
    </r>
  </si>
  <si>
    <r>
      <rPr>
        <sz val="11"/>
        <color theme="1"/>
        <rFont val="Calibri"/>
        <family val="2"/>
      </rPr>
      <t>β</t>
    </r>
    <r>
      <rPr>
        <sz val="11"/>
        <color theme="1"/>
        <rFont val="Arial"/>
        <family val="2"/>
      </rPr>
      <t>-Caroteno</t>
    </r>
  </si>
  <si>
    <t>AL 18:2 n-6</t>
  </si>
  <si>
    <t>epa+dha</t>
  </si>
  <si>
    <t>Total C18</t>
  </si>
  <si>
    <t>HUFAS</t>
  </si>
  <si>
    <t>EPA + DHA</t>
  </si>
  <si>
    <t>TOTAL C18PUF</t>
  </si>
  <si>
    <t>EPA+DHA</t>
  </si>
  <si>
    <t>C 18 PUFAS</t>
  </si>
  <si>
    <t>EPA +DHA</t>
  </si>
  <si>
    <t>Indice perox</t>
  </si>
  <si>
    <t>Indice aterog</t>
  </si>
  <si>
    <t>hipercolest</t>
  </si>
  <si>
    <t>Hipocolester</t>
  </si>
  <si>
    <t>Trombogen</t>
  </si>
  <si>
    <t>PUFAS C18</t>
  </si>
  <si>
    <t>total HUFAs</t>
  </si>
  <si>
    <t>h/H</t>
  </si>
  <si>
    <t>S/P</t>
  </si>
  <si>
    <t>GD 0</t>
  </si>
  <si>
    <t>GD 60</t>
  </si>
  <si>
    <t>GD 120</t>
  </si>
  <si>
    <r>
      <t>Está utilizando la versión de evaluación de XLSTAT. Número de días restantes hasta que expire la evaluación:</t>
    </r>
    <r>
      <rPr>
        <b/>
        <sz val="14"/>
        <color rgb="FFFFB63F"/>
        <rFont val="Calibri"/>
        <family val="2"/>
        <scheme val="minor"/>
      </rPr>
      <t xml:space="preserve"> 3</t>
    </r>
  </si>
  <si>
    <t>Tipo de ACP: Correlación</t>
  </si>
  <si>
    <t>Filtrar los factores Número máximo = 5</t>
  </si>
  <si>
    <t>Estandarización: (n)</t>
  </si>
  <si>
    <t>Tipo de biplot: Biplot de correlación / Coeficiente = n/p</t>
  </si>
  <si>
    <t>:</t>
  </si>
  <si>
    <t>Estadísticos descriptivos:</t>
  </si>
  <si>
    <t>Variable</t>
  </si>
  <si>
    <t>Observaciones</t>
  </si>
  <si>
    <t>Obs. con datos perdidos</t>
  </si>
  <si>
    <t>Obs. sin datos perdidos</t>
  </si>
  <si>
    <t>Mínimo</t>
  </si>
  <si>
    <t>Máximo</t>
  </si>
  <si>
    <t>Desv. típica</t>
  </si>
  <si>
    <t>Matriz de correlaciones (Pearson (n)):</t>
  </si>
  <si>
    <t>Variables</t>
  </si>
  <si>
    <t>Los valores en negrita son diferentes de 0 con un nivel de significación alfa=0,05</t>
  </si>
  <si>
    <t>Análisis de Componentes Principales:</t>
  </si>
  <si>
    <t>Valores propios: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</si>
  <si>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</si>
  <si>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</si>
  <si>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</si>
  <si>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</si>
  <si>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</si>
  <si>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</si>
  <si>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</si>
  <si>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</si>
  <si>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</si>
  <si>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</si>
  <si>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</si>
  <si>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</si>
  <si>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</si>
  <si>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</si>
  <si>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</si>
  <si>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</si>
  <si>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</si>
  <si>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</si>
  <si>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</si>
  <si>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Valor propio</t>
  </si>
  <si>
    <t>Variabilidad (%)</t>
  </si>
  <si>
    <t>% acumulado</t>
  </si>
  <si>
    <t>Vectores propios:</t>
  </si>
  <si>
    <t>Cargas factoriales:</t>
  </si>
  <si>
    <t>Correlaciones entre las variables y los factores:</t>
  </si>
  <si>
    <t>Contribuciones de las variables (%):</t>
  </si>
  <si>
    <t>Cosenos cuadrados de las variables:</t>
  </si>
  <si>
    <t>Los valores en negrita corresponden para cada variable al factor para el cual el coseno cuadrado es el mayor</t>
  </si>
  <si>
    <t>Puntuaciones factoriales:</t>
  </si>
  <si>
    <t>Contribuciones de las observaciones (%):</t>
  </si>
  <si>
    <t>Cosenos cuadrados de las observaciones:</t>
  </si>
  <si>
    <t>Los valores en negrita corresponden para cada observación al factor para el cual el coseno cuadrado es el mayor</t>
  </si>
  <si>
    <t>LA</t>
  </si>
  <si>
    <t>ALA</t>
  </si>
  <si>
    <t>DPA</t>
  </si>
  <si>
    <t>α-Tocopherol</t>
  </si>
  <si>
    <t>ɣ-Tocopherol</t>
  </si>
  <si>
    <t>Lutein</t>
  </si>
  <si>
    <t>β-Carotene</t>
  </si>
  <si>
    <t>PI</t>
  </si>
  <si>
    <t>T</t>
  </si>
  <si>
    <t>H</t>
  </si>
  <si>
    <t>PD 0</t>
  </si>
  <si>
    <t>PD 60</t>
  </si>
  <si>
    <t>PD 120</t>
  </si>
  <si>
    <t>OA</t>
  </si>
  <si>
    <t>Etiquetas de las observaciones: Libro = Perfil AGs peces 2016 T0  T1 T2.xlsx / Hoja = Hoja8 / Rango = 'Hoja8'!$A$5:$A$29 / 24 filas y 1 columna</t>
  </si>
  <si>
    <t>Tabla observaciones/variables: Libro = Perfil AGs peces 2016 T0  T1 T2.xlsx / Hoja = Hoja8 / Rango = 'Hoja8'!$B$5:$V$29 / 24 filas y 21 columnas</t>
  </si>
  <si>
    <r>
      <t>XLSTAT 2019.3.2.62359  - Análisis de Componentes Principales (ACP) - Comienzo: 11/11/2019 a las 15:42:45 / Final: 11/11/2019 a las 15:42:52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</si>
  <si>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r>
      <t>Está utilizando la versión de evaluación de XLSTAT. Número de días restantes hasta que expire la evaluación:</t>
    </r>
    <r>
      <rPr>
        <b/>
        <sz val="14"/>
        <color rgb="FFFFB63F"/>
        <rFont val="Calibri"/>
        <family val="2"/>
        <scheme val="minor"/>
      </rPr>
      <t xml:space="preserve"> 2</t>
    </r>
  </si>
  <si>
    <t>Tabla Individuos/Rasgos: Libro = Perfil AGs peces 2016 T0  T1 T2.xlsx / Hoja = Hoja8 / Rango = Hoja8!$A$5:$V$29 / 24 filas y 22 columnas</t>
  </si>
  <si>
    <t>Centrar: Sí</t>
  </si>
  <si>
    <t>Reducir: Sí</t>
  </si>
  <si>
    <t>Escala de color: Rojo a verde a través negro</t>
  </si>
  <si>
    <t>Calibración de los colores: Automática(Min: -1 / Max: 1)</t>
  </si>
  <si>
    <t>Factor de escala del gráfico: Anchura: 1 / Altura: 1</t>
  </si>
  <si>
    <r>
      <t>XLSTAT 2019.3.2.62359  - Heat maps - Comienzo: 11/11/2019 a las 16:04:35 / Final: 11/11/2019 a las 16:04:37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</si>
  <si>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Tabla Individuos/Rasgos: Libro = Perfil AGs peces 2016 T0  T1 T2.xlsx / Hoja = Hoja8 / Rango = 'Hoja8'!$A$5:$V$29 / 24 filas y 22 columnas</t>
  </si>
  <si>
    <r>
      <t>XLSTAT 2019.3.2.62359  - Heat maps - Comienzo: 11/11/2019 a las 16:05:49 / Final: 11/11/2019 a las 16:05:51</t>
    </r>
    <r>
      <rPr>
        <sz val="11"/>
        <color rgb="FFFFFFFF"/>
        <rFont val="Calibri"/>
        <family val="2"/>
        <scheme val="minor"/>
      </rPr>
      <t xml:space="preserve"> / Microsoft Excel 16.012130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</si>
</sst>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sz val="11"/>
      <color rgb="FF01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682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1" fillId="0" borderId="0" xfId="0" applyFont="1"/>
    <xf numFmtId="2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" fillId="5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9" xfId="0" applyFont="1" applyBorder="1"/>
    <xf numFmtId="0" fontId="2" fillId="0" borderId="8" xfId="0" applyFont="1" applyBorder="1"/>
    <xf numFmtId="49" fontId="1" fillId="0" borderId="2" xfId="0" applyNumberFormat="1" applyFont="1" applyFill="1" applyBorder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6" borderId="2" xfId="0" applyNumberFormat="1" applyFont="1" applyFill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2" fontId="2" fillId="0" borderId="2" xfId="0" applyNumberFormat="1" applyFont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0" fontId="0" fillId="0" borderId="23" xfId="0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8" borderId="23" xfId="0" applyFill="1" applyBorder="1"/>
    <xf numFmtId="0" fontId="0" fillId="8" borderId="0" xfId="0" applyFill="1"/>
    <xf numFmtId="2" fontId="1" fillId="8" borderId="23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9" fillId="0" borderId="2" xfId="0" applyFont="1" applyFill="1" applyBorder="1"/>
    <xf numFmtId="0" fontId="9" fillId="0" borderId="0" xfId="0" applyFont="1"/>
    <xf numFmtId="0" fontId="9" fillId="0" borderId="2" xfId="0" applyFont="1" applyBorder="1"/>
    <xf numFmtId="2" fontId="1" fillId="0" borderId="2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2" fontId="1" fillId="8" borderId="24" xfId="0" applyNumberFormat="1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2" fontId="1" fillId="8" borderId="25" xfId="0" applyNumberFormat="1" applyFont="1" applyFill="1" applyBorder="1" applyAlignment="1">
      <alignment horizontal="center" vertical="center"/>
    </xf>
    <xf numFmtId="0" fontId="9" fillId="8" borderId="2" xfId="0" applyFont="1" applyFill="1" applyBorder="1"/>
    <xf numFmtId="0" fontId="9" fillId="8" borderId="0" xfId="0" applyFont="1" applyFill="1" applyAlignment="1">
      <alignment horizontal="center"/>
    </xf>
    <xf numFmtId="0" fontId="2" fillId="8" borderId="2" xfId="0" applyFont="1" applyFill="1" applyBorder="1"/>
    <xf numFmtId="0" fontId="9" fillId="8" borderId="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vertical="center" wrapText="1"/>
    </xf>
    <xf numFmtId="2" fontId="17" fillId="0" borderId="36" xfId="0" applyNumberFormat="1" applyFont="1" applyBorder="1" applyAlignment="1">
      <alignment vertical="center"/>
    </xf>
    <xf numFmtId="2" fontId="17" fillId="0" borderId="37" xfId="0" applyNumberFormat="1" applyFont="1" applyBorder="1" applyAlignment="1">
      <alignment vertical="center"/>
    </xf>
    <xf numFmtId="2" fontId="17" fillId="0" borderId="38" xfId="0" applyNumberFormat="1" applyFont="1" applyBorder="1" applyAlignment="1">
      <alignment vertical="center"/>
    </xf>
    <xf numFmtId="2" fontId="17" fillId="0" borderId="36" xfId="0" applyNumberFormat="1" applyFont="1" applyBorder="1" applyAlignment="1">
      <alignment vertical="center" wrapText="1"/>
    </xf>
    <xf numFmtId="2" fontId="17" fillId="0" borderId="37" xfId="0" applyNumberFormat="1" applyFont="1" applyBorder="1" applyAlignment="1">
      <alignment vertical="center" wrapText="1"/>
    </xf>
    <xf numFmtId="2" fontId="17" fillId="0" borderId="38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2" fontId="18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5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2" fontId="5" fillId="8" borderId="13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0" fillId="8" borderId="1" xfId="0" applyFill="1" applyBorder="1"/>
    <xf numFmtId="2" fontId="5" fillId="8" borderId="9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2" fontId="0" fillId="0" borderId="0" xfId="0" applyNumberFormat="1" applyFill="1" applyBorder="1"/>
    <xf numFmtId="49" fontId="1" fillId="8" borderId="0" xfId="0" applyNumberFormat="1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49" fontId="1" fillId="10" borderId="2" xfId="0" applyNumberFormat="1" applyFont="1" applyFill="1" applyBorder="1" applyAlignment="1">
      <alignment vertical="center"/>
    </xf>
    <xf numFmtId="164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2" fontId="1" fillId="10" borderId="2" xfId="0" applyNumberFormat="1" applyFont="1" applyFill="1" applyBorder="1" applyAlignment="1">
      <alignment horizontal="center" vertical="center"/>
    </xf>
    <xf numFmtId="0" fontId="0" fillId="10" borderId="0" xfId="0" applyFill="1"/>
    <xf numFmtId="2" fontId="5" fillId="11" borderId="8" xfId="0" applyNumberFormat="1" applyFont="1" applyFill="1" applyBorder="1" applyAlignment="1">
      <alignment horizontal="center" vertical="center"/>
    </xf>
    <xf numFmtId="2" fontId="1" fillId="11" borderId="0" xfId="0" applyNumberFormat="1" applyFont="1" applyFill="1" applyBorder="1" applyAlignment="1">
      <alignment horizontal="center" vertical="center"/>
    </xf>
    <xf numFmtId="0" fontId="0" fillId="11" borderId="0" xfId="0" applyFill="1"/>
    <xf numFmtId="49" fontId="2" fillId="10" borderId="8" xfId="0" applyNumberFormat="1" applyFont="1" applyFill="1" applyBorder="1" applyAlignment="1">
      <alignment vertical="center"/>
    </xf>
    <xf numFmtId="2" fontId="1" fillId="10" borderId="8" xfId="0" applyNumberFormat="1" applyFont="1" applyFill="1" applyBorder="1" applyAlignment="1">
      <alignment horizontal="center" vertical="center"/>
    </xf>
    <xf numFmtId="2" fontId="5" fillId="10" borderId="8" xfId="0" applyNumberFormat="1" applyFont="1" applyFill="1" applyBorder="1" applyAlignment="1">
      <alignment horizontal="center" vertical="center"/>
    </xf>
    <xf numFmtId="2" fontId="1" fillId="10" borderId="10" xfId="0" applyNumberFormat="1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49" fontId="2" fillId="0" borderId="39" xfId="0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49" fontId="2" fillId="10" borderId="2" xfId="0" applyNumberFormat="1" applyFont="1" applyFill="1" applyBorder="1" applyAlignment="1">
      <alignment vertical="center"/>
    </xf>
    <xf numFmtId="2" fontId="1" fillId="1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2" fillId="11" borderId="2" xfId="0" applyNumberFormat="1" applyFont="1" applyFill="1" applyBorder="1" applyAlignment="1">
      <alignment vertical="center"/>
    </xf>
    <xf numFmtId="2" fontId="1" fillId="11" borderId="2" xfId="0" applyNumberFormat="1" applyFont="1" applyFill="1" applyBorder="1" applyAlignment="1">
      <alignment horizontal="center" vertical="center"/>
    </xf>
    <xf numFmtId="2" fontId="1" fillId="11" borderId="3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center"/>
    </xf>
    <xf numFmtId="165" fontId="1" fillId="0" borderId="0" xfId="0" applyNumberFormat="1" applyFont="1" applyFill="1"/>
    <xf numFmtId="2" fontId="1" fillId="0" borderId="0" xfId="0" applyNumberFormat="1" applyFont="1"/>
    <xf numFmtId="0" fontId="0" fillId="0" borderId="0" xfId="0" applyFont="1"/>
    <xf numFmtId="49" fontId="0" fillId="0" borderId="0" xfId="0" applyNumberFormat="1" applyAlignment="1"/>
    <xf numFmtId="49" fontId="23" fillId="0" borderId="0" xfId="0" applyNumberFormat="1" applyFont="1" applyAlignment="1"/>
    <xf numFmtId="0" fontId="0" fillId="0" borderId="19" xfId="0" applyFont="1" applyBorder="1" applyAlignment="1">
      <alignment horizontal="center"/>
    </xf>
    <xf numFmtId="49" fontId="0" fillId="0" borderId="19" xfId="0" applyNumberFormat="1" applyFont="1" applyBorder="1" applyAlignment="1">
      <alignment horizontal="center"/>
    </xf>
    <xf numFmtId="49" fontId="23" fillId="0" borderId="37" xfId="0" applyNumberFormat="1" applyFont="1" applyBorder="1" applyAlignment="1"/>
    <xf numFmtId="49" fontId="23" fillId="0" borderId="1" xfId="0" applyNumberFormat="1" applyFont="1" applyBorder="1" applyAlignment="1"/>
    <xf numFmtId="0" fontId="23" fillId="0" borderId="37" xfId="0" applyNumberFormat="1" applyFont="1" applyBorder="1" applyAlignment="1"/>
    <xf numFmtId="0" fontId="23" fillId="0" borderId="0" xfId="0" applyNumberFormat="1" applyFont="1" applyAlignment="1"/>
    <xf numFmtId="0" fontId="23" fillId="0" borderId="1" xfId="0" applyNumberFormat="1" applyFont="1" applyBorder="1" applyAlignment="1"/>
    <xf numFmtId="165" fontId="23" fillId="0" borderId="37" xfId="0" applyNumberFormat="1" applyFont="1" applyBorder="1" applyAlignment="1"/>
    <xf numFmtId="165" fontId="23" fillId="0" borderId="0" xfId="0" applyNumberFormat="1" applyFont="1" applyAlignment="1"/>
    <xf numFmtId="165" fontId="23" fillId="0" borderId="1" xfId="0" applyNumberFormat="1" applyFont="1" applyBorder="1" applyAlignment="1"/>
    <xf numFmtId="49" fontId="0" fillId="0" borderId="37" xfId="0" applyNumberFormat="1" applyBorder="1" applyAlignment="1"/>
    <xf numFmtId="49" fontId="0" fillId="0" borderId="1" xfId="0" applyNumberFormat="1" applyBorder="1" applyAlignment="1"/>
    <xf numFmtId="165" fontId="0" fillId="0" borderId="37" xfId="0" applyNumberFormat="1" applyBorder="1" applyAlignment="1"/>
    <xf numFmtId="165" fontId="0" fillId="0" borderId="0" xfId="0" applyNumberFormat="1" applyAlignment="1"/>
    <xf numFmtId="165" fontId="0" fillId="0" borderId="1" xfId="0" applyNumberFormat="1" applyBorder="1" applyAlignment="1"/>
    <xf numFmtId="165" fontId="9" fillId="0" borderId="37" xfId="0" applyNumberFormat="1" applyFont="1" applyBorder="1" applyAlignment="1"/>
    <xf numFmtId="0" fontId="9" fillId="0" borderId="37" xfId="0" applyNumberFormat="1" applyFont="1" applyBorder="1" applyAlignment="1"/>
    <xf numFmtId="165" fontId="9" fillId="0" borderId="0" xfId="0" applyNumberFormat="1" applyFont="1" applyAlignment="1"/>
    <xf numFmtId="0" fontId="9" fillId="0" borderId="0" xfId="0" applyNumberFormat="1" applyFont="1" applyAlignment="1"/>
    <xf numFmtId="165" fontId="9" fillId="0" borderId="1" xfId="0" applyNumberFormat="1" applyFont="1" applyBorder="1" applyAlignment="1"/>
    <xf numFmtId="0" fontId="9" fillId="0" borderId="1" xfId="0" applyNumberFormat="1" applyFont="1" applyBorder="1" applyAlignment="1"/>
    <xf numFmtId="0" fontId="10" fillId="0" borderId="0" xfId="0" applyFont="1"/>
    <xf numFmtId="0" fontId="0" fillId="0" borderId="0" xfId="0" applyAlignment="1"/>
    <xf numFmtId="1" fontId="0" fillId="0" borderId="0" xfId="0" applyNumberFormat="1"/>
    <xf numFmtId="49" fontId="0" fillId="0" borderId="0" xfId="0" applyNumberFormat="1"/>
    <xf numFmtId="20" fontId="0" fillId="0" borderId="0" xfId="0" applyNumberFormat="1"/>
    <xf numFmtId="20" fontId="0" fillId="0" borderId="0" xfId="0" applyNumberFormat="1" applyAlignment="1"/>
    <xf numFmtId="20" fontId="0" fillId="0" borderId="37" xfId="0" applyNumberFormat="1" applyBorder="1" applyAlignment="1"/>
    <xf numFmtId="0" fontId="0" fillId="0" borderId="1" xfId="0" applyBorder="1" applyAlignment="1"/>
    <xf numFmtId="0" fontId="0" fillId="0" borderId="37" xfId="0" applyNumberFormat="1" applyBorder="1" applyAlignment="1"/>
    <xf numFmtId="0" fontId="0" fillId="0" borderId="0" xfId="0" applyNumberFormat="1" applyAlignment="1"/>
    <xf numFmtId="0" fontId="0" fillId="0" borderId="1" xfId="0" applyNumberFormat="1" applyBorder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14" fillId="8" borderId="7" xfId="0" applyNumberFormat="1" applyFont="1" applyFill="1" applyBorder="1" applyAlignment="1">
      <alignment horizontal="center" vertical="center" wrapText="1"/>
    </xf>
    <xf numFmtId="49" fontId="14" fillId="8" borderId="3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17" fillId="0" borderId="3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/>
    </xf>
    <xf numFmtId="0" fontId="21" fillId="12" borderId="0" xfId="0" applyFont="1" applyFill="1" applyAlignment="1">
      <alignment vertical="center"/>
    </xf>
    <xf numFmtId="0" fontId="2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00CC66"/>
      <color rgb="FF33CCFF"/>
      <color rgb="FFFFFF66"/>
      <color rgb="FF66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EPA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+ DHA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767862716933332"/>
          <c:y val="0.23852850194062683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T2'!$AK$44:$AM$44</c:f>
                <c:numCache>
                  <c:formatCode>General</c:formatCode>
                  <c:ptCount val="3"/>
                  <c:pt idx="0">
                    <c:v>1.85</c:v>
                  </c:pt>
                  <c:pt idx="1">
                    <c:v>4.53</c:v>
                  </c:pt>
                  <c:pt idx="2">
                    <c:v>6.13</c:v>
                  </c:pt>
                </c:numCache>
              </c:numRef>
            </c:plus>
            <c:minus>
              <c:numRef>
                <c:f>'T0 T1 T2'!$AK$44:$AM$44</c:f>
                <c:numCache>
                  <c:formatCode>General</c:formatCode>
                  <c:ptCount val="3"/>
                  <c:pt idx="0">
                    <c:v>1.85</c:v>
                  </c:pt>
                  <c:pt idx="1">
                    <c:v>4.53</c:v>
                  </c:pt>
                  <c:pt idx="2">
                    <c:v>6.13</c:v>
                  </c:pt>
                </c:numCache>
              </c:numRef>
            </c:minus>
          </c:errBars>
          <c:xVal>
            <c:numRef>
              <c:f>'T0 T1 T2'!$AH$43:$AJ$43</c:f>
              <c:numCache>
                <c:formatCode>0.00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T2'!$AH$44:$AJ$44</c:f>
              <c:numCache>
                <c:formatCode>0.00</c:formatCode>
                <c:ptCount val="3"/>
                <c:pt idx="0">
                  <c:v>88.039999999999992</c:v>
                </c:pt>
                <c:pt idx="1">
                  <c:v>104.49000000000001</c:v>
                </c:pt>
                <c:pt idx="2" formatCode="General">
                  <c:v>131.43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AD4-B491-2C7235558BAD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T2'!$AK$45:$AM$45</c:f>
                <c:numCache>
                  <c:formatCode>General</c:formatCode>
                  <c:ptCount val="3"/>
                  <c:pt idx="0">
                    <c:v>1.85</c:v>
                  </c:pt>
                  <c:pt idx="1">
                    <c:v>2.02</c:v>
                  </c:pt>
                  <c:pt idx="2">
                    <c:v>3.01</c:v>
                  </c:pt>
                </c:numCache>
              </c:numRef>
            </c:plus>
            <c:minus>
              <c:numRef>
                <c:f>'T0 T1 T2'!$AK$45:$AM$45</c:f>
                <c:numCache>
                  <c:formatCode>General</c:formatCode>
                  <c:ptCount val="3"/>
                  <c:pt idx="0">
                    <c:v>1.85</c:v>
                  </c:pt>
                  <c:pt idx="1">
                    <c:v>2.02</c:v>
                  </c:pt>
                  <c:pt idx="2">
                    <c:v>3.01</c:v>
                  </c:pt>
                </c:numCache>
              </c:numRef>
            </c:minus>
          </c:errBars>
          <c:xVal>
            <c:numRef>
              <c:f>'T0 T1 T2'!$AH$43:$AJ$43</c:f>
              <c:numCache>
                <c:formatCode>0.00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T2'!$AH$45:$AJ$45</c:f>
              <c:numCache>
                <c:formatCode>General</c:formatCode>
                <c:ptCount val="3"/>
                <c:pt idx="0" formatCode="0.00">
                  <c:v>88.04</c:v>
                </c:pt>
                <c:pt idx="1">
                  <c:v>90.56</c:v>
                </c:pt>
                <c:pt idx="2">
                  <c:v>67.290000000000006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C-4AD4-B491-2C723555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1152"/>
        <c:axId val="100815232"/>
      </c:scatterChart>
      <c:valAx>
        <c:axId val="100801152"/>
        <c:scaling>
          <c:orientation val="minMax"/>
          <c:max val="2.2000000000000002"/>
          <c:min val="0"/>
        </c:scaling>
        <c:delete val="0"/>
        <c:axPos val="b"/>
        <c:numFmt formatCode="0.00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815232"/>
        <c:crosses val="autoZero"/>
        <c:crossBetween val="midCat"/>
        <c:majorUnit val="1"/>
        <c:minorUnit val="1"/>
      </c:valAx>
      <c:valAx>
        <c:axId val="100815232"/>
        <c:scaling>
          <c:orientation val="minMax"/>
          <c:max val="140"/>
          <c:min val="5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801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173202136078512"/>
          <c:y val="0.90656912857600891"/>
          <c:w val="0.49679652984383521"/>
          <c:h val="7.319276935639010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n6/n3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575986084145329"/>
          <c:y val="0.11829153760487636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T2'!$AA$46:$AC$46</c:f>
                <c:numCache>
                  <c:formatCode>General</c:formatCode>
                  <c:ptCount val="3"/>
                  <c:pt idx="0">
                    <c:v>57.76</c:v>
                  </c:pt>
                  <c:pt idx="1">
                    <c:v>12.61</c:v>
                  </c:pt>
                  <c:pt idx="2">
                    <c:v>34.82</c:v>
                  </c:pt>
                </c:numCache>
              </c:numRef>
            </c:plus>
            <c:minus>
              <c:numRef>
                <c:f>'T0 T1 T2'!$AA$46:$AC$46</c:f>
                <c:numCache>
                  <c:formatCode>General</c:formatCode>
                  <c:ptCount val="3"/>
                  <c:pt idx="0">
                    <c:v>57.76</c:v>
                  </c:pt>
                  <c:pt idx="1">
                    <c:v>12.61</c:v>
                  </c:pt>
                  <c:pt idx="2">
                    <c:v>34.82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T2'!$X$46:$Z$46</c:f>
              <c:numCache>
                <c:formatCode>0.00</c:formatCode>
                <c:ptCount val="3"/>
                <c:pt idx="0">
                  <c:v>371.66</c:v>
                </c:pt>
                <c:pt idx="1">
                  <c:v>361.59</c:v>
                </c:pt>
                <c:pt idx="2">
                  <c:v>401.32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F-45FD-8BAA-C30510AC2D90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T2'!$AA$38:$AC$38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0.56000000000000005</c:v>
                  </c:pt>
                  <c:pt idx="2">
                    <c:v>0.42</c:v>
                  </c:pt>
                </c:numCache>
              </c:numRef>
            </c:plus>
            <c:minus>
              <c:numRef>
                <c:f>'T0 T1 T2'!$AA$38:$AC$38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0.56000000000000005</c:v>
                  </c:pt>
                  <c:pt idx="2">
                    <c:v>0.42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T2'!$X$47:$Z$47</c:f>
              <c:numCache>
                <c:formatCode>0.00</c:formatCode>
                <c:ptCount val="3"/>
                <c:pt idx="0">
                  <c:v>371.66</c:v>
                </c:pt>
                <c:pt idx="1">
                  <c:v>371.28</c:v>
                </c:pt>
                <c:pt idx="2">
                  <c:v>347.91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F-45FD-8BAA-C30510AC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0432"/>
        <c:axId val="101044608"/>
      </c:scatterChart>
      <c:valAx>
        <c:axId val="101010432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044608"/>
        <c:crosses val="autoZero"/>
        <c:crossBetween val="midCat"/>
        <c:majorUnit val="1"/>
        <c:minorUnit val="1"/>
      </c:valAx>
      <c:valAx>
        <c:axId val="101044608"/>
        <c:scaling>
          <c:orientation val="minMax"/>
          <c:max val="450"/>
          <c:min val="30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010432"/>
        <c:crosses val="autoZero"/>
        <c:crossBetween val="midCat"/>
        <c:majorUnit val="5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ALA 18:3 n-3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33958363824995"/>
          <c:y val="9.8189142460106044E-2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plus>
            <c:minus>
              <c:numRef>
                <c:f>'T0 T1 T2'!$AA$34:$AC$34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T2'!$X$34:$Z$34</c:f>
              <c:numCache>
                <c:formatCode>0.00</c:formatCode>
                <c:ptCount val="3"/>
                <c:pt idx="0">
                  <c:v>3.2548499999999998</c:v>
                </c:pt>
                <c:pt idx="1">
                  <c:v>5.089224999999999</c:v>
                </c:pt>
                <c:pt idx="2">
                  <c:v>10.256575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D-4D60-83A1-D2A1296567D6}"/>
            </c:ext>
          </c:extLst>
        </c:ser>
        <c:ser>
          <c:idx val="1"/>
          <c:order val="1"/>
          <c:tx>
            <c:v>Balanceado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plus>
            <c:minus>
              <c:numRef>
                <c:f>'T0 T1 T2'!$AA$35:$AC$35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T2'!$X$35:$Z$35</c:f>
              <c:numCache>
                <c:formatCode>0.00</c:formatCode>
                <c:ptCount val="3"/>
                <c:pt idx="0">
                  <c:v>3.2548499999999998</c:v>
                </c:pt>
                <c:pt idx="1">
                  <c:v>2.7761666666666667</c:v>
                </c:pt>
                <c:pt idx="2">
                  <c:v>2.8108249999999999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D-4D60-83A1-D2A12965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8528"/>
        <c:axId val="101080064"/>
      </c:scatterChart>
      <c:valAx>
        <c:axId val="101078528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080064"/>
        <c:crosses val="autoZero"/>
        <c:crossBetween val="midCat"/>
        <c:majorUnit val="1"/>
        <c:minorUnit val="1"/>
      </c:valAx>
      <c:valAx>
        <c:axId val="101080064"/>
        <c:scaling>
          <c:orientation val="minMax"/>
          <c:max val="12"/>
          <c:min val="2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078528"/>
        <c:crosses val="autoZero"/>
        <c:crossBetween val="midCat"/>
        <c:majorUnit val="2"/>
        <c:minorUnit val="0.1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ALA 18:3 n-3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8571240482508"/>
          <c:y val="3.5197042512640789E-2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 (2)'!$AA$34:$AC$34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plus>
            <c:minus>
              <c:numRef>
                <c:f>'T0 T1 T2 (2)'!$AA$34:$AC$34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minus>
          </c:errBars>
          <c:xVal>
            <c:numRef>
              <c:f>'T0 T1 T2 (2)'!$X$24:$Z$24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 (2)'!$X$34:$Z$34</c:f>
              <c:numCache>
                <c:formatCode>0.00</c:formatCode>
                <c:ptCount val="3"/>
                <c:pt idx="0">
                  <c:v>3.2548499999999998</c:v>
                </c:pt>
                <c:pt idx="1">
                  <c:v>86.29</c:v>
                </c:pt>
                <c:pt idx="2">
                  <c:v>10.256575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8A4-AA01-1D618961CF8F}"/>
            </c:ext>
          </c:extLst>
        </c:ser>
        <c:ser>
          <c:idx val="1"/>
          <c:order val="1"/>
          <c:tx>
            <c:v>Balanceado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 (2)'!$AA$35:$AC$35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plus>
            <c:minus>
              <c:numRef>
                <c:f>'T0 T1 T2 (2)'!$AA$35:$AC$35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minus>
          </c:errBars>
          <c:xVal>
            <c:numRef>
              <c:f>'T0 T1 T2 (2)'!$X$24:$Z$24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 (2)'!$X$35:$Z$35</c:f>
              <c:numCache>
                <c:formatCode>0.00</c:formatCode>
                <c:ptCount val="3"/>
                <c:pt idx="0">
                  <c:v>3.2548499999999998</c:v>
                </c:pt>
                <c:pt idx="1">
                  <c:v>70.98</c:v>
                </c:pt>
                <c:pt idx="2">
                  <c:v>2.8108249999999999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7-48A4-AA01-1D618961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4784"/>
        <c:axId val="99895936"/>
      </c:scatterChart>
      <c:valAx>
        <c:axId val="99894784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99895936"/>
        <c:crosses val="autoZero"/>
        <c:crossBetween val="midCat"/>
        <c:majorUnit val="1"/>
        <c:minorUnit val="1"/>
      </c:valAx>
      <c:valAx>
        <c:axId val="99895936"/>
        <c:scaling>
          <c:orientation val="minMax"/>
          <c:max val="12"/>
          <c:min val="2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99894784"/>
        <c:crosses val="autoZero"/>
        <c:crossBetween val="midCat"/>
        <c:majorUnit val="2"/>
        <c:minorUnit val="0.1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Alfa- Tocoferol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Pastura</c:v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'T0 T1 T2 (2)'!$AA$40:$AC$40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0.75</c:v>
                  </c:pt>
                  <c:pt idx="2">
                    <c:v>6.73</c:v>
                  </c:pt>
                </c:numCache>
              </c:numRef>
            </c:plus>
            <c:minus>
              <c:numRef>
                <c:f>'T0 T1 T2 (2)'!$AA$40:$AC$40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0.75</c:v>
                  </c:pt>
                  <c:pt idx="2">
                    <c:v>6.73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(2)'!$X$40:$Z$40</c:f>
              <c:numCache>
                <c:formatCode>0.00</c:formatCode>
                <c:ptCount val="3"/>
                <c:pt idx="0">
                  <c:v>0.49</c:v>
                </c:pt>
                <c:pt idx="1">
                  <c:v>7.23</c:v>
                </c:pt>
                <c:pt idx="2">
                  <c:v>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0-4919-82D0-0EFFAA4EBABE}"/>
            </c:ext>
          </c:extLst>
        </c:ser>
        <c:ser>
          <c:idx val="1"/>
          <c:order val="1"/>
          <c:tx>
            <c:v>Balanceado</c:v>
          </c:tx>
          <c:invertIfNegative val="0"/>
          <c:errBars>
            <c:errBarType val="both"/>
            <c:errValType val="cust"/>
            <c:noEndCap val="0"/>
            <c:plus>
              <c:numRef>
                <c:f>'T0 T1 T2 (2)'!$AA$41:$AC$41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0.05</c:v>
                  </c:pt>
                  <c:pt idx="2">
                    <c:v>0.04</c:v>
                  </c:pt>
                </c:numCache>
              </c:numRef>
            </c:plus>
            <c:minus>
              <c:numRef>
                <c:f>'T0 T1 T2 (2)'!$AA$41:$AC$41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0.05</c:v>
                  </c:pt>
                  <c:pt idx="2">
                    <c:v>0.04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(2)'!$X$41:$Z$41</c:f>
              <c:numCache>
                <c:formatCode>0.00</c:formatCode>
                <c:ptCount val="3"/>
                <c:pt idx="0">
                  <c:v>0.49</c:v>
                </c:pt>
                <c:pt idx="1">
                  <c:v>0.63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0-4919-82D0-0EFFAA4E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4976"/>
        <c:axId val="99936512"/>
      </c:barChart>
      <c:catAx>
        <c:axId val="999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936512"/>
        <c:crosses val="autoZero"/>
        <c:auto val="1"/>
        <c:lblAlgn val="ctr"/>
        <c:lblOffset val="100"/>
        <c:noMultiLvlLbl val="0"/>
      </c:catAx>
      <c:valAx>
        <c:axId val="99936512"/>
        <c:scaling>
          <c:orientation val="minMax"/>
          <c:max val="25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crossAx val="99934976"/>
        <c:crosses val="autoZero"/>
        <c:crossBetween val="between"/>
        <c:majorUnit val="2"/>
        <c:min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Gama-Tocoferol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Pastura</c:v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'T0 T1 T2 (2)'!$AA$43:$AC$43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7.0000000000000007E-2</c:v>
                  </c:pt>
                  <c:pt idx="2">
                    <c:v>0.17</c:v>
                  </c:pt>
                </c:numCache>
              </c:numRef>
            </c:plus>
            <c:minus>
              <c:numRef>
                <c:f>'T0 T1 T2 (2)'!$AA$43:$AC$43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7.0000000000000007E-2</c:v>
                  </c:pt>
                  <c:pt idx="2">
                    <c:v>0.17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(2)'!$X$43:$Z$43</c:f>
              <c:numCache>
                <c:formatCode>0.00</c:formatCode>
                <c:ptCount val="3"/>
                <c:pt idx="0">
                  <c:v>0.51600000000000001</c:v>
                </c:pt>
                <c:pt idx="1">
                  <c:v>0.37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8-49A0-897E-8A8C879742A4}"/>
            </c:ext>
          </c:extLst>
        </c:ser>
        <c:ser>
          <c:idx val="1"/>
          <c:order val="1"/>
          <c:tx>
            <c:v>Balanceado</c:v>
          </c:tx>
          <c:invertIfNegative val="0"/>
          <c:errBars>
            <c:errBarType val="both"/>
            <c:errValType val="cust"/>
            <c:noEndCap val="0"/>
            <c:plus>
              <c:numRef>
                <c:f>'T0 T1 T2 (2)'!$AA$44:$AC$44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0.18</c:v>
                  </c:pt>
                  <c:pt idx="2">
                    <c:v>0.24</c:v>
                  </c:pt>
                </c:numCache>
              </c:numRef>
            </c:plus>
            <c:minus>
              <c:numRef>
                <c:f>'T0 T1 T2 (2)'!$AA$44:$AC$44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0.18</c:v>
                  </c:pt>
                  <c:pt idx="2">
                    <c:v>0.24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(2)'!$X$44:$Z$44</c:f>
              <c:numCache>
                <c:formatCode>0.00</c:formatCode>
                <c:ptCount val="3"/>
                <c:pt idx="0">
                  <c:v>0.52</c:v>
                </c:pt>
                <c:pt idx="1">
                  <c:v>1.18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8-49A0-897E-8A8C8797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75168"/>
        <c:axId val="99976704"/>
      </c:barChart>
      <c:catAx>
        <c:axId val="999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976704"/>
        <c:crosses val="autoZero"/>
        <c:auto val="1"/>
        <c:lblAlgn val="ctr"/>
        <c:lblOffset val="100"/>
        <c:noMultiLvlLbl val="0"/>
      </c:catAx>
      <c:valAx>
        <c:axId val="999767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99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Luteína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'T0 T1 T2 (2)'!$AA$46:$AC$46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0.02</c:v>
                  </c:pt>
                  <c:pt idx="2">
                    <c:v>0.26</c:v>
                  </c:pt>
                </c:numCache>
              </c:numRef>
            </c:plus>
            <c:minus>
              <c:numRef>
                <c:f>'T0 T1 T2 (2)'!$AA$46:$AC$46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0.02</c:v>
                  </c:pt>
                  <c:pt idx="2">
                    <c:v>0.26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(2)'!$X$37:$Z$37</c:f>
              <c:numCache>
                <c:formatCode>0.00</c:formatCode>
                <c:ptCount val="3"/>
                <c:pt idx="0">
                  <c:v>6.2445989088360374</c:v>
                </c:pt>
                <c:pt idx="1">
                  <c:v>3.8742117172238686</c:v>
                </c:pt>
                <c:pt idx="2">
                  <c:v>2.0089635359166587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5-4FDA-AB09-FEC464803C3A}"/>
            </c:ext>
          </c:extLst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'T0 T1 T2 (2)'!$AA$47:$AC$47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</c:numCache>
              </c:numRef>
            </c:plus>
            <c:minus>
              <c:numRef>
                <c:f>'T0 T1 T2 (2)'!$AA$47:$AC$47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(2)'!$X$38:$Z$38</c:f>
              <c:numCache>
                <c:formatCode>0.00</c:formatCode>
                <c:ptCount val="3"/>
                <c:pt idx="0">
                  <c:v>6.2445989088360374</c:v>
                </c:pt>
                <c:pt idx="1">
                  <c:v>6.6308996795994064</c:v>
                </c:pt>
                <c:pt idx="2">
                  <c:v>7.2796575821842664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5-4FDA-AB09-FEC46480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8832"/>
        <c:axId val="100098816"/>
      </c:barChart>
      <c:catAx>
        <c:axId val="1000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098816"/>
        <c:crosses val="autoZero"/>
        <c:auto val="1"/>
        <c:lblAlgn val="ctr"/>
        <c:lblOffset val="100"/>
        <c:noMultiLvlLbl val="0"/>
      </c:catAx>
      <c:valAx>
        <c:axId val="100098816"/>
        <c:scaling>
          <c:orientation val="minMax"/>
          <c:max val="1.1000000000000001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crossAx val="100088832"/>
        <c:crosses val="autoZero"/>
        <c:crossBetween val="between"/>
        <c:majorUnit val="0.1"/>
        <c:min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Retinol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Pastura</c:v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'T0 T1 T2 (2)'!$AA$49:$AC$49</c:f>
                <c:numCache>
                  <c:formatCode>General</c:formatCode>
                  <c:ptCount val="3"/>
                  <c:pt idx="0">
                    <c:v>4.0000000000000002E-4</c:v>
                  </c:pt>
                  <c:pt idx="1">
                    <c:v>0.02</c:v>
                  </c:pt>
                  <c:pt idx="2">
                    <c:v>0.03</c:v>
                  </c:pt>
                </c:numCache>
              </c:numRef>
            </c:plus>
            <c:minus>
              <c:numRef>
                <c:f>'T0 T1 T2 (2)'!$AA$49:$AC$49</c:f>
                <c:numCache>
                  <c:formatCode>General</c:formatCode>
                  <c:ptCount val="3"/>
                  <c:pt idx="0">
                    <c:v>4.0000000000000002E-4</c:v>
                  </c:pt>
                  <c:pt idx="1">
                    <c:v>0.02</c:v>
                  </c:pt>
                  <c:pt idx="2">
                    <c:v>0.03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(2)'!$X$49:$Z$49</c:f>
              <c:numCache>
                <c:formatCode>0.00</c:formatCode>
                <c:ptCount val="3"/>
                <c:pt idx="0">
                  <c:v>0.05</c:v>
                </c:pt>
                <c:pt idx="1">
                  <c:v>0.22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A85-A786-E2C4FF35802D}"/>
            </c:ext>
          </c:extLst>
        </c:ser>
        <c:ser>
          <c:idx val="1"/>
          <c:order val="1"/>
          <c:tx>
            <c:v>Balanceado</c:v>
          </c:tx>
          <c:invertIfNegative val="0"/>
          <c:errBars>
            <c:errBarType val="both"/>
            <c:errValType val="cust"/>
            <c:noEndCap val="0"/>
            <c:plus>
              <c:numRef>
                <c:f>'T0 T1 T2 (2)'!$AA$50:$AC$50</c:f>
                <c:numCache>
                  <c:formatCode>General</c:formatCode>
                  <c:ptCount val="3"/>
                  <c:pt idx="0">
                    <c:v>4.0000000000000002E-4</c:v>
                  </c:pt>
                  <c:pt idx="1">
                    <c:v>0.02</c:v>
                  </c:pt>
                  <c:pt idx="2">
                    <c:v>0.05</c:v>
                  </c:pt>
                </c:numCache>
              </c:numRef>
            </c:plus>
            <c:minus>
              <c:numRef>
                <c:f>'T0 T1 T2 (2)'!$AA$50:$AC$50</c:f>
                <c:numCache>
                  <c:formatCode>General</c:formatCode>
                  <c:ptCount val="3"/>
                  <c:pt idx="0">
                    <c:v>4.0000000000000002E-4</c:v>
                  </c:pt>
                  <c:pt idx="1">
                    <c:v>0.02</c:v>
                  </c:pt>
                  <c:pt idx="2">
                    <c:v>0.05</c:v>
                  </c:pt>
                </c:numCache>
              </c:numRef>
            </c:minus>
          </c:errBars>
          <c:cat>
            <c:numRef>
              <c:f>'T0 T1 T2 (2)'!$X$36:$Z$36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'T0 T1 T2 (2)'!$X$50:$Z$50</c:f>
              <c:numCache>
                <c:formatCode>0.00</c:formatCode>
                <c:ptCount val="3"/>
                <c:pt idx="0">
                  <c:v>0.05</c:v>
                </c:pt>
                <c:pt idx="1">
                  <c:v>0.16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C-4A85-A786-E2C4FF35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21216"/>
        <c:axId val="100131200"/>
      </c:barChart>
      <c:catAx>
        <c:axId val="1001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131200"/>
        <c:crosses val="autoZero"/>
        <c:auto val="1"/>
        <c:lblAlgn val="ctr"/>
        <c:lblOffset val="100"/>
        <c:noMultiLvlLbl val="0"/>
      </c:catAx>
      <c:valAx>
        <c:axId val="100131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1001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9285714285714285E-2"/>
          <c:y val="6.9444444444444448E-2"/>
          <c:w val="0.92142857142857137"/>
          <c:h val="0.8437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2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'Heat maps1_HID'!$A$1:$A$162</c:f>
              <c:numCache>
                <c:formatCode>0</c:formatCode>
                <c:ptCount val="162"/>
                <c:pt idx="0">
                  <c:v>6.4609375</c:v>
                </c:pt>
                <c:pt idx="1">
                  <c:v>1.875</c:v>
                </c:pt>
                <c:pt idx="2">
                  <c:v>1.875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2.75</c:v>
                </c:pt>
                <c:pt idx="7">
                  <c:v>2.75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3.5</c:v>
                </c:pt>
                <c:pt idx="20">
                  <c:v>3.5</c:v>
                </c:pt>
                <c:pt idx="21">
                  <c:v>2.75</c:v>
                </c:pt>
                <c:pt idx="22">
                  <c:v>2.75</c:v>
                </c:pt>
                <c:pt idx="23">
                  <c:v>1.875</c:v>
                </c:pt>
                <c:pt idx="24">
                  <c:v>1.875</c:v>
                </c:pt>
                <c:pt idx="25">
                  <c:v>11.046875</c:v>
                </c:pt>
                <c:pt idx="26">
                  <c:v>11.046875</c:v>
                </c:pt>
                <c:pt idx="27">
                  <c:v>5.875</c:v>
                </c:pt>
                <c:pt idx="28">
                  <c:v>5.875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6.75</c:v>
                </c:pt>
                <c:pt idx="33">
                  <c:v>6.75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7.5</c:v>
                </c:pt>
                <c:pt idx="38">
                  <c:v>7.5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7.5</c:v>
                </c:pt>
                <c:pt idx="46">
                  <c:v>7.5</c:v>
                </c:pt>
                <c:pt idx="47">
                  <c:v>6.75</c:v>
                </c:pt>
                <c:pt idx="48">
                  <c:v>6.75</c:v>
                </c:pt>
                <c:pt idx="49">
                  <c:v>5.875</c:v>
                </c:pt>
                <c:pt idx="50">
                  <c:v>5.875</c:v>
                </c:pt>
                <c:pt idx="51">
                  <c:v>16.21875</c:v>
                </c:pt>
                <c:pt idx="52">
                  <c:v>16.21875</c:v>
                </c:pt>
                <c:pt idx="53">
                  <c:v>12.5</c:v>
                </c:pt>
                <c:pt idx="54">
                  <c:v>12.5</c:v>
                </c:pt>
                <c:pt idx="55">
                  <c:v>10.5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9.5</c:v>
                </c:pt>
                <c:pt idx="66">
                  <c:v>9.5</c:v>
                </c:pt>
                <c:pt idx="67">
                  <c:v>11.5</c:v>
                </c:pt>
                <c:pt idx="68">
                  <c:v>11.5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11.5</c:v>
                </c:pt>
                <c:pt idx="76">
                  <c:v>11.5</c:v>
                </c:pt>
                <c:pt idx="77">
                  <c:v>10.5</c:v>
                </c:pt>
                <c:pt idx="78">
                  <c:v>10.5</c:v>
                </c:pt>
                <c:pt idx="79">
                  <c:v>14.5</c:v>
                </c:pt>
                <c:pt idx="80">
                  <c:v>14.5</c:v>
                </c:pt>
                <c:pt idx="81">
                  <c:v>13.5</c:v>
                </c:pt>
                <c:pt idx="82">
                  <c:v>13.5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13.5</c:v>
                </c:pt>
                <c:pt idx="90">
                  <c:v>13.5</c:v>
                </c:pt>
                <c:pt idx="91">
                  <c:v>15.5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15.5</c:v>
                </c:pt>
                <c:pt idx="101">
                  <c:v>14.5</c:v>
                </c:pt>
                <c:pt idx="102">
                  <c:v>14.5</c:v>
                </c:pt>
                <c:pt idx="103">
                  <c:v>12.5</c:v>
                </c:pt>
                <c:pt idx="104">
                  <c:v>12.5</c:v>
                </c:pt>
                <c:pt idx="105">
                  <c:v>19.9375</c:v>
                </c:pt>
                <c:pt idx="106">
                  <c:v>19.9375</c:v>
                </c:pt>
                <c:pt idx="107">
                  <c:v>17.75</c:v>
                </c:pt>
                <c:pt idx="108">
                  <c:v>17.75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18.5</c:v>
                </c:pt>
                <c:pt idx="113">
                  <c:v>18.5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18.5</c:v>
                </c:pt>
                <c:pt idx="121">
                  <c:v>18.5</c:v>
                </c:pt>
                <c:pt idx="122">
                  <c:v>17.75</c:v>
                </c:pt>
                <c:pt idx="123">
                  <c:v>17.75</c:v>
                </c:pt>
                <c:pt idx="124">
                  <c:v>22.125</c:v>
                </c:pt>
                <c:pt idx="125">
                  <c:v>22.125</c:v>
                </c:pt>
                <c:pt idx="126">
                  <c:v>20.75</c:v>
                </c:pt>
                <c:pt idx="127">
                  <c:v>20.75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21.5</c:v>
                </c:pt>
                <c:pt idx="132">
                  <c:v>21.5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21.5</c:v>
                </c:pt>
                <c:pt idx="140">
                  <c:v>21.5</c:v>
                </c:pt>
                <c:pt idx="141">
                  <c:v>20.75</c:v>
                </c:pt>
                <c:pt idx="142">
                  <c:v>20.75</c:v>
                </c:pt>
                <c:pt idx="143">
                  <c:v>23.5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23.5</c:v>
                </c:pt>
                <c:pt idx="152">
                  <c:v>23.5</c:v>
                </c:pt>
                <c:pt idx="153">
                  <c:v>22.125</c:v>
                </c:pt>
                <c:pt idx="154">
                  <c:v>22.125</c:v>
                </c:pt>
                <c:pt idx="155">
                  <c:v>19.9375</c:v>
                </c:pt>
                <c:pt idx="156">
                  <c:v>19.9375</c:v>
                </c:pt>
                <c:pt idx="157">
                  <c:v>16.21875</c:v>
                </c:pt>
                <c:pt idx="158">
                  <c:v>16.21875</c:v>
                </c:pt>
                <c:pt idx="159">
                  <c:v>11.046875</c:v>
                </c:pt>
                <c:pt idx="160">
                  <c:v>11.046875</c:v>
                </c:pt>
                <c:pt idx="161">
                  <c:v>6.4609375</c:v>
                </c:pt>
              </c:numCache>
            </c:numRef>
          </c:xVal>
          <c:yVal>
            <c:numRef>
              <c:f>'Heat maps1_HID'!$B$1:$B$162</c:f>
              <c:numCache>
                <c:formatCode>0</c:formatCode>
                <c:ptCount val="162"/>
                <c:pt idx="0">
                  <c:v>220.08564417151109</c:v>
                </c:pt>
                <c:pt idx="1">
                  <c:v>220.08564417151109</c:v>
                </c:pt>
                <c:pt idx="2">
                  <c:v>17.246634371384335</c:v>
                </c:pt>
                <c:pt idx="3">
                  <c:v>17.246634371384335</c:v>
                </c:pt>
                <c:pt idx="4">
                  <c:v>0</c:v>
                </c:pt>
                <c:pt idx="5">
                  <c:v>17.246634371384335</c:v>
                </c:pt>
                <c:pt idx="6">
                  <c:v>17.246634371384335</c:v>
                </c:pt>
                <c:pt idx="7">
                  <c:v>9.0644187841447561</c:v>
                </c:pt>
                <c:pt idx="8">
                  <c:v>9.0644187841447561</c:v>
                </c:pt>
                <c:pt idx="9">
                  <c:v>0</c:v>
                </c:pt>
                <c:pt idx="10">
                  <c:v>9.0644187841447561</c:v>
                </c:pt>
                <c:pt idx="11">
                  <c:v>9.0644187841447561</c:v>
                </c:pt>
                <c:pt idx="12">
                  <c:v>2.1490129933471334</c:v>
                </c:pt>
                <c:pt idx="13">
                  <c:v>2.1490129933471334</c:v>
                </c:pt>
                <c:pt idx="14">
                  <c:v>0</c:v>
                </c:pt>
                <c:pt idx="15">
                  <c:v>2.1490129933471334</c:v>
                </c:pt>
                <c:pt idx="16">
                  <c:v>2.1490129933471334</c:v>
                </c:pt>
                <c:pt idx="17">
                  <c:v>0</c:v>
                </c:pt>
                <c:pt idx="18">
                  <c:v>2.1490129933471334</c:v>
                </c:pt>
                <c:pt idx="19">
                  <c:v>2.1490129933471334</c:v>
                </c:pt>
                <c:pt idx="20">
                  <c:v>9.0644187841447561</c:v>
                </c:pt>
                <c:pt idx="21">
                  <c:v>9.0644187841447561</c:v>
                </c:pt>
                <c:pt idx="22">
                  <c:v>17.246634371384335</c:v>
                </c:pt>
                <c:pt idx="23">
                  <c:v>17.246634371384335</c:v>
                </c:pt>
                <c:pt idx="24">
                  <c:v>220.08564417151109</c:v>
                </c:pt>
                <c:pt idx="25">
                  <c:v>220.08564417151109</c:v>
                </c:pt>
                <c:pt idx="26">
                  <c:v>78.138225396510876</c:v>
                </c:pt>
                <c:pt idx="27">
                  <c:v>78.138225396510876</c:v>
                </c:pt>
                <c:pt idx="28">
                  <c:v>6.1019406763068309</c:v>
                </c:pt>
                <c:pt idx="29">
                  <c:v>6.1019406763068309</c:v>
                </c:pt>
                <c:pt idx="30">
                  <c:v>0</c:v>
                </c:pt>
                <c:pt idx="31">
                  <c:v>6.1019406763068309</c:v>
                </c:pt>
                <c:pt idx="32">
                  <c:v>6.1019406763068309</c:v>
                </c:pt>
                <c:pt idx="33">
                  <c:v>5.0918977885774126</c:v>
                </c:pt>
                <c:pt idx="34">
                  <c:v>5.0918977885774126</c:v>
                </c:pt>
                <c:pt idx="35">
                  <c:v>0</c:v>
                </c:pt>
                <c:pt idx="36">
                  <c:v>5.0918977885774126</c:v>
                </c:pt>
                <c:pt idx="37">
                  <c:v>5.0918977885774126</c:v>
                </c:pt>
                <c:pt idx="38">
                  <c:v>2.3537701560584008</c:v>
                </c:pt>
                <c:pt idx="39">
                  <c:v>2.3537701560584008</c:v>
                </c:pt>
                <c:pt idx="40">
                  <c:v>0</c:v>
                </c:pt>
                <c:pt idx="41">
                  <c:v>2.3537701560584008</c:v>
                </c:pt>
                <c:pt idx="42">
                  <c:v>2.3537701560584008</c:v>
                </c:pt>
                <c:pt idx="43">
                  <c:v>0</c:v>
                </c:pt>
                <c:pt idx="44">
                  <c:v>2.3537701560584008</c:v>
                </c:pt>
                <c:pt idx="45">
                  <c:v>2.3537701560584008</c:v>
                </c:pt>
                <c:pt idx="46">
                  <c:v>5.0918977885774126</c:v>
                </c:pt>
                <c:pt idx="47">
                  <c:v>5.0918977885774126</c:v>
                </c:pt>
                <c:pt idx="48">
                  <c:v>6.1019406763068309</c:v>
                </c:pt>
                <c:pt idx="49">
                  <c:v>6.1019406763068309</c:v>
                </c:pt>
                <c:pt idx="50">
                  <c:v>78.138225396510876</c:v>
                </c:pt>
                <c:pt idx="51">
                  <c:v>78.138225396510876</c:v>
                </c:pt>
                <c:pt idx="52">
                  <c:v>55.550739723336072</c:v>
                </c:pt>
                <c:pt idx="53">
                  <c:v>55.550739723336072</c:v>
                </c:pt>
                <c:pt idx="54">
                  <c:v>5.7905852742170074</c:v>
                </c:pt>
                <c:pt idx="55">
                  <c:v>5.7905852742170074</c:v>
                </c:pt>
                <c:pt idx="56">
                  <c:v>1.1569223454198792</c:v>
                </c:pt>
                <c:pt idx="57">
                  <c:v>1.1569223454198792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1.1569223454198792</c:v>
                </c:pt>
                <c:pt idx="67">
                  <c:v>1.1569223454198792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1.1569223454198792</c:v>
                </c:pt>
                <c:pt idx="77">
                  <c:v>1.1569223454198792</c:v>
                </c:pt>
                <c:pt idx="78">
                  <c:v>5.7905852742170074</c:v>
                </c:pt>
                <c:pt idx="79">
                  <c:v>5.7905852742170074</c:v>
                </c:pt>
                <c:pt idx="80">
                  <c:v>1.2184865435198675</c:v>
                </c:pt>
                <c:pt idx="81">
                  <c:v>1.2184865435198675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1.2184865435198675</c:v>
                </c:pt>
                <c:pt idx="91">
                  <c:v>1.2184865435198675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1.2184865435198675</c:v>
                </c:pt>
                <c:pt idx="101">
                  <c:v>1.2184865435198675</c:v>
                </c:pt>
                <c:pt idx="102">
                  <c:v>5.7905852742170074</c:v>
                </c:pt>
                <c:pt idx="103">
                  <c:v>5.7905852742170074</c:v>
                </c:pt>
                <c:pt idx="104">
                  <c:v>55.550739723336072</c:v>
                </c:pt>
                <c:pt idx="105">
                  <c:v>55.550739723336072</c:v>
                </c:pt>
                <c:pt idx="106">
                  <c:v>29.792337792494816</c:v>
                </c:pt>
                <c:pt idx="107">
                  <c:v>29.792337792494816</c:v>
                </c:pt>
                <c:pt idx="108">
                  <c:v>7.5835538807026506</c:v>
                </c:pt>
                <c:pt idx="109">
                  <c:v>7.5835538807026506</c:v>
                </c:pt>
                <c:pt idx="110">
                  <c:v>0</c:v>
                </c:pt>
                <c:pt idx="111">
                  <c:v>7.5835538807026506</c:v>
                </c:pt>
                <c:pt idx="112">
                  <c:v>7.5835538807026506</c:v>
                </c:pt>
                <c:pt idx="113">
                  <c:v>5.6395317324877974</c:v>
                </c:pt>
                <c:pt idx="114">
                  <c:v>5.6395317324877974</c:v>
                </c:pt>
                <c:pt idx="115">
                  <c:v>0</c:v>
                </c:pt>
                <c:pt idx="116">
                  <c:v>5.6395317324877974</c:v>
                </c:pt>
                <c:pt idx="117">
                  <c:v>5.6395317324877974</c:v>
                </c:pt>
                <c:pt idx="118">
                  <c:v>0</c:v>
                </c:pt>
                <c:pt idx="119">
                  <c:v>5.6395317324877974</c:v>
                </c:pt>
                <c:pt idx="120">
                  <c:v>5.6395317324877974</c:v>
                </c:pt>
                <c:pt idx="121">
                  <c:v>7.5835538807026506</c:v>
                </c:pt>
                <c:pt idx="122">
                  <c:v>7.5835538807026506</c:v>
                </c:pt>
                <c:pt idx="123">
                  <c:v>29.792337792494816</c:v>
                </c:pt>
                <c:pt idx="124">
                  <c:v>29.792337792494816</c:v>
                </c:pt>
                <c:pt idx="125">
                  <c:v>20.125260486966276</c:v>
                </c:pt>
                <c:pt idx="126">
                  <c:v>20.125260486966276</c:v>
                </c:pt>
                <c:pt idx="127">
                  <c:v>4.1842803322122348</c:v>
                </c:pt>
                <c:pt idx="128">
                  <c:v>4.1842803322122348</c:v>
                </c:pt>
                <c:pt idx="129">
                  <c:v>0</c:v>
                </c:pt>
                <c:pt idx="130">
                  <c:v>4.1842803322122348</c:v>
                </c:pt>
                <c:pt idx="131">
                  <c:v>4.1842803322122348</c:v>
                </c:pt>
                <c:pt idx="132">
                  <c:v>1.8266630683575131</c:v>
                </c:pt>
                <c:pt idx="133">
                  <c:v>1.8266630683575131</c:v>
                </c:pt>
                <c:pt idx="134">
                  <c:v>0</c:v>
                </c:pt>
                <c:pt idx="135">
                  <c:v>1.8266630683575131</c:v>
                </c:pt>
                <c:pt idx="136">
                  <c:v>1.8266630683575131</c:v>
                </c:pt>
                <c:pt idx="137">
                  <c:v>0</c:v>
                </c:pt>
                <c:pt idx="138">
                  <c:v>1.8266630683575131</c:v>
                </c:pt>
                <c:pt idx="139">
                  <c:v>1.8266630683575131</c:v>
                </c:pt>
                <c:pt idx="140">
                  <c:v>4.1842803322122348</c:v>
                </c:pt>
                <c:pt idx="141">
                  <c:v>4.1842803322122348</c:v>
                </c:pt>
                <c:pt idx="142">
                  <c:v>20.125260486966276</c:v>
                </c:pt>
                <c:pt idx="143">
                  <c:v>20.125260486966276</c:v>
                </c:pt>
                <c:pt idx="144">
                  <c:v>9.900094457064947</c:v>
                </c:pt>
                <c:pt idx="145">
                  <c:v>9.900094457064947</c:v>
                </c:pt>
                <c:pt idx="146">
                  <c:v>0</c:v>
                </c:pt>
                <c:pt idx="147">
                  <c:v>9.900094457064947</c:v>
                </c:pt>
                <c:pt idx="148">
                  <c:v>9.900094457064947</c:v>
                </c:pt>
                <c:pt idx="149">
                  <c:v>0</c:v>
                </c:pt>
                <c:pt idx="150">
                  <c:v>9.900094457064947</c:v>
                </c:pt>
                <c:pt idx="151">
                  <c:v>9.900094457064947</c:v>
                </c:pt>
                <c:pt idx="152">
                  <c:v>20.125260486966276</c:v>
                </c:pt>
                <c:pt idx="153">
                  <c:v>20.125260486966276</c:v>
                </c:pt>
                <c:pt idx="154">
                  <c:v>29.792337792494816</c:v>
                </c:pt>
                <c:pt idx="155">
                  <c:v>29.792337792494816</c:v>
                </c:pt>
                <c:pt idx="156">
                  <c:v>55.550739723336072</c:v>
                </c:pt>
                <c:pt idx="157">
                  <c:v>55.550739723336072</c:v>
                </c:pt>
                <c:pt idx="158">
                  <c:v>78.138225396510876</c:v>
                </c:pt>
                <c:pt idx="159">
                  <c:v>78.138225396510876</c:v>
                </c:pt>
                <c:pt idx="160">
                  <c:v>220.08564417151109</c:v>
                </c:pt>
                <c:pt idx="161">
                  <c:v>220.08564417151109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5A-4EC2-B36A-39214D7C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67711"/>
        <c:axId val="1738618607"/>
      </c:scatterChart>
      <c:valAx>
        <c:axId val="1733567711"/>
        <c:scaling>
          <c:orientation val="minMax"/>
          <c:max val="24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738618607"/>
        <c:crosses val="autoZero"/>
        <c:crossBetween val="midCat"/>
      </c:valAx>
      <c:valAx>
        <c:axId val="1738618607"/>
        <c:scaling>
          <c:orientation val="minMax"/>
          <c:min val="0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7335677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2051282051282048E-2"/>
          <c:y val="2.8571428571428571E-2"/>
          <c:w val="0.96794871794871795"/>
          <c:h val="0.9071428571428571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2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'Heat maps1_HID'!$H$1:$H$141</c:f>
              <c:numCache>
                <c:formatCode>0</c:formatCode>
                <c:ptCount val="141"/>
                <c:pt idx="0">
                  <c:v>255.85799469461509</c:v>
                </c:pt>
                <c:pt idx="1">
                  <c:v>255.85799469461509</c:v>
                </c:pt>
                <c:pt idx="2">
                  <c:v>23.586722834104652</c:v>
                </c:pt>
                <c:pt idx="3">
                  <c:v>23.586722834104652</c:v>
                </c:pt>
                <c:pt idx="4">
                  <c:v>0</c:v>
                </c:pt>
                <c:pt idx="5">
                  <c:v>23.586722834104652</c:v>
                </c:pt>
                <c:pt idx="6">
                  <c:v>23.586722834104652</c:v>
                </c:pt>
                <c:pt idx="7">
                  <c:v>18.953934521038864</c:v>
                </c:pt>
                <c:pt idx="8">
                  <c:v>18.953934521038864</c:v>
                </c:pt>
                <c:pt idx="9">
                  <c:v>3.8246425871372529</c:v>
                </c:pt>
                <c:pt idx="10">
                  <c:v>3.8246425871372529</c:v>
                </c:pt>
                <c:pt idx="11">
                  <c:v>0</c:v>
                </c:pt>
                <c:pt idx="12">
                  <c:v>3.8246425871372529</c:v>
                </c:pt>
                <c:pt idx="13">
                  <c:v>3.8246425871372529</c:v>
                </c:pt>
                <c:pt idx="14">
                  <c:v>2.3946791778598984</c:v>
                </c:pt>
                <c:pt idx="15">
                  <c:v>2.3946791778598984</c:v>
                </c:pt>
                <c:pt idx="16">
                  <c:v>0</c:v>
                </c:pt>
                <c:pt idx="17">
                  <c:v>2.3946791778598984</c:v>
                </c:pt>
                <c:pt idx="18">
                  <c:v>2.3946791778598984</c:v>
                </c:pt>
                <c:pt idx="19">
                  <c:v>0</c:v>
                </c:pt>
                <c:pt idx="20">
                  <c:v>2.3946791778598984</c:v>
                </c:pt>
                <c:pt idx="21">
                  <c:v>2.3946791778598984</c:v>
                </c:pt>
                <c:pt idx="22">
                  <c:v>3.8246425871372529</c:v>
                </c:pt>
                <c:pt idx="23">
                  <c:v>3.8246425871372529</c:v>
                </c:pt>
                <c:pt idx="24">
                  <c:v>18.953934521038864</c:v>
                </c:pt>
                <c:pt idx="25">
                  <c:v>18.953934521038864</c:v>
                </c:pt>
                <c:pt idx="26">
                  <c:v>8.5971578145486678</c:v>
                </c:pt>
                <c:pt idx="27">
                  <c:v>8.5971578145486678</c:v>
                </c:pt>
                <c:pt idx="28">
                  <c:v>4.7416759786741789</c:v>
                </c:pt>
                <c:pt idx="29">
                  <c:v>4.7416759786741789</c:v>
                </c:pt>
                <c:pt idx="30">
                  <c:v>0</c:v>
                </c:pt>
                <c:pt idx="31">
                  <c:v>4.7416759786741789</c:v>
                </c:pt>
                <c:pt idx="32">
                  <c:v>4.7416759786741789</c:v>
                </c:pt>
                <c:pt idx="33">
                  <c:v>3.7409329919561816</c:v>
                </c:pt>
                <c:pt idx="34">
                  <c:v>3.7409329919561816</c:v>
                </c:pt>
                <c:pt idx="35">
                  <c:v>0</c:v>
                </c:pt>
                <c:pt idx="36">
                  <c:v>3.7409329919561816</c:v>
                </c:pt>
                <c:pt idx="37">
                  <c:v>3.7409329919561816</c:v>
                </c:pt>
                <c:pt idx="38">
                  <c:v>1.4180955953845278</c:v>
                </c:pt>
                <c:pt idx="39">
                  <c:v>1.4180955953845278</c:v>
                </c:pt>
                <c:pt idx="40">
                  <c:v>0</c:v>
                </c:pt>
                <c:pt idx="41">
                  <c:v>1.4180955953845278</c:v>
                </c:pt>
                <c:pt idx="42">
                  <c:v>1.4180955953845278</c:v>
                </c:pt>
                <c:pt idx="43">
                  <c:v>0</c:v>
                </c:pt>
                <c:pt idx="44">
                  <c:v>1.4180955953845278</c:v>
                </c:pt>
                <c:pt idx="45">
                  <c:v>1.4180955953845278</c:v>
                </c:pt>
                <c:pt idx="46">
                  <c:v>3.7409329919561816</c:v>
                </c:pt>
                <c:pt idx="47">
                  <c:v>3.7409329919561816</c:v>
                </c:pt>
                <c:pt idx="48">
                  <c:v>4.7416759786741789</c:v>
                </c:pt>
                <c:pt idx="49">
                  <c:v>4.7416759786741789</c:v>
                </c:pt>
                <c:pt idx="50">
                  <c:v>8.5971578145486678</c:v>
                </c:pt>
                <c:pt idx="51">
                  <c:v>8.5971578145486678</c:v>
                </c:pt>
                <c:pt idx="52">
                  <c:v>5.5457269787678758</c:v>
                </c:pt>
                <c:pt idx="53">
                  <c:v>5.5457269787678758</c:v>
                </c:pt>
                <c:pt idx="54">
                  <c:v>0</c:v>
                </c:pt>
                <c:pt idx="55">
                  <c:v>5.5457269787678758</c:v>
                </c:pt>
                <c:pt idx="56">
                  <c:v>5.5457269787678758</c:v>
                </c:pt>
                <c:pt idx="57">
                  <c:v>3.517860643382126</c:v>
                </c:pt>
                <c:pt idx="58">
                  <c:v>3.517860643382126</c:v>
                </c:pt>
                <c:pt idx="59">
                  <c:v>0</c:v>
                </c:pt>
                <c:pt idx="60">
                  <c:v>3.517860643382126</c:v>
                </c:pt>
                <c:pt idx="61">
                  <c:v>3.517860643382126</c:v>
                </c:pt>
                <c:pt idx="62">
                  <c:v>0.60093686199756569</c:v>
                </c:pt>
                <c:pt idx="63">
                  <c:v>0.60093686199756569</c:v>
                </c:pt>
                <c:pt idx="64">
                  <c:v>0</c:v>
                </c:pt>
                <c:pt idx="65">
                  <c:v>0.60093686199756569</c:v>
                </c:pt>
                <c:pt idx="66">
                  <c:v>0.60093686199756569</c:v>
                </c:pt>
                <c:pt idx="67">
                  <c:v>0</c:v>
                </c:pt>
                <c:pt idx="68">
                  <c:v>0.60093686199756569</c:v>
                </c:pt>
                <c:pt idx="69">
                  <c:v>0.60093686199756569</c:v>
                </c:pt>
                <c:pt idx="70">
                  <c:v>3.517860643382126</c:v>
                </c:pt>
                <c:pt idx="71">
                  <c:v>3.517860643382126</c:v>
                </c:pt>
                <c:pt idx="72">
                  <c:v>5.5457269787678758</c:v>
                </c:pt>
                <c:pt idx="73">
                  <c:v>5.5457269787678758</c:v>
                </c:pt>
                <c:pt idx="74">
                  <c:v>8.5971578145486678</c:v>
                </c:pt>
                <c:pt idx="75">
                  <c:v>8.5971578145486678</c:v>
                </c:pt>
                <c:pt idx="76">
                  <c:v>18.953934521038864</c:v>
                </c:pt>
                <c:pt idx="77">
                  <c:v>18.953934521038864</c:v>
                </c:pt>
                <c:pt idx="78">
                  <c:v>23.586722834104652</c:v>
                </c:pt>
                <c:pt idx="79">
                  <c:v>23.586722834104652</c:v>
                </c:pt>
                <c:pt idx="80">
                  <c:v>255.85799469461509</c:v>
                </c:pt>
                <c:pt idx="81">
                  <c:v>255.85799469461509</c:v>
                </c:pt>
                <c:pt idx="82">
                  <c:v>42.77220525069653</c:v>
                </c:pt>
                <c:pt idx="83">
                  <c:v>42.77220525069653</c:v>
                </c:pt>
                <c:pt idx="84">
                  <c:v>12.159630304079833</c:v>
                </c:pt>
                <c:pt idx="85">
                  <c:v>12.159630304079833</c:v>
                </c:pt>
                <c:pt idx="86">
                  <c:v>0</c:v>
                </c:pt>
                <c:pt idx="87">
                  <c:v>12.159630304079833</c:v>
                </c:pt>
                <c:pt idx="88">
                  <c:v>12.159630304079833</c:v>
                </c:pt>
                <c:pt idx="89">
                  <c:v>3.71784248388271</c:v>
                </c:pt>
                <c:pt idx="90">
                  <c:v>3.71784248388271</c:v>
                </c:pt>
                <c:pt idx="91">
                  <c:v>0</c:v>
                </c:pt>
                <c:pt idx="92">
                  <c:v>3.71784248388271</c:v>
                </c:pt>
                <c:pt idx="93">
                  <c:v>3.71784248388271</c:v>
                </c:pt>
                <c:pt idx="94">
                  <c:v>2.1500148322517156</c:v>
                </c:pt>
                <c:pt idx="95">
                  <c:v>2.1500148322517156</c:v>
                </c:pt>
                <c:pt idx="96">
                  <c:v>0</c:v>
                </c:pt>
                <c:pt idx="97">
                  <c:v>2.1500148322517156</c:v>
                </c:pt>
                <c:pt idx="98">
                  <c:v>2.1500148322517156</c:v>
                </c:pt>
                <c:pt idx="99">
                  <c:v>0</c:v>
                </c:pt>
                <c:pt idx="100">
                  <c:v>2.1500148322517156</c:v>
                </c:pt>
                <c:pt idx="101">
                  <c:v>2.1500148322517156</c:v>
                </c:pt>
                <c:pt idx="102">
                  <c:v>3.71784248388271</c:v>
                </c:pt>
                <c:pt idx="103">
                  <c:v>3.71784248388271</c:v>
                </c:pt>
                <c:pt idx="104">
                  <c:v>12.159630304079833</c:v>
                </c:pt>
                <c:pt idx="105">
                  <c:v>12.159630304079833</c:v>
                </c:pt>
                <c:pt idx="106">
                  <c:v>42.77220525069653</c:v>
                </c:pt>
                <c:pt idx="107">
                  <c:v>42.77220525069653</c:v>
                </c:pt>
                <c:pt idx="108">
                  <c:v>23.061483664962722</c:v>
                </c:pt>
                <c:pt idx="109">
                  <c:v>23.061483664962722</c:v>
                </c:pt>
                <c:pt idx="110">
                  <c:v>0.39140338644899869</c:v>
                </c:pt>
                <c:pt idx="111">
                  <c:v>0.39140338644899869</c:v>
                </c:pt>
                <c:pt idx="112">
                  <c:v>0</c:v>
                </c:pt>
                <c:pt idx="113">
                  <c:v>0.39140338644899869</c:v>
                </c:pt>
                <c:pt idx="114">
                  <c:v>0.39140338644899869</c:v>
                </c:pt>
                <c:pt idx="115">
                  <c:v>0</c:v>
                </c:pt>
                <c:pt idx="116">
                  <c:v>0.39140338644899869</c:v>
                </c:pt>
                <c:pt idx="117">
                  <c:v>0.39140338644899869</c:v>
                </c:pt>
                <c:pt idx="118">
                  <c:v>23.061483664962722</c:v>
                </c:pt>
                <c:pt idx="119">
                  <c:v>23.061483664962722</c:v>
                </c:pt>
                <c:pt idx="120">
                  <c:v>12.868064117924796</c:v>
                </c:pt>
                <c:pt idx="121">
                  <c:v>12.868064117924796</c:v>
                </c:pt>
                <c:pt idx="122">
                  <c:v>0</c:v>
                </c:pt>
                <c:pt idx="123">
                  <c:v>12.868064117924796</c:v>
                </c:pt>
                <c:pt idx="124">
                  <c:v>12.868064117924796</c:v>
                </c:pt>
                <c:pt idx="125">
                  <c:v>9.2914134251383143</c:v>
                </c:pt>
                <c:pt idx="126">
                  <c:v>9.2914134251383143</c:v>
                </c:pt>
                <c:pt idx="127">
                  <c:v>0</c:v>
                </c:pt>
                <c:pt idx="128">
                  <c:v>9.2914134251383143</c:v>
                </c:pt>
                <c:pt idx="129">
                  <c:v>9.2914134251383143</c:v>
                </c:pt>
                <c:pt idx="130">
                  <c:v>0</c:v>
                </c:pt>
                <c:pt idx="131">
                  <c:v>9.2914134251383143</c:v>
                </c:pt>
                <c:pt idx="132">
                  <c:v>9.2914134251383143</c:v>
                </c:pt>
                <c:pt idx="133">
                  <c:v>12.868064117924796</c:v>
                </c:pt>
                <c:pt idx="134">
                  <c:v>12.868064117924796</c:v>
                </c:pt>
                <c:pt idx="135">
                  <c:v>23.061483664962722</c:v>
                </c:pt>
                <c:pt idx="136">
                  <c:v>23.061483664962722</c:v>
                </c:pt>
                <c:pt idx="137">
                  <c:v>42.77220525069653</c:v>
                </c:pt>
                <c:pt idx="138">
                  <c:v>42.77220525069653</c:v>
                </c:pt>
                <c:pt idx="139">
                  <c:v>255.85799469461509</c:v>
                </c:pt>
                <c:pt idx="140">
                  <c:v>255.85799469461509</c:v>
                </c:pt>
              </c:numCache>
            </c:numRef>
          </c:xVal>
          <c:yVal>
            <c:numRef>
              <c:f>'Heat maps1_HID'!$G$1:$G$141</c:f>
              <c:numCache>
                <c:formatCode>0</c:formatCode>
                <c:ptCount val="141"/>
                <c:pt idx="0">
                  <c:v>9.703125</c:v>
                </c:pt>
                <c:pt idx="1">
                  <c:v>3.15625</c:v>
                </c:pt>
                <c:pt idx="2">
                  <c:v>3.15625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5.3125</c:v>
                </c:pt>
                <c:pt idx="7">
                  <c:v>5.3125</c:v>
                </c:pt>
                <c:pt idx="8">
                  <c:v>2.75</c:v>
                </c:pt>
                <c:pt idx="9">
                  <c:v>2.75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3.5</c:v>
                </c:pt>
                <c:pt idx="14">
                  <c:v>3.5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3.5</c:v>
                </c:pt>
                <c:pt idx="23">
                  <c:v>2.75</c:v>
                </c:pt>
                <c:pt idx="24">
                  <c:v>2.75</c:v>
                </c:pt>
                <c:pt idx="25">
                  <c:v>7.875</c:v>
                </c:pt>
                <c:pt idx="26">
                  <c:v>7.875</c:v>
                </c:pt>
                <c:pt idx="27">
                  <c:v>5.875</c:v>
                </c:pt>
                <c:pt idx="28">
                  <c:v>5.875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6.75</c:v>
                </c:pt>
                <c:pt idx="33">
                  <c:v>6.75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7.5</c:v>
                </c:pt>
                <c:pt idx="38">
                  <c:v>7.5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7.5</c:v>
                </c:pt>
                <c:pt idx="46">
                  <c:v>7.5</c:v>
                </c:pt>
                <c:pt idx="47">
                  <c:v>6.75</c:v>
                </c:pt>
                <c:pt idx="48">
                  <c:v>6.75</c:v>
                </c:pt>
                <c:pt idx="49">
                  <c:v>5.875</c:v>
                </c:pt>
                <c:pt idx="50">
                  <c:v>5.875</c:v>
                </c:pt>
                <c:pt idx="51">
                  <c:v>9.875</c:v>
                </c:pt>
                <c:pt idx="52">
                  <c:v>9.875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10.75</c:v>
                </c:pt>
                <c:pt idx="57">
                  <c:v>10.75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11.5</c:v>
                </c:pt>
                <c:pt idx="62">
                  <c:v>11.5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10.75</c:v>
                </c:pt>
                <c:pt idx="72">
                  <c:v>10.75</c:v>
                </c:pt>
                <c:pt idx="73">
                  <c:v>9.875</c:v>
                </c:pt>
                <c:pt idx="74">
                  <c:v>9.875</c:v>
                </c:pt>
                <c:pt idx="75">
                  <c:v>7.875</c:v>
                </c:pt>
                <c:pt idx="76">
                  <c:v>7.875</c:v>
                </c:pt>
                <c:pt idx="77">
                  <c:v>5.3125</c:v>
                </c:pt>
                <c:pt idx="78">
                  <c:v>5.3125</c:v>
                </c:pt>
                <c:pt idx="79">
                  <c:v>3.15625</c:v>
                </c:pt>
                <c:pt idx="80">
                  <c:v>3.15625</c:v>
                </c:pt>
                <c:pt idx="81">
                  <c:v>16.25</c:v>
                </c:pt>
                <c:pt idx="82">
                  <c:v>16.25</c:v>
                </c:pt>
                <c:pt idx="83">
                  <c:v>13.875</c:v>
                </c:pt>
                <c:pt idx="84">
                  <c:v>13.875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14.75</c:v>
                </c:pt>
                <c:pt idx="89">
                  <c:v>14.75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15.5</c:v>
                </c:pt>
                <c:pt idx="94">
                  <c:v>15.5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15.5</c:v>
                </c:pt>
                <c:pt idx="102">
                  <c:v>15.5</c:v>
                </c:pt>
                <c:pt idx="103">
                  <c:v>14.75</c:v>
                </c:pt>
                <c:pt idx="104">
                  <c:v>14.75</c:v>
                </c:pt>
                <c:pt idx="105">
                  <c:v>13.875</c:v>
                </c:pt>
                <c:pt idx="106">
                  <c:v>13.875</c:v>
                </c:pt>
                <c:pt idx="107">
                  <c:v>18.625</c:v>
                </c:pt>
                <c:pt idx="108">
                  <c:v>18.625</c:v>
                </c:pt>
                <c:pt idx="109">
                  <c:v>17.5</c:v>
                </c:pt>
                <c:pt idx="110">
                  <c:v>17.5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17.5</c:v>
                </c:pt>
                <c:pt idx="118">
                  <c:v>17.5</c:v>
                </c:pt>
                <c:pt idx="119">
                  <c:v>19.75</c:v>
                </c:pt>
                <c:pt idx="120">
                  <c:v>19.75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20.5</c:v>
                </c:pt>
                <c:pt idx="125">
                  <c:v>20.5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20.5</c:v>
                </c:pt>
                <c:pt idx="133">
                  <c:v>20.5</c:v>
                </c:pt>
                <c:pt idx="134">
                  <c:v>19.75</c:v>
                </c:pt>
                <c:pt idx="135">
                  <c:v>19.75</c:v>
                </c:pt>
                <c:pt idx="136">
                  <c:v>18.625</c:v>
                </c:pt>
                <c:pt idx="137">
                  <c:v>18.625</c:v>
                </c:pt>
                <c:pt idx="138">
                  <c:v>16.25</c:v>
                </c:pt>
                <c:pt idx="139">
                  <c:v>16.25</c:v>
                </c:pt>
                <c:pt idx="140">
                  <c:v>9.703125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31-4943-9055-670F7B0E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90511"/>
        <c:axId val="1738623183"/>
      </c:scatterChart>
      <c:valAx>
        <c:axId val="1733590511"/>
        <c:scaling>
          <c:orientation val="maxMin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738623183"/>
        <c:crosses val="autoZero"/>
        <c:crossBetween val="midCat"/>
      </c:valAx>
      <c:valAx>
        <c:axId val="1738623183"/>
        <c:scaling>
          <c:orientation val="minMax"/>
          <c:max val="21.5"/>
          <c:min val="0.5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7335905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2.4615384615384615E-2"/>
          <c:y val="3.0405405405405407E-2"/>
          <c:w val="0.81846153846153846"/>
          <c:h val="0.94256756756756754"/>
        </c:manualLayout>
      </c:layout>
      <c:barChart>
        <c:barDir val="col"/>
        <c:grouping val="stacked"/>
        <c:varyColors val="0"/>
        <c:ser>
          <c:idx val="0"/>
          <c:order val="0"/>
          <c:tx>
            <c:v>β-Carotene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C-FCBC-4D6F-B88E-82F45AA3C747}"/>
              </c:ext>
            </c:extLst>
          </c:dPt>
          <c:dLbls>
            <c:dLbl>
              <c:idx val="23"/>
              <c:layout>
                <c:manualLayout>
                  <c:x val="7.69797698364627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l-GR"/>
                      <a:t>β-</a:t>
                    </a:r>
                    <a:r>
                      <a:rPr lang="en-US"/>
                      <a:t>Carotene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C-4D6F-B88E-82F45AA3C747}"/>
            </c:ext>
          </c:extLst>
        </c:ser>
        <c:ser>
          <c:idx val="1"/>
          <c:order val="1"/>
          <c:tx>
            <c:v>FRAP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0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A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F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4-FCBC-4D6F-B88E-82F45AA3C747}"/>
              </c:ext>
            </c:extLst>
          </c:dPt>
          <c:dLbls>
            <c:dLbl>
              <c:idx val="23"/>
              <c:layout>
                <c:manualLayout>
                  <c:x val="5.021829194427619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FRAP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C-4D6F-B88E-82F45AA3C747}"/>
            </c:ext>
          </c:extLst>
        </c:ser>
        <c:ser>
          <c:idx val="2"/>
          <c:order val="2"/>
          <c:tx>
            <c:v>Lutein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B-FCBC-4D6F-B88E-82F45AA3C747}"/>
              </c:ext>
            </c:extLst>
          </c:dPt>
          <c:dLbls>
            <c:dLbl>
              <c:idx val="23"/>
              <c:layout>
                <c:manualLayout>
                  <c:x val="5.492598425196850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Lutein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C-4D6F-B88E-82F45AA3C747}"/>
            </c:ext>
          </c:extLst>
        </c:ser>
        <c:ser>
          <c:idx val="3"/>
          <c:order val="3"/>
          <c:tx>
            <c:v>Retinol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0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4-FCBC-4D6F-B88E-82F45AA3C747}"/>
              </c:ext>
            </c:extLst>
          </c:dPt>
          <c:dLbls>
            <c:dLbl>
              <c:idx val="23"/>
              <c:layout>
                <c:manualLayout>
                  <c:x val="5.872586311326468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Retinol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C-4D6F-B88E-82F45AA3C747}"/>
            </c:ext>
          </c:extLst>
        </c:ser>
        <c:ser>
          <c:idx val="4"/>
          <c:order val="4"/>
          <c:tx>
            <c:v>α-Tocopherol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5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A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C-FCBC-4D6F-B88E-82F45AA3C747}"/>
              </c:ext>
            </c:extLst>
          </c:dPt>
          <c:dLbls>
            <c:dLbl>
              <c:idx val="23"/>
              <c:layout>
                <c:manualLayout>
                  <c:x val="8.677964869775893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l-GR"/>
                      <a:t>α-</a:t>
                    </a:r>
                    <a:r>
                      <a:rPr lang="en-US"/>
                      <a:t>Tocopherol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maps1_HID1'!$B$6:$Y$6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C-4D6F-B88E-82F45AA3C747}"/>
            </c:ext>
          </c:extLst>
        </c:ser>
        <c:ser>
          <c:idx val="5"/>
          <c:order val="5"/>
          <c:tx>
            <c:v>EPA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4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F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4-FCBC-4D6F-B88E-82F45AA3C747}"/>
              </c:ext>
            </c:extLst>
          </c:dPt>
          <c:dLbls>
            <c:dLbl>
              <c:idx val="23"/>
              <c:layout>
                <c:manualLayout>
                  <c:x val="4.4687341005451242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EPA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maps1_HID1'!$B$7:$Y$7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C-4D6F-B88E-82F45AA3C747}"/>
            </c:ext>
          </c:extLst>
        </c:ser>
        <c:ser>
          <c:idx val="6"/>
          <c:order val="6"/>
          <c:tx>
            <c:v>ALA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A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C-FCBC-4D6F-B88E-82F45AA3C747}"/>
              </c:ext>
            </c:extLst>
          </c:dPt>
          <c:dLbls>
            <c:dLbl>
              <c:idx val="23"/>
              <c:layout>
                <c:manualLayout>
                  <c:x val="4.4625802543912782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ALA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maps1_HID1'!$B$8:$Y$8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C-4D6F-B88E-82F45AA3C747}"/>
            </c:ext>
          </c:extLst>
        </c:ser>
        <c:ser>
          <c:idx val="7"/>
          <c:order val="7"/>
          <c:tx>
            <c:v>20:4 n3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0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4-FCBC-4D6F-B88E-82F45AA3C747}"/>
              </c:ext>
            </c:extLst>
          </c:dPt>
          <c:dLbls>
            <c:dLbl>
              <c:idx val="23"/>
              <c:layout>
                <c:manualLayout>
                  <c:x val="6.0464445790430039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20:4 n3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maps1_HID1'!$B$9:$Y$9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C-4D6F-B88E-82F45AA3C747}"/>
            </c:ext>
          </c:extLst>
        </c:ser>
        <c:ser>
          <c:idx val="8"/>
          <c:order val="8"/>
          <c:tx>
            <c:v>0,75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0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C-FCBC-4D6F-B88E-82F45AA3C747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18:0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maps1_HID1'!$B$10:$Y$10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C-4D6F-B88E-82F45AA3C747}"/>
            </c:ext>
          </c:extLst>
        </c:ser>
        <c:ser>
          <c:idx val="9"/>
          <c:order val="9"/>
          <c:tx>
            <c:v>DPA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1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0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4-FCBC-4D6F-B88E-82F45AA3C747}"/>
              </c:ext>
            </c:extLst>
          </c:dPt>
          <c:dLbls>
            <c:dLbl>
              <c:idx val="23"/>
              <c:layout>
                <c:manualLayout>
                  <c:x val="4.604894003634161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DPA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maps1_HID1'!$B$11:$Y$11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BC-4D6F-B88E-82F45AA3C747}"/>
            </c:ext>
          </c:extLst>
        </c:ser>
        <c:ser>
          <c:idx val="10"/>
          <c:order val="10"/>
          <c:tx>
            <c:v>DHA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5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8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C-FCBC-4D6F-B88E-82F45AA3C747}"/>
              </c:ext>
            </c:extLst>
          </c:dPt>
          <c:dLbls>
            <c:dLbl>
              <c:idx val="23"/>
              <c:layout>
                <c:manualLayout>
                  <c:x val="4.7195154451847368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DHA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maps1_HID1'!$B$12:$Y$12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C-4D6F-B88E-82F45AA3C747}"/>
            </c:ext>
          </c:extLst>
        </c:ser>
        <c:ser>
          <c:idx val="11"/>
          <c:order val="11"/>
          <c:tx>
            <c:v>PI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0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3-FCBC-4D6F-B88E-82F45AA3C747}"/>
              </c:ext>
            </c:extLst>
          </c:dPt>
          <c:dLbls>
            <c:dLbl>
              <c:idx val="23"/>
              <c:layout>
                <c:manualLayout>
                  <c:x val="3.5910599636583891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PI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maps1_HID1'!$B$13:$Y$13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C-4D6F-B88E-82F45AA3C747}"/>
            </c:ext>
          </c:extLst>
        </c:ser>
        <c:ser>
          <c:idx val="12"/>
          <c:order val="12"/>
          <c:tx>
            <c:v>LA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9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5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C-FCBC-4D6F-B88E-82F45AA3C747}"/>
              </c:ext>
            </c:extLst>
          </c:dPt>
          <c:dLbls>
            <c:dLbl>
              <c:idx val="23"/>
              <c:layout>
                <c:manualLayout>
                  <c:x val="3.839515445184736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LA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maps1_HID1'!$B$14:$Y$14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BC-4D6F-B88E-82F45AA3C747}"/>
            </c:ext>
          </c:extLst>
        </c:ser>
        <c:ser>
          <c:idx val="13"/>
          <c:order val="13"/>
          <c:tx>
            <c:v>OA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D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0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3-FCBC-4D6F-B88E-82F45AA3C747}"/>
              </c:ext>
            </c:extLst>
          </c:dPt>
          <c:dLbls>
            <c:dLbl>
              <c:idx val="23"/>
              <c:layout>
                <c:manualLayout>
                  <c:x val="4.099503331314354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OA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maps1_HID1'!$B$15:$Y$15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C-4D6F-B88E-82F45AA3C747}"/>
            </c:ext>
          </c:extLst>
        </c:ser>
        <c:ser>
          <c:idx val="14"/>
          <c:order val="14"/>
          <c:tx>
            <c:v>16:1 c9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5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8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C-FCBC-4D6F-B88E-82F45AA3C747}"/>
              </c:ext>
            </c:extLst>
          </c:dPt>
          <c:dLbls>
            <c:dLbl>
              <c:idx val="23"/>
              <c:layout>
                <c:manualLayout>
                  <c:x val="5.935675348273773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16:1 c9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maps1_HID1'!$B$16:$Y$16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BC-4D6F-B88E-82F45AA3C747}"/>
            </c:ext>
          </c:extLst>
        </c:ser>
        <c:ser>
          <c:idx val="15"/>
          <c:order val="15"/>
          <c:tx>
            <c:v>T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0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4-FCBC-4D6F-B88E-82F45AA3C747}"/>
              </c:ext>
            </c:extLst>
          </c:dPt>
          <c:dLbls>
            <c:dLbl>
              <c:idx val="23"/>
              <c:layout>
                <c:manualLayout>
                  <c:x val="3.28797092671108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maps1_HID1'!$B$17:$Y$17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BC-4D6F-B88E-82F45AA3C747}"/>
            </c:ext>
          </c:extLst>
        </c:ser>
        <c:ser>
          <c:idx val="16"/>
          <c:order val="16"/>
          <c:tx>
            <c:v>0,666666666666667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C-FCBC-4D6F-B88E-82F45AA3C747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16:0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maps1_HID1'!$B$18:$Y$18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BC-4D6F-B88E-82F45AA3C747}"/>
            </c:ext>
          </c:extLst>
        </c:ser>
        <c:ser>
          <c:idx val="17"/>
          <c:order val="17"/>
          <c:tx>
            <c:v>H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E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F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0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1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2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4-FCBC-4D6F-B88E-82F45AA3C747}"/>
              </c:ext>
            </c:extLst>
          </c:dPt>
          <c:dLbls>
            <c:dLbl>
              <c:idx val="23"/>
              <c:layout>
                <c:manualLayout>
                  <c:x val="3.434136886735311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maps1_HID1'!$B$19:$Y$19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BC-4D6F-B88E-82F45AA3C747}"/>
            </c:ext>
          </c:extLst>
        </c:ser>
        <c:ser>
          <c:idx val="18"/>
          <c:order val="18"/>
          <c:tx>
            <c:v>ɣ-Tocopherol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4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5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9-FCBC-4D6F-B88E-82F45AA3C747}"/>
              </c:ext>
            </c:extLst>
          </c:dPt>
          <c:dPt>
            <c:idx val="2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A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C-FCBC-4D6F-B88E-82F45AA3C747}"/>
              </c:ext>
            </c:extLst>
          </c:dPt>
          <c:dLbls>
            <c:dLbl>
              <c:idx val="23"/>
              <c:layout>
                <c:manualLayout>
                  <c:x val="8.5533615990308898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ɣ-Tocopherol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maps1_HID1'!$B$20:$Y$20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BC-4D6F-B88E-82F45AA3C747}"/>
            </c:ext>
          </c:extLst>
        </c:ser>
        <c:ser>
          <c:idx val="19"/>
          <c:order val="19"/>
          <c:tx>
            <c:v>0,583333333333333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D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E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0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1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2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3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4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5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6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7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8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9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A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B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C-FCBC-4D6F-B88E-82F45AA3C747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D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E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F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0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3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4-FCBC-4D6F-B88E-82F45AA3C747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14:0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4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maps1_HID1'!$B$21:$Y$21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BC-4D6F-B88E-82F45AA3C747}"/>
            </c:ext>
          </c:extLst>
        </c:ser>
        <c:ser>
          <c:idx val="20"/>
          <c:order val="20"/>
          <c:tx>
            <c:v>TBARS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5-FCBC-4D6F-B88E-82F45AA3C747}"/>
              </c:ext>
            </c:extLst>
          </c:dPt>
          <c:dPt>
            <c:idx val="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6-FCBC-4D6F-B88E-82F45AA3C747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7-FCBC-4D6F-B88E-82F45AA3C747}"/>
              </c:ext>
            </c:extLst>
          </c:dPt>
          <c:dPt>
            <c:idx val="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8-FCBC-4D6F-B88E-82F45AA3C747}"/>
              </c:ext>
            </c:extLst>
          </c:dPt>
          <c:dPt>
            <c:idx val="4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9-FCBC-4D6F-B88E-82F45AA3C747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A-FCBC-4D6F-B88E-82F45AA3C74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B-FCBC-4D6F-B88E-82F45AA3C747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C-FCBC-4D6F-B88E-82F45AA3C747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D-FCBC-4D6F-B88E-82F45AA3C747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E-FCBC-4D6F-B88E-82F45AA3C747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F-FCBC-4D6F-B88E-82F45AA3C747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0-FCBC-4D6F-B88E-82F45AA3C747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1-FCBC-4D6F-B88E-82F45AA3C747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2-FCBC-4D6F-B88E-82F45AA3C747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3-FCBC-4D6F-B88E-82F45AA3C747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4-FCBC-4D6F-B88E-82F45AA3C747}"/>
              </c:ext>
            </c:extLst>
          </c:dPt>
          <c:dPt>
            <c:idx val="1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6-FCBC-4D6F-B88E-82F45AA3C747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7-FCBC-4D6F-B88E-82F45AA3C747}"/>
              </c:ext>
            </c:extLst>
          </c:dPt>
          <c:dPt>
            <c:idx val="1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8-FCBC-4D6F-B88E-82F45AA3C747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9-FCBC-4D6F-B88E-82F45AA3C747}"/>
              </c:ext>
            </c:extLst>
          </c:dPt>
          <c:dPt>
            <c:idx val="2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B-FCBC-4D6F-B88E-82F45AA3C747}"/>
              </c:ext>
            </c:extLst>
          </c:dPt>
          <c:dPt>
            <c:idx val="2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C-FCBC-4D6F-B88E-82F45AA3C747}"/>
              </c:ext>
            </c:extLst>
          </c:dPt>
          <c:dLbls>
            <c:dLbl>
              <c:idx val="23"/>
              <c:layout>
                <c:manualLayout>
                  <c:x val="5.576426408237431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TBARS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C-FCBC-4D6F-B88E-82F45AA3C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maps1_HID1'!$B$1:$Y$1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maps1_HID1'!$B$22:$Y$22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BC-4D6F-B88E-82F45AA3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3572911"/>
        <c:axId val="1738615279"/>
      </c:barChart>
      <c:catAx>
        <c:axId val="1733572911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700"/>
            </a:pPr>
            <a:endParaRPr lang="es-AR"/>
          </a:p>
        </c:txPr>
        <c:crossAx val="1738615279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738615279"/>
        <c:scaling>
          <c:orientation val="minMax"/>
          <c:max val="21"/>
          <c:min val="0"/>
        </c:scaling>
        <c:delete val="0"/>
        <c:axPos val="l"/>
        <c:numFmt formatCode="General" sourceLinked="0"/>
        <c:majorTickMark val="out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733572911"/>
        <c:crosses val="autoZero"/>
        <c:crossBetween val="between"/>
        <c:majorUnit val="1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DHA 22:6 n-3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65847482543659"/>
          <c:y val="0.16567133449726321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T2'!$AA$25:$AC$25</c:f>
                <c:numCache>
                  <c:formatCode>General</c:formatCode>
                  <c:ptCount val="3"/>
                  <c:pt idx="0">
                    <c:v>1.6651940432874477</c:v>
                  </c:pt>
                  <c:pt idx="1">
                    <c:v>3.95</c:v>
                  </c:pt>
                  <c:pt idx="2">
                    <c:v>5.78</c:v>
                  </c:pt>
                </c:numCache>
              </c:numRef>
            </c:plus>
            <c:minus>
              <c:numRef>
                <c:f>'T0 T1 T2'!$AA$25:$AC$25</c:f>
                <c:numCache>
                  <c:formatCode>General</c:formatCode>
                  <c:ptCount val="3"/>
                  <c:pt idx="0">
                    <c:v>1.6651940432874477</c:v>
                  </c:pt>
                  <c:pt idx="1">
                    <c:v>3.95</c:v>
                  </c:pt>
                  <c:pt idx="2">
                    <c:v>5.78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T2'!$X$25:$Z$25</c:f>
              <c:numCache>
                <c:formatCode>0.00</c:formatCode>
                <c:ptCount val="3"/>
                <c:pt idx="0">
                  <c:v>66.047789999999992</c:v>
                </c:pt>
                <c:pt idx="1">
                  <c:v>86.294039999999995</c:v>
                </c:pt>
                <c:pt idx="2">
                  <c:v>107.87724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6-4D27-8BC5-F218B007B628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T2'!$AA$26:$AC$26</c:f>
                <c:numCache>
                  <c:formatCode>General</c:formatCode>
                  <c:ptCount val="3"/>
                  <c:pt idx="0">
                    <c:v>1.6651940432874477</c:v>
                  </c:pt>
                  <c:pt idx="1">
                    <c:v>1.56</c:v>
                  </c:pt>
                  <c:pt idx="2">
                    <c:v>3.418466209491231</c:v>
                  </c:pt>
                </c:numCache>
              </c:numRef>
            </c:plus>
            <c:minus>
              <c:numRef>
                <c:f>'T0 T1 T2'!$AA$26:$AC$26</c:f>
                <c:numCache>
                  <c:formatCode>General</c:formatCode>
                  <c:ptCount val="3"/>
                  <c:pt idx="0">
                    <c:v>1.6651940432874477</c:v>
                  </c:pt>
                  <c:pt idx="1">
                    <c:v>1.56</c:v>
                  </c:pt>
                  <c:pt idx="2">
                    <c:v>3.418466209491231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T2'!$X$26:$Z$26</c:f>
              <c:numCache>
                <c:formatCode>0.00</c:formatCode>
                <c:ptCount val="3"/>
                <c:pt idx="0">
                  <c:v>66.047789999999992</c:v>
                </c:pt>
                <c:pt idx="1">
                  <c:v>70.976232499999995</c:v>
                </c:pt>
                <c:pt idx="2">
                  <c:v>50.735273333333332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6-4D27-8BC5-F218B007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3632"/>
        <c:axId val="100855168"/>
      </c:scatterChart>
      <c:valAx>
        <c:axId val="100853632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855168"/>
        <c:crosses val="autoZero"/>
        <c:crossBetween val="midCat"/>
        <c:majorUnit val="1"/>
        <c:minorUnit val="1"/>
      </c:valAx>
      <c:valAx>
        <c:axId val="100855168"/>
        <c:scaling>
          <c:orientation val="minMax"/>
          <c:max val="120"/>
          <c:min val="4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853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9285714285714285E-2"/>
          <c:y val="6.9444444444444448E-2"/>
          <c:w val="0.92142857142857137"/>
          <c:h val="0.8437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2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'Heat maps_HID'!$A$1:$A$162</c:f>
              <c:numCache>
                <c:formatCode>0</c:formatCode>
                <c:ptCount val="162"/>
                <c:pt idx="0">
                  <c:v>6.4609375</c:v>
                </c:pt>
                <c:pt idx="1">
                  <c:v>1.875</c:v>
                </c:pt>
                <c:pt idx="2">
                  <c:v>1.875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2.75</c:v>
                </c:pt>
                <c:pt idx="7">
                  <c:v>2.75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3.5</c:v>
                </c:pt>
                <c:pt idx="20">
                  <c:v>3.5</c:v>
                </c:pt>
                <c:pt idx="21">
                  <c:v>2.75</c:v>
                </c:pt>
                <c:pt idx="22">
                  <c:v>2.75</c:v>
                </c:pt>
                <c:pt idx="23">
                  <c:v>1.875</c:v>
                </c:pt>
                <c:pt idx="24">
                  <c:v>1.875</c:v>
                </c:pt>
                <c:pt idx="25">
                  <c:v>11.046875</c:v>
                </c:pt>
                <c:pt idx="26">
                  <c:v>11.046875</c:v>
                </c:pt>
                <c:pt idx="27">
                  <c:v>5.875</c:v>
                </c:pt>
                <c:pt idx="28">
                  <c:v>5.875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6.75</c:v>
                </c:pt>
                <c:pt idx="33">
                  <c:v>6.75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7.5</c:v>
                </c:pt>
                <c:pt idx="38">
                  <c:v>7.5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7.5</c:v>
                </c:pt>
                <c:pt idx="46">
                  <c:v>7.5</c:v>
                </c:pt>
                <c:pt idx="47">
                  <c:v>6.75</c:v>
                </c:pt>
                <c:pt idx="48">
                  <c:v>6.75</c:v>
                </c:pt>
                <c:pt idx="49">
                  <c:v>5.875</c:v>
                </c:pt>
                <c:pt idx="50">
                  <c:v>5.875</c:v>
                </c:pt>
                <c:pt idx="51">
                  <c:v>16.21875</c:v>
                </c:pt>
                <c:pt idx="52">
                  <c:v>16.21875</c:v>
                </c:pt>
                <c:pt idx="53">
                  <c:v>12.5</c:v>
                </c:pt>
                <c:pt idx="54">
                  <c:v>12.5</c:v>
                </c:pt>
                <c:pt idx="55">
                  <c:v>10.5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9.5</c:v>
                </c:pt>
                <c:pt idx="66">
                  <c:v>9.5</c:v>
                </c:pt>
                <c:pt idx="67">
                  <c:v>11.5</c:v>
                </c:pt>
                <c:pt idx="68">
                  <c:v>11.5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11.5</c:v>
                </c:pt>
                <c:pt idx="76">
                  <c:v>11.5</c:v>
                </c:pt>
                <c:pt idx="77">
                  <c:v>10.5</c:v>
                </c:pt>
                <c:pt idx="78">
                  <c:v>10.5</c:v>
                </c:pt>
                <c:pt idx="79">
                  <c:v>14.5</c:v>
                </c:pt>
                <c:pt idx="80">
                  <c:v>14.5</c:v>
                </c:pt>
                <c:pt idx="81">
                  <c:v>13.5</c:v>
                </c:pt>
                <c:pt idx="82">
                  <c:v>13.5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13.5</c:v>
                </c:pt>
                <c:pt idx="90">
                  <c:v>13.5</c:v>
                </c:pt>
                <c:pt idx="91">
                  <c:v>15.5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15.5</c:v>
                </c:pt>
                <c:pt idx="101">
                  <c:v>14.5</c:v>
                </c:pt>
                <c:pt idx="102">
                  <c:v>14.5</c:v>
                </c:pt>
                <c:pt idx="103">
                  <c:v>12.5</c:v>
                </c:pt>
                <c:pt idx="104">
                  <c:v>12.5</c:v>
                </c:pt>
                <c:pt idx="105">
                  <c:v>19.9375</c:v>
                </c:pt>
                <c:pt idx="106">
                  <c:v>19.9375</c:v>
                </c:pt>
                <c:pt idx="107">
                  <c:v>17.75</c:v>
                </c:pt>
                <c:pt idx="108">
                  <c:v>17.75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18.5</c:v>
                </c:pt>
                <c:pt idx="113">
                  <c:v>18.5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18.5</c:v>
                </c:pt>
                <c:pt idx="121">
                  <c:v>18.5</c:v>
                </c:pt>
                <c:pt idx="122">
                  <c:v>17.75</c:v>
                </c:pt>
                <c:pt idx="123">
                  <c:v>17.75</c:v>
                </c:pt>
                <c:pt idx="124">
                  <c:v>22.125</c:v>
                </c:pt>
                <c:pt idx="125">
                  <c:v>22.125</c:v>
                </c:pt>
                <c:pt idx="126">
                  <c:v>20.75</c:v>
                </c:pt>
                <c:pt idx="127">
                  <c:v>20.75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21.5</c:v>
                </c:pt>
                <c:pt idx="132">
                  <c:v>21.5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21.5</c:v>
                </c:pt>
                <c:pt idx="140">
                  <c:v>21.5</c:v>
                </c:pt>
                <c:pt idx="141">
                  <c:v>20.75</c:v>
                </c:pt>
                <c:pt idx="142">
                  <c:v>20.75</c:v>
                </c:pt>
                <c:pt idx="143">
                  <c:v>23.5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23.5</c:v>
                </c:pt>
                <c:pt idx="152">
                  <c:v>23.5</c:v>
                </c:pt>
                <c:pt idx="153">
                  <c:v>22.125</c:v>
                </c:pt>
                <c:pt idx="154">
                  <c:v>22.125</c:v>
                </c:pt>
                <c:pt idx="155">
                  <c:v>19.9375</c:v>
                </c:pt>
                <c:pt idx="156">
                  <c:v>19.9375</c:v>
                </c:pt>
                <c:pt idx="157">
                  <c:v>16.21875</c:v>
                </c:pt>
                <c:pt idx="158">
                  <c:v>16.21875</c:v>
                </c:pt>
                <c:pt idx="159">
                  <c:v>11.046875</c:v>
                </c:pt>
                <c:pt idx="160">
                  <c:v>11.046875</c:v>
                </c:pt>
                <c:pt idx="161">
                  <c:v>6.4609375</c:v>
                </c:pt>
              </c:numCache>
            </c:numRef>
          </c:xVal>
          <c:yVal>
            <c:numRef>
              <c:f>'Heat maps_HID'!$B$1:$B$162</c:f>
              <c:numCache>
                <c:formatCode>0</c:formatCode>
                <c:ptCount val="162"/>
                <c:pt idx="0">
                  <c:v>220.08564417151109</c:v>
                </c:pt>
                <c:pt idx="1">
                  <c:v>220.08564417151109</c:v>
                </c:pt>
                <c:pt idx="2">
                  <c:v>17.246634371384335</c:v>
                </c:pt>
                <c:pt idx="3">
                  <c:v>17.246634371384335</c:v>
                </c:pt>
                <c:pt idx="4">
                  <c:v>0</c:v>
                </c:pt>
                <c:pt idx="5">
                  <c:v>17.246634371384335</c:v>
                </c:pt>
                <c:pt idx="6">
                  <c:v>17.246634371384335</c:v>
                </c:pt>
                <c:pt idx="7">
                  <c:v>9.0644187841447561</c:v>
                </c:pt>
                <c:pt idx="8">
                  <c:v>9.0644187841447561</c:v>
                </c:pt>
                <c:pt idx="9">
                  <c:v>0</c:v>
                </c:pt>
                <c:pt idx="10">
                  <c:v>9.0644187841447561</c:v>
                </c:pt>
                <c:pt idx="11">
                  <c:v>9.0644187841447561</c:v>
                </c:pt>
                <c:pt idx="12">
                  <c:v>2.1490129933471334</c:v>
                </c:pt>
                <c:pt idx="13">
                  <c:v>2.1490129933471334</c:v>
                </c:pt>
                <c:pt idx="14">
                  <c:v>0</c:v>
                </c:pt>
                <c:pt idx="15">
                  <c:v>2.1490129933471334</c:v>
                </c:pt>
                <c:pt idx="16">
                  <c:v>2.1490129933471334</c:v>
                </c:pt>
                <c:pt idx="17">
                  <c:v>0</c:v>
                </c:pt>
                <c:pt idx="18">
                  <c:v>2.1490129933471334</c:v>
                </c:pt>
                <c:pt idx="19">
                  <c:v>2.1490129933471334</c:v>
                </c:pt>
                <c:pt idx="20">
                  <c:v>9.0644187841447561</c:v>
                </c:pt>
                <c:pt idx="21">
                  <c:v>9.0644187841447561</c:v>
                </c:pt>
                <c:pt idx="22">
                  <c:v>17.246634371384335</c:v>
                </c:pt>
                <c:pt idx="23">
                  <c:v>17.246634371384335</c:v>
                </c:pt>
                <c:pt idx="24">
                  <c:v>220.08564417151109</c:v>
                </c:pt>
                <c:pt idx="25">
                  <c:v>220.08564417151109</c:v>
                </c:pt>
                <c:pt idx="26">
                  <c:v>78.138225396510876</c:v>
                </c:pt>
                <c:pt idx="27">
                  <c:v>78.138225396510876</c:v>
                </c:pt>
                <c:pt idx="28">
                  <c:v>6.1019406763068309</c:v>
                </c:pt>
                <c:pt idx="29">
                  <c:v>6.1019406763068309</c:v>
                </c:pt>
                <c:pt idx="30">
                  <c:v>0</c:v>
                </c:pt>
                <c:pt idx="31">
                  <c:v>6.1019406763068309</c:v>
                </c:pt>
                <c:pt idx="32">
                  <c:v>6.1019406763068309</c:v>
                </c:pt>
                <c:pt idx="33">
                  <c:v>5.0918977885774126</c:v>
                </c:pt>
                <c:pt idx="34">
                  <c:v>5.0918977885774126</c:v>
                </c:pt>
                <c:pt idx="35">
                  <c:v>0</c:v>
                </c:pt>
                <c:pt idx="36">
                  <c:v>5.0918977885774126</c:v>
                </c:pt>
                <c:pt idx="37">
                  <c:v>5.0918977885774126</c:v>
                </c:pt>
                <c:pt idx="38">
                  <c:v>2.3537701560584008</c:v>
                </c:pt>
                <c:pt idx="39">
                  <c:v>2.3537701560584008</c:v>
                </c:pt>
                <c:pt idx="40">
                  <c:v>0</c:v>
                </c:pt>
                <c:pt idx="41">
                  <c:v>2.3537701560584008</c:v>
                </c:pt>
                <c:pt idx="42">
                  <c:v>2.3537701560584008</c:v>
                </c:pt>
                <c:pt idx="43">
                  <c:v>0</c:v>
                </c:pt>
                <c:pt idx="44">
                  <c:v>2.3537701560584008</c:v>
                </c:pt>
                <c:pt idx="45">
                  <c:v>2.3537701560584008</c:v>
                </c:pt>
                <c:pt idx="46">
                  <c:v>5.0918977885774126</c:v>
                </c:pt>
                <c:pt idx="47">
                  <c:v>5.0918977885774126</c:v>
                </c:pt>
                <c:pt idx="48">
                  <c:v>6.1019406763068309</c:v>
                </c:pt>
                <c:pt idx="49">
                  <c:v>6.1019406763068309</c:v>
                </c:pt>
                <c:pt idx="50">
                  <c:v>78.138225396510876</c:v>
                </c:pt>
                <c:pt idx="51">
                  <c:v>78.138225396510876</c:v>
                </c:pt>
                <c:pt idx="52">
                  <c:v>55.550739723336072</c:v>
                </c:pt>
                <c:pt idx="53">
                  <c:v>55.550739723336072</c:v>
                </c:pt>
                <c:pt idx="54">
                  <c:v>5.7905852742170074</c:v>
                </c:pt>
                <c:pt idx="55">
                  <c:v>5.7905852742170074</c:v>
                </c:pt>
                <c:pt idx="56">
                  <c:v>1.1569223454198792</c:v>
                </c:pt>
                <c:pt idx="57">
                  <c:v>1.1569223454198792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1.1569223454198792</c:v>
                </c:pt>
                <c:pt idx="67">
                  <c:v>1.1569223454198792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1.1569223454198792</c:v>
                </c:pt>
                <c:pt idx="77">
                  <c:v>1.1569223454198792</c:v>
                </c:pt>
                <c:pt idx="78">
                  <c:v>5.7905852742170074</c:v>
                </c:pt>
                <c:pt idx="79">
                  <c:v>5.7905852742170074</c:v>
                </c:pt>
                <c:pt idx="80">
                  <c:v>1.2184865435198675</c:v>
                </c:pt>
                <c:pt idx="81">
                  <c:v>1.2184865435198675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1.2184865435198675</c:v>
                </c:pt>
                <c:pt idx="91">
                  <c:v>1.2184865435198675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1.2184865435198675</c:v>
                </c:pt>
                <c:pt idx="101">
                  <c:v>1.2184865435198675</c:v>
                </c:pt>
                <c:pt idx="102">
                  <c:v>5.7905852742170074</c:v>
                </c:pt>
                <c:pt idx="103">
                  <c:v>5.7905852742170074</c:v>
                </c:pt>
                <c:pt idx="104">
                  <c:v>55.550739723336072</c:v>
                </c:pt>
                <c:pt idx="105">
                  <c:v>55.550739723336072</c:v>
                </c:pt>
                <c:pt idx="106">
                  <c:v>29.792337792494816</c:v>
                </c:pt>
                <c:pt idx="107">
                  <c:v>29.792337792494816</c:v>
                </c:pt>
                <c:pt idx="108">
                  <c:v>7.5835538807026506</c:v>
                </c:pt>
                <c:pt idx="109">
                  <c:v>7.5835538807026506</c:v>
                </c:pt>
                <c:pt idx="110">
                  <c:v>0</c:v>
                </c:pt>
                <c:pt idx="111">
                  <c:v>7.5835538807026506</c:v>
                </c:pt>
                <c:pt idx="112">
                  <c:v>7.5835538807026506</c:v>
                </c:pt>
                <c:pt idx="113">
                  <c:v>5.6395317324877974</c:v>
                </c:pt>
                <c:pt idx="114">
                  <c:v>5.6395317324877974</c:v>
                </c:pt>
                <c:pt idx="115">
                  <c:v>0</c:v>
                </c:pt>
                <c:pt idx="116">
                  <c:v>5.6395317324877974</c:v>
                </c:pt>
                <c:pt idx="117">
                  <c:v>5.6395317324877974</c:v>
                </c:pt>
                <c:pt idx="118">
                  <c:v>0</c:v>
                </c:pt>
                <c:pt idx="119">
                  <c:v>5.6395317324877974</c:v>
                </c:pt>
                <c:pt idx="120">
                  <c:v>5.6395317324877974</c:v>
                </c:pt>
                <c:pt idx="121">
                  <c:v>7.5835538807026506</c:v>
                </c:pt>
                <c:pt idx="122">
                  <c:v>7.5835538807026506</c:v>
                </c:pt>
                <c:pt idx="123">
                  <c:v>29.792337792494816</c:v>
                </c:pt>
                <c:pt idx="124">
                  <c:v>29.792337792494816</c:v>
                </c:pt>
                <c:pt idx="125">
                  <c:v>20.125260486966276</c:v>
                </c:pt>
                <c:pt idx="126">
                  <c:v>20.125260486966276</c:v>
                </c:pt>
                <c:pt idx="127">
                  <c:v>4.1842803322122348</c:v>
                </c:pt>
                <c:pt idx="128">
                  <c:v>4.1842803322122348</c:v>
                </c:pt>
                <c:pt idx="129">
                  <c:v>0</c:v>
                </c:pt>
                <c:pt idx="130">
                  <c:v>4.1842803322122348</c:v>
                </c:pt>
                <c:pt idx="131">
                  <c:v>4.1842803322122348</c:v>
                </c:pt>
                <c:pt idx="132">
                  <c:v>1.8266630683575131</c:v>
                </c:pt>
                <c:pt idx="133">
                  <c:v>1.8266630683575131</c:v>
                </c:pt>
                <c:pt idx="134">
                  <c:v>0</c:v>
                </c:pt>
                <c:pt idx="135">
                  <c:v>1.8266630683575131</c:v>
                </c:pt>
                <c:pt idx="136">
                  <c:v>1.8266630683575131</c:v>
                </c:pt>
                <c:pt idx="137">
                  <c:v>0</c:v>
                </c:pt>
                <c:pt idx="138">
                  <c:v>1.8266630683575131</c:v>
                </c:pt>
                <c:pt idx="139">
                  <c:v>1.8266630683575131</c:v>
                </c:pt>
                <c:pt idx="140">
                  <c:v>4.1842803322122348</c:v>
                </c:pt>
                <c:pt idx="141">
                  <c:v>4.1842803322122348</c:v>
                </c:pt>
                <c:pt idx="142">
                  <c:v>20.125260486966276</c:v>
                </c:pt>
                <c:pt idx="143">
                  <c:v>20.125260486966276</c:v>
                </c:pt>
                <c:pt idx="144">
                  <c:v>9.900094457064947</c:v>
                </c:pt>
                <c:pt idx="145">
                  <c:v>9.900094457064947</c:v>
                </c:pt>
                <c:pt idx="146">
                  <c:v>0</c:v>
                </c:pt>
                <c:pt idx="147">
                  <c:v>9.900094457064947</c:v>
                </c:pt>
                <c:pt idx="148">
                  <c:v>9.900094457064947</c:v>
                </c:pt>
                <c:pt idx="149">
                  <c:v>0</c:v>
                </c:pt>
                <c:pt idx="150">
                  <c:v>9.900094457064947</c:v>
                </c:pt>
                <c:pt idx="151">
                  <c:v>9.900094457064947</c:v>
                </c:pt>
                <c:pt idx="152">
                  <c:v>20.125260486966276</c:v>
                </c:pt>
                <c:pt idx="153">
                  <c:v>20.125260486966276</c:v>
                </c:pt>
                <c:pt idx="154">
                  <c:v>29.792337792494816</c:v>
                </c:pt>
                <c:pt idx="155">
                  <c:v>29.792337792494816</c:v>
                </c:pt>
                <c:pt idx="156">
                  <c:v>55.550739723336072</c:v>
                </c:pt>
                <c:pt idx="157">
                  <c:v>55.550739723336072</c:v>
                </c:pt>
                <c:pt idx="158">
                  <c:v>78.138225396510876</c:v>
                </c:pt>
                <c:pt idx="159">
                  <c:v>78.138225396510876</c:v>
                </c:pt>
                <c:pt idx="160">
                  <c:v>220.08564417151109</c:v>
                </c:pt>
                <c:pt idx="161">
                  <c:v>220.08564417151109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65-44ED-B0B3-807780BF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50479"/>
        <c:axId val="1689095375"/>
      </c:scatterChart>
      <c:valAx>
        <c:axId val="1686550479"/>
        <c:scaling>
          <c:orientation val="minMax"/>
          <c:max val="24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689095375"/>
        <c:crosses val="autoZero"/>
        <c:crossBetween val="midCat"/>
      </c:valAx>
      <c:valAx>
        <c:axId val="1689095375"/>
        <c:scaling>
          <c:orientation val="minMax"/>
          <c:min val="0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68655047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2051282051282048E-2"/>
          <c:y val="2.8571428571428571E-2"/>
          <c:w val="0.96794871794871795"/>
          <c:h val="0.9071428571428571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2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'Heat maps_HID'!$H$1:$H$141</c:f>
              <c:numCache>
                <c:formatCode>0</c:formatCode>
                <c:ptCount val="141"/>
                <c:pt idx="0">
                  <c:v>255.85799469461509</c:v>
                </c:pt>
                <c:pt idx="1">
                  <c:v>255.85799469461509</c:v>
                </c:pt>
                <c:pt idx="2">
                  <c:v>23.586722834104652</c:v>
                </c:pt>
                <c:pt idx="3">
                  <c:v>23.586722834104652</c:v>
                </c:pt>
                <c:pt idx="4">
                  <c:v>0</c:v>
                </c:pt>
                <c:pt idx="5">
                  <c:v>23.586722834104652</c:v>
                </c:pt>
                <c:pt idx="6">
                  <c:v>23.586722834104652</c:v>
                </c:pt>
                <c:pt idx="7">
                  <c:v>18.953934521038864</c:v>
                </c:pt>
                <c:pt idx="8">
                  <c:v>18.953934521038864</c:v>
                </c:pt>
                <c:pt idx="9">
                  <c:v>3.8246425871372529</c:v>
                </c:pt>
                <c:pt idx="10">
                  <c:v>3.8246425871372529</c:v>
                </c:pt>
                <c:pt idx="11">
                  <c:v>0</c:v>
                </c:pt>
                <c:pt idx="12">
                  <c:v>3.8246425871372529</c:v>
                </c:pt>
                <c:pt idx="13">
                  <c:v>3.8246425871372529</c:v>
                </c:pt>
                <c:pt idx="14">
                  <c:v>2.3946791778598984</c:v>
                </c:pt>
                <c:pt idx="15">
                  <c:v>2.3946791778598984</c:v>
                </c:pt>
                <c:pt idx="16">
                  <c:v>0</c:v>
                </c:pt>
                <c:pt idx="17">
                  <c:v>2.3946791778598984</c:v>
                </c:pt>
                <c:pt idx="18">
                  <c:v>2.3946791778598984</c:v>
                </c:pt>
                <c:pt idx="19">
                  <c:v>0</c:v>
                </c:pt>
                <c:pt idx="20">
                  <c:v>2.3946791778598984</c:v>
                </c:pt>
                <c:pt idx="21">
                  <c:v>2.3946791778598984</c:v>
                </c:pt>
                <c:pt idx="22">
                  <c:v>3.8246425871372529</c:v>
                </c:pt>
                <c:pt idx="23">
                  <c:v>3.8246425871372529</c:v>
                </c:pt>
                <c:pt idx="24">
                  <c:v>18.953934521038864</c:v>
                </c:pt>
                <c:pt idx="25">
                  <c:v>18.953934521038864</c:v>
                </c:pt>
                <c:pt idx="26">
                  <c:v>8.5971578145486678</c:v>
                </c:pt>
                <c:pt idx="27">
                  <c:v>8.5971578145486678</c:v>
                </c:pt>
                <c:pt idx="28">
                  <c:v>4.7416759786741789</c:v>
                </c:pt>
                <c:pt idx="29">
                  <c:v>4.7416759786741789</c:v>
                </c:pt>
                <c:pt idx="30">
                  <c:v>0</c:v>
                </c:pt>
                <c:pt idx="31">
                  <c:v>4.7416759786741789</c:v>
                </c:pt>
                <c:pt idx="32">
                  <c:v>4.7416759786741789</c:v>
                </c:pt>
                <c:pt idx="33">
                  <c:v>3.7409329919561816</c:v>
                </c:pt>
                <c:pt idx="34">
                  <c:v>3.7409329919561816</c:v>
                </c:pt>
                <c:pt idx="35">
                  <c:v>0</c:v>
                </c:pt>
                <c:pt idx="36">
                  <c:v>3.7409329919561816</c:v>
                </c:pt>
                <c:pt idx="37">
                  <c:v>3.7409329919561816</c:v>
                </c:pt>
                <c:pt idx="38">
                  <c:v>1.4180955953845278</c:v>
                </c:pt>
                <c:pt idx="39">
                  <c:v>1.4180955953845278</c:v>
                </c:pt>
                <c:pt idx="40">
                  <c:v>0</c:v>
                </c:pt>
                <c:pt idx="41">
                  <c:v>1.4180955953845278</c:v>
                </c:pt>
                <c:pt idx="42">
                  <c:v>1.4180955953845278</c:v>
                </c:pt>
                <c:pt idx="43">
                  <c:v>0</c:v>
                </c:pt>
                <c:pt idx="44">
                  <c:v>1.4180955953845278</c:v>
                </c:pt>
                <c:pt idx="45">
                  <c:v>1.4180955953845278</c:v>
                </c:pt>
                <c:pt idx="46">
                  <c:v>3.7409329919561816</c:v>
                </c:pt>
                <c:pt idx="47">
                  <c:v>3.7409329919561816</c:v>
                </c:pt>
                <c:pt idx="48">
                  <c:v>4.7416759786741789</c:v>
                </c:pt>
                <c:pt idx="49">
                  <c:v>4.7416759786741789</c:v>
                </c:pt>
                <c:pt idx="50">
                  <c:v>8.5971578145486678</c:v>
                </c:pt>
                <c:pt idx="51">
                  <c:v>8.5971578145486678</c:v>
                </c:pt>
                <c:pt idx="52">
                  <c:v>5.5457269787678758</c:v>
                </c:pt>
                <c:pt idx="53">
                  <c:v>5.5457269787678758</c:v>
                </c:pt>
                <c:pt idx="54">
                  <c:v>0</c:v>
                </c:pt>
                <c:pt idx="55">
                  <c:v>5.5457269787678758</c:v>
                </c:pt>
                <c:pt idx="56">
                  <c:v>5.5457269787678758</c:v>
                </c:pt>
                <c:pt idx="57">
                  <c:v>3.517860643382126</c:v>
                </c:pt>
                <c:pt idx="58">
                  <c:v>3.517860643382126</c:v>
                </c:pt>
                <c:pt idx="59">
                  <c:v>0</c:v>
                </c:pt>
                <c:pt idx="60">
                  <c:v>3.517860643382126</c:v>
                </c:pt>
                <c:pt idx="61">
                  <c:v>3.517860643382126</c:v>
                </c:pt>
                <c:pt idx="62">
                  <c:v>0.60093686199756569</c:v>
                </c:pt>
                <c:pt idx="63">
                  <c:v>0.60093686199756569</c:v>
                </c:pt>
                <c:pt idx="64">
                  <c:v>0</c:v>
                </c:pt>
                <c:pt idx="65">
                  <c:v>0.60093686199756569</c:v>
                </c:pt>
                <c:pt idx="66">
                  <c:v>0.60093686199756569</c:v>
                </c:pt>
                <c:pt idx="67">
                  <c:v>0</c:v>
                </c:pt>
                <c:pt idx="68">
                  <c:v>0.60093686199756569</c:v>
                </c:pt>
                <c:pt idx="69">
                  <c:v>0.60093686199756569</c:v>
                </c:pt>
                <c:pt idx="70">
                  <c:v>3.517860643382126</c:v>
                </c:pt>
                <c:pt idx="71">
                  <c:v>3.517860643382126</c:v>
                </c:pt>
                <c:pt idx="72">
                  <c:v>5.5457269787678758</c:v>
                </c:pt>
                <c:pt idx="73">
                  <c:v>5.5457269787678758</c:v>
                </c:pt>
                <c:pt idx="74">
                  <c:v>8.5971578145486678</c:v>
                </c:pt>
                <c:pt idx="75">
                  <c:v>8.5971578145486678</c:v>
                </c:pt>
                <c:pt idx="76">
                  <c:v>18.953934521038864</c:v>
                </c:pt>
                <c:pt idx="77">
                  <c:v>18.953934521038864</c:v>
                </c:pt>
                <c:pt idx="78">
                  <c:v>23.586722834104652</c:v>
                </c:pt>
                <c:pt idx="79">
                  <c:v>23.586722834104652</c:v>
                </c:pt>
                <c:pt idx="80">
                  <c:v>255.85799469461509</c:v>
                </c:pt>
                <c:pt idx="81">
                  <c:v>255.85799469461509</c:v>
                </c:pt>
                <c:pt idx="82">
                  <c:v>42.77220525069653</c:v>
                </c:pt>
                <c:pt idx="83">
                  <c:v>42.77220525069653</c:v>
                </c:pt>
                <c:pt idx="84">
                  <c:v>12.159630304079833</c:v>
                </c:pt>
                <c:pt idx="85">
                  <c:v>12.159630304079833</c:v>
                </c:pt>
                <c:pt idx="86">
                  <c:v>0</c:v>
                </c:pt>
                <c:pt idx="87">
                  <c:v>12.159630304079833</c:v>
                </c:pt>
                <c:pt idx="88">
                  <c:v>12.159630304079833</c:v>
                </c:pt>
                <c:pt idx="89">
                  <c:v>3.71784248388271</c:v>
                </c:pt>
                <c:pt idx="90">
                  <c:v>3.71784248388271</c:v>
                </c:pt>
                <c:pt idx="91">
                  <c:v>0</c:v>
                </c:pt>
                <c:pt idx="92">
                  <c:v>3.71784248388271</c:v>
                </c:pt>
                <c:pt idx="93">
                  <c:v>3.71784248388271</c:v>
                </c:pt>
                <c:pt idx="94">
                  <c:v>2.1500148322517156</c:v>
                </c:pt>
                <c:pt idx="95">
                  <c:v>2.1500148322517156</c:v>
                </c:pt>
                <c:pt idx="96">
                  <c:v>0</c:v>
                </c:pt>
                <c:pt idx="97">
                  <c:v>2.1500148322517156</c:v>
                </c:pt>
                <c:pt idx="98">
                  <c:v>2.1500148322517156</c:v>
                </c:pt>
                <c:pt idx="99">
                  <c:v>0</c:v>
                </c:pt>
                <c:pt idx="100">
                  <c:v>2.1500148322517156</c:v>
                </c:pt>
                <c:pt idx="101">
                  <c:v>2.1500148322517156</c:v>
                </c:pt>
                <c:pt idx="102">
                  <c:v>3.71784248388271</c:v>
                </c:pt>
                <c:pt idx="103">
                  <c:v>3.71784248388271</c:v>
                </c:pt>
                <c:pt idx="104">
                  <c:v>12.159630304079833</c:v>
                </c:pt>
                <c:pt idx="105">
                  <c:v>12.159630304079833</c:v>
                </c:pt>
                <c:pt idx="106">
                  <c:v>42.77220525069653</c:v>
                </c:pt>
                <c:pt idx="107">
                  <c:v>42.77220525069653</c:v>
                </c:pt>
                <c:pt idx="108">
                  <c:v>23.061483664962722</c:v>
                </c:pt>
                <c:pt idx="109">
                  <c:v>23.061483664962722</c:v>
                </c:pt>
                <c:pt idx="110">
                  <c:v>0.39140338644899869</c:v>
                </c:pt>
                <c:pt idx="111">
                  <c:v>0.39140338644899869</c:v>
                </c:pt>
                <c:pt idx="112">
                  <c:v>0</c:v>
                </c:pt>
                <c:pt idx="113">
                  <c:v>0.39140338644899869</c:v>
                </c:pt>
                <c:pt idx="114">
                  <c:v>0.39140338644899869</c:v>
                </c:pt>
                <c:pt idx="115">
                  <c:v>0</c:v>
                </c:pt>
                <c:pt idx="116">
                  <c:v>0.39140338644899869</c:v>
                </c:pt>
                <c:pt idx="117">
                  <c:v>0.39140338644899869</c:v>
                </c:pt>
                <c:pt idx="118">
                  <c:v>23.061483664962722</c:v>
                </c:pt>
                <c:pt idx="119">
                  <c:v>23.061483664962722</c:v>
                </c:pt>
                <c:pt idx="120">
                  <c:v>12.868064117924796</c:v>
                </c:pt>
                <c:pt idx="121">
                  <c:v>12.868064117924796</c:v>
                </c:pt>
                <c:pt idx="122">
                  <c:v>0</c:v>
                </c:pt>
                <c:pt idx="123">
                  <c:v>12.868064117924796</c:v>
                </c:pt>
                <c:pt idx="124">
                  <c:v>12.868064117924796</c:v>
                </c:pt>
                <c:pt idx="125">
                  <c:v>9.2914134251383143</c:v>
                </c:pt>
                <c:pt idx="126">
                  <c:v>9.2914134251383143</c:v>
                </c:pt>
                <c:pt idx="127">
                  <c:v>0</c:v>
                </c:pt>
                <c:pt idx="128">
                  <c:v>9.2914134251383143</c:v>
                </c:pt>
                <c:pt idx="129">
                  <c:v>9.2914134251383143</c:v>
                </c:pt>
                <c:pt idx="130">
                  <c:v>0</c:v>
                </c:pt>
                <c:pt idx="131">
                  <c:v>9.2914134251383143</c:v>
                </c:pt>
                <c:pt idx="132">
                  <c:v>9.2914134251383143</c:v>
                </c:pt>
                <c:pt idx="133">
                  <c:v>12.868064117924796</c:v>
                </c:pt>
                <c:pt idx="134">
                  <c:v>12.868064117924796</c:v>
                </c:pt>
                <c:pt idx="135">
                  <c:v>23.061483664962722</c:v>
                </c:pt>
                <c:pt idx="136">
                  <c:v>23.061483664962722</c:v>
                </c:pt>
                <c:pt idx="137">
                  <c:v>42.77220525069653</c:v>
                </c:pt>
                <c:pt idx="138">
                  <c:v>42.77220525069653</c:v>
                </c:pt>
                <c:pt idx="139">
                  <c:v>255.85799469461509</c:v>
                </c:pt>
                <c:pt idx="140">
                  <c:v>255.85799469461509</c:v>
                </c:pt>
              </c:numCache>
            </c:numRef>
          </c:xVal>
          <c:yVal>
            <c:numRef>
              <c:f>'Heat maps_HID'!$G$1:$G$141</c:f>
              <c:numCache>
                <c:formatCode>0</c:formatCode>
                <c:ptCount val="141"/>
                <c:pt idx="0">
                  <c:v>9.703125</c:v>
                </c:pt>
                <c:pt idx="1">
                  <c:v>3.15625</c:v>
                </c:pt>
                <c:pt idx="2">
                  <c:v>3.15625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5.3125</c:v>
                </c:pt>
                <c:pt idx="7">
                  <c:v>5.3125</c:v>
                </c:pt>
                <c:pt idx="8">
                  <c:v>2.75</c:v>
                </c:pt>
                <c:pt idx="9">
                  <c:v>2.75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3.5</c:v>
                </c:pt>
                <c:pt idx="14">
                  <c:v>3.5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3.5</c:v>
                </c:pt>
                <c:pt idx="23">
                  <c:v>2.75</c:v>
                </c:pt>
                <c:pt idx="24">
                  <c:v>2.75</c:v>
                </c:pt>
                <c:pt idx="25">
                  <c:v>7.875</c:v>
                </c:pt>
                <c:pt idx="26">
                  <c:v>7.875</c:v>
                </c:pt>
                <c:pt idx="27">
                  <c:v>5.875</c:v>
                </c:pt>
                <c:pt idx="28">
                  <c:v>5.875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6.75</c:v>
                </c:pt>
                <c:pt idx="33">
                  <c:v>6.75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7.5</c:v>
                </c:pt>
                <c:pt idx="38">
                  <c:v>7.5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7.5</c:v>
                </c:pt>
                <c:pt idx="46">
                  <c:v>7.5</c:v>
                </c:pt>
                <c:pt idx="47">
                  <c:v>6.75</c:v>
                </c:pt>
                <c:pt idx="48">
                  <c:v>6.75</c:v>
                </c:pt>
                <c:pt idx="49">
                  <c:v>5.875</c:v>
                </c:pt>
                <c:pt idx="50">
                  <c:v>5.875</c:v>
                </c:pt>
                <c:pt idx="51">
                  <c:v>9.875</c:v>
                </c:pt>
                <c:pt idx="52">
                  <c:v>9.875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10.75</c:v>
                </c:pt>
                <c:pt idx="57">
                  <c:v>10.75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11.5</c:v>
                </c:pt>
                <c:pt idx="62">
                  <c:v>11.5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10.75</c:v>
                </c:pt>
                <c:pt idx="72">
                  <c:v>10.75</c:v>
                </c:pt>
                <c:pt idx="73">
                  <c:v>9.875</c:v>
                </c:pt>
                <c:pt idx="74">
                  <c:v>9.875</c:v>
                </c:pt>
                <c:pt idx="75">
                  <c:v>7.875</c:v>
                </c:pt>
                <c:pt idx="76">
                  <c:v>7.875</c:v>
                </c:pt>
                <c:pt idx="77">
                  <c:v>5.3125</c:v>
                </c:pt>
                <c:pt idx="78">
                  <c:v>5.3125</c:v>
                </c:pt>
                <c:pt idx="79">
                  <c:v>3.15625</c:v>
                </c:pt>
                <c:pt idx="80">
                  <c:v>3.15625</c:v>
                </c:pt>
                <c:pt idx="81">
                  <c:v>16.25</c:v>
                </c:pt>
                <c:pt idx="82">
                  <c:v>16.25</c:v>
                </c:pt>
                <c:pt idx="83">
                  <c:v>13.875</c:v>
                </c:pt>
                <c:pt idx="84">
                  <c:v>13.875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14.75</c:v>
                </c:pt>
                <c:pt idx="89">
                  <c:v>14.75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15.5</c:v>
                </c:pt>
                <c:pt idx="94">
                  <c:v>15.5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15.5</c:v>
                </c:pt>
                <c:pt idx="102">
                  <c:v>15.5</c:v>
                </c:pt>
                <c:pt idx="103">
                  <c:v>14.75</c:v>
                </c:pt>
                <c:pt idx="104">
                  <c:v>14.75</c:v>
                </c:pt>
                <c:pt idx="105">
                  <c:v>13.875</c:v>
                </c:pt>
                <c:pt idx="106">
                  <c:v>13.875</c:v>
                </c:pt>
                <c:pt idx="107">
                  <c:v>18.625</c:v>
                </c:pt>
                <c:pt idx="108">
                  <c:v>18.625</c:v>
                </c:pt>
                <c:pt idx="109">
                  <c:v>17.5</c:v>
                </c:pt>
                <c:pt idx="110">
                  <c:v>17.5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17.5</c:v>
                </c:pt>
                <c:pt idx="118">
                  <c:v>17.5</c:v>
                </c:pt>
                <c:pt idx="119">
                  <c:v>19.75</c:v>
                </c:pt>
                <c:pt idx="120">
                  <c:v>19.75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20.5</c:v>
                </c:pt>
                <c:pt idx="125">
                  <c:v>20.5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20.5</c:v>
                </c:pt>
                <c:pt idx="133">
                  <c:v>20.5</c:v>
                </c:pt>
                <c:pt idx="134">
                  <c:v>19.75</c:v>
                </c:pt>
                <c:pt idx="135">
                  <c:v>19.75</c:v>
                </c:pt>
                <c:pt idx="136">
                  <c:v>18.625</c:v>
                </c:pt>
                <c:pt idx="137">
                  <c:v>18.625</c:v>
                </c:pt>
                <c:pt idx="138">
                  <c:v>16.25</c:v>
                </c:pt>
                <c:pt idx="139">
                  <c:v>16.25</c:v>
                </c:pt>
                <c:pt idx="140">
                  <c:v>9.703125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D7-4313-A57C-2CBD85BC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24095"/>
        <c:axId val="1689101615"/>
      </c:scatterChart>
      <c:valAx>
        <c:axId val="1465124095"/>
        <c:scaling>
          <c:orientation val="maxMin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689101615"/>
        <c:crosses val="autoZero"/>
        <c:crossBetween val="midCat"/>
      </c:valAx>
      <c:valAx>
        <c:axId val="1689101615"/>
        <c:scaling>
          <c:orientation val="minMax"/>
          <c:max val="21.5"/>
          <c:min val="0.5"/>
        </c:scaling>
        <c:delete val="0"/>
        <c:axPos val="r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AR"/>
          </a:p>
        </c:txPr>
        <c:crossAx val="14651240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2.4615384615384615E-2"/>
          <c:y val="3.0405405405405407E-2"/>
          <c:w val="0.81846153846153846"/>
          <c:h val="0.94256756756756754"/>
        </c:manualLayout>
      </c:layout>
      <c:barChart>
        <c:barDir val="col"/>
        <c:grouping val="stacked"/>
        <c:varyColors val="0"/>
        <c:ser>
          <c:idx val="0"/>
          <c:order val="0"/>
          <c:tx>
            <c:v>β-Carotene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C-EE26-41F8-9628-5E422F7639E0}"/>
              </c:ext>
            </c:extLst>
          </c:dPt>
          <c:dLbls>
            <c:dLbl>
              <c:idx val="23"/>
              <c:layout>
                <c:manualLayout>
                  <c:x val="7.69797698364627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l-GR"/>
                      <a:t>β-</a:t>
                    </a:r>
                    <a:r>
                      <a:rPr lang="en-US"/>
                      <a:t>Carotene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6-41F8-9628-5E422F7639E0}"/>
            </c:ext>
          </c:extLst>
        </c:ser>
        <c:ser>
          <c:idx val="1"/>
          <c:order val="1"/>
          <c:tx>
            <c:v>FRAP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0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A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F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4-EE26-41F8-9628-5E422F7639E0}"/>
              </c:ext>
            </c:extLst>
          </c:dPt>
          <c:dLbls>
            <c:dLbl>
              <c:idx val="23"/>
              <c:layout>
                <c:manualLayout>
                  <c:x val="5.021829194427619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FRAP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6-41F8-9628-5E422F7639E0}"/>
            </c:ext>
          </c:extLst>
        </c:ser>
        <c:ser>
          <c:idx val="2"/>
          <c:order val="2"/>
          <c:tx>
            <c:v>Lutein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B-EE26-41F8-9628-5E422F7639E0}"/>
              </c:ext>
            </c:extLst>
          </c:dPt>
          <c:dLbls>
            <c:dLbl>
              <c:idx val="23"/>
              <c:layout>
                <c:manualLayout>
                  <c:x val="5.492598425196850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Lutein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6-41F8-9628-5E422F7639E0}"/>
            </c:ext>
          </c:extLst>
        </c:ser>
        <c:ser>
          <c:idx val="3"/>
          <c:order val="3"/>
          <c:tx>
            <c:v>Retinol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5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6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0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4-EE26-41F8-9628-5E422F7639E0}"/>
              </c:ext>
            </c:extLst>
          </c:dPt>
          <c:dLbls>
            <c:dLbl>
              <c:idx val="23"/>
              <c:layout>
                <c:manualLayout>
                  <c:x val="5.872586311326468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Retinol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6-41F8-9628-5E422F7639E0}"/>
            </c:ext>
          </c:extLst>
        </c:ser>
        <c:ser>
          <c:idx val="4"/>
          <c:order val="4"/>
          <c:tx>
            <c:v>α-Tocopherol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7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5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A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C-EE26-41F8-9628-5E422F7639E0}"/>
              </c:ext>
            </c:extLst>
          </c:dPt>
          <c:dLbls>
            <c:dLbl>
              <c:idx val="23"/>
              <c:layout>
                <c:manualLayout>
                  <c:x val="8.677964869775893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l-GR"/>
                      <a:t>α-</a:t>
                    </a:r>
                    <a:r>
                      <a:rPr lang="en-US"/>
                      <a:t>Tocopherol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maps_HID1'!$B$6:$Y$6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6-41F8-9628-5E422F7639E0}"/>
            </c:ext>
          </c:extLst>
        </c:ser>
        <c:ser>
          <c:idx val="5"/>
          <c:order val="5"/>
          <c:tx>
            <c:v>EPA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8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4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9F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4-EE26-41F8-9628-5E422F7639E0}"/>
              </c:ext>
            </c:extLst>
          </c:dPt>
          <c:dLbls>
            <c:dLbl>
              <c:idx val="23"/>
              <c:layout>
                <c:manualLayout>
                  <c:x val="4.4687341005451242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EPA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maps_HID1'!$B$7:$Y$7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6-41F8-9628-5E422F7639E0}"/>
            </c:ext>
          </c:extLst>
        </c:ser>
        <c:ser>
          <c:idx val="6"/>
          <c:order val="6"/>
          <c:tx>
            <c:v>ALA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A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A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C-EE26-41F8-9628-5E422F7639E0}"/>
              </c:ext>
            </c:extLst>
          </c:dPt>
          <c:dLbls>
            <c:dLbl>
              <c:idx val="23"/>
              <c:layout>
                <c:manualLayout>
                  <c:x val="4.4625802543912782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ALA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maps_HID1'!$B$8:$Y$8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6-41F8-9628-5E422F7639E0}"/>
            </c:ext>
          </c:extLst>
        </c:ser>
        <c:ser>
          <c:idx val="7"/>
          <c:order val="7"/>
          <c:tx>
            <c:v>20:4 n3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B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C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0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4-EE26-41F8-9628-5E422F7639E0}"/>
              </c:ext>
            </c:extLst>
          </c:dPt>
          <c:dLbls>
            <c:dLbl>
              <c:idx val="23"/>
              <c:layout>
                <c:manualLayout>
                  <c:x val="6.0464445790430039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20:4 n3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maps_HID1'!$B$9:$Y$9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6-41F8-9628-5E422F7639E0}"/>
            </c:ext>
          </c:extLst>
        </c:ser>
        <c:ser>
          <c:idx val="8"/>
          <c:order val="8"/>
          <c:tx>
            <c:v>0,75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D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0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C-EE26-41F8-9628-5E422F7639E0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18:0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maps_HID1'!$B$10:$Y$10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6-41F8-9628-5E422F7639E0}"/>
            </c:ext>
          </c:extLst>
        </c:ser>
        <c:ser>
          <c:idx val="9"/>
          <c:order val="9"/>
          <c:tx>
            <c:v>DPA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E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1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4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F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0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4-EE26-41F8-9628-5E422F7639E0}"/>
              </c:ext>
            </c:extLst>
          </c:dPt>
          <c:dLbls>
            <c:dLbl>
              <c:idx val="23"/>
              <c:layout>
                <c:manualLayout>
                  <c:x val="4.604894003634161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DPA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maps_HID1'!$B$11:$Y$11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6-41F8-9628-5E422F7639E0}"/>
            </c:ext>
          </c:extLst>
        </c:ser>
        <c:ser>
          <c:idx val="10"/>
          <c:order val="10"/>
          <c:tx>
            <c:v>DHA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0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5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8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C-EE26-41F8-9628-5E422F7639E0}"/>
              </c:ext>
            </c:extLst>
          </c:dPt>
          <c:dLbls>
            <c:dLbl>
              <c:idx val="23"/>
              <c:layout>
                <c:manualLayout>
                  <c:x val="4.7195154451847368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DHA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maps_HID1'!$B$12:$Y$12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6-41F8-9628-5E422F7639E0}"/>
            </c:ext>
          </c:extLst>
        </c:ser>
        <c:ser>
          <c:idx val="11"/>
          <c:order val="11"/>
          <c:tx>
            <c:v>PI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1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2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0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3-EE26-41F8-9628-5E422F7639E0}"/>
              </c:ext>
            </c:extLst>
          </c:dPt>
          <c:dLbls>
            <c:dLbl>
              <c:idx val="23"/>
              <c:layout>
                <c:manualLayout>
                  <c:x val="3.5910599636583891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PI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maps_HID1'!$B$13:$Y$13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6-41F8-9628-5E422F7639E0}"/>
            </c:ext>
          </c:extLst>
        </c:ser>
        <c:ser>
          <c:idx val="12"/>
          <c:order val="12"/>
          <c:tx>
            <c:v>LA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9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3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5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C-EE26-41F8-9628-5E422F7639E0}"/>
              </c:ext>
            </c:extLst>
          </c:dPt>
          <c:dLbls>
            <c:dLbl>
              <c:idx val="23"/>
              <c:layout>
                <c:manualLayout>
                  <c:x val="3.839515445184736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LA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maps_HID1'!$B$14:$Y$14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6-41F8-9628-5E422F7639E0}"/>
            </c:ext>
          </c:extLst>
        </c:ser>
        <c:ser>
          <c:idx val="13"/>
          <c:order val="13"/>
          <c:tx>
            <c:v>OA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4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D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5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0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3-EE26-41F8-9628-5E422F7639E0}"/>
              </c:ext>
            </c:extLst>
          </c:dPt>
          <c:dLbls>
            <c:dLbl>
              <c:idx val="23"/>
              <c:layout>
                <c:manualLayout>
                  <c:x val="4.0995033313143546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OA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maps_HID1'!$B$15:$Y$15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6-41F8-9628-5E422F7639E0}"/>
            </c:ext>
          </c:extLst>
        </c:ser>
        <c:ser>
          <c:idx val="14"/>
          <c:order val="14"/>
          <c:tx>
            <c:v>16:1 c9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6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5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8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C-EE26-41F8-9628-5E422F7639E0}"/>
              </c:ext>
            </c:extLst>
          </c:dPt>
          <c:dLbls>
            <c:dLbl>
              <c:idx val="23"/>
              <c:layout>
                <c:manualLayout>
                  <c:x val="5.935675348273773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16:1 c9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maps_HID1'!$B$16:$Y$16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6-41F8-9628-5E422F7639E0}"/>
            </c:ext>
          </c:extLst>
        </c:ser>
        <c:ser>
          <c:idx val="15"/>
          <c:order val="15"/>
          <c:tx>
            <c:v>T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7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8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0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4-EE26-41F8-9628-5E422F7639E0}"/>
              </c:ext>
            </c:extLst>
          </c:dPt>
          <c:dLbls>
            <c:dLbl>
              <c:idx val="23"/>
              <c:layout>
                <c:manualLayout>
                  <c:x val="3.28797092671108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maps_HID1'!$B$17:$Y$17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6-41F8-9628-5E422F7639E0}"/>
            </c:ext>
          </c:extLst>
        </c:ser>
        <c:ser>
          <c:idx val="16"/>
          <c:order val="16"/>
          <c:tx>
            <c:v>0,666666666666667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9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C-EE26-41F8-9628-5E422F7639E0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16:0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maps_HID1'!$B$18:$Y$18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6-41F8-9628-5E422F7639E0}"/>
            </c:ext>
          </c:extLst>
        </c:ser>
        <c:ser>
          <c:idx val="17"/>
          <c:order val="17"/>
          <c:tx>
            <c:v>H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E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AF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C8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B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0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1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2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4-EE26-41F8-9628-5E422F7639E0}"/>
              </c:ext>
            </c:extLst>
          </c:dPt>
          <c:dLbls>
            <c:dLbl>
              <c:idx val="23"/>
              <c:layout>
                <c:manualLayout>
                  <c:x val="3.434136886735311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maps_HID1'!$B$19:$Y$19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6-41F8-9628-5E422F7639E0}"/>
            </c:ext>
          </c:extLst>
        </c:ser>
        <c:ser>
          <c:idx val="18"/>
          <c:order val="18"/>
          <c:tx>
            <c:v>ɣ-Tocopherol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C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4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5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9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9-EE26-41F8-9628-5E422F7639E0}"/>
              </c:ext>
            </c:extLst>
          </c:dPt>
          <c:dPt>
            <c:idx val="2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A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C-EE26-41F8-9628-5E422F7639E0}"/>
              </c:ext>
            </c:extLst>
          </c:dPt>
          <c:dLbls>
            <c:dLbl>
              <c:idx val="23"/>
              <c:layout>
                <c:manualLayout>
                  <c:x val="8.5533615990308898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ɣ-Tocopherol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maps_HID1'!$B$20:$Y$20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26-41F8-9628-5E422F7639E0}"/>
            </c:ext>
          </c:extLst>
        </c:ser>
        <c:ser>
          <c:idx val="19"/>
          <c:order val="19"/>
          <c:tx>
            <c:v>0,583333333333333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D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DE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0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1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2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3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4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5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6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7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8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9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A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B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C-EE26-41F8-9628-5E422F7639E0}"/>
              </c:ext>
            </c:extLst>
          </c:dPt>
          <c:dPt>
            <c:idx val="16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D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E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EF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0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3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4-EE26-41F8-9628-5E422F7639E0}"/>
              </c:ext>
            </c:extLst>
          </c:dPt>
          <c:dLbls>
            <c:dLbl>
              <c:idx val="23"/>
              <c:layout>
                <c:manualLayout>
                  <c:x val="4.6902725620835854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14:0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4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maps_HID1'!$B$21:$Y$21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26-41F8-9628-5E422F7639E0}"/>
            </c:ext>
          </c:extLst>
        </c:ser>
        <c:ser>
          <c:idx val="20"/>
          <c:order val="20"/>
          <c:tx>
            <c:v>TBARS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5-EE26-41F8-9628-5E422F7639E0}"/>
              </c:ext>
            </c:extLst>
          </c:dPt>
          <c:dPt>
            <c:idx val="1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6-EE26-41F8-9628-5E422F7639E0}"/>
              </c:ext>
            </c:extLst>
          </c:dPt>
          <c:dPt>
            <c:idx val="2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7-EE26-41F8-9628-5E422F7639E0}"/>
              </c:ext>
            </c:extLst>
          </c:dPt>
          <c:dPt>
            <c:idx val="3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8-EE26-41F8-9628-5E422F7639E0}"/>
              </c:ext>
            </c:extLst>
          </c:dPt>
          <c:dPt>
            <c:idx val="4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9-EE26-41F8-9628-5E422F7639E0}"/>
              </c:ext>
            </c:extLst>
          </c:dPt>
          <c:dPt>
            <c:idx val="5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A-EE26-41F8-9628-5E422F7639E0}"/>
              </c:ext>
            </c:extLst>
          </c:dPt>
          <c:dPt>
            <c:idx val="6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B-EE26-41F8-9628-5E422F7639E0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C-EE26-41F8-9628-5E422F7639E0}"/>
              </c:ext>
            </c:extLst>
          </c:dPt>
          <c:dPt>
            <c:idx val="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D-EE26-41F8-9628-5E422F7639E0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E-EE26-41F8-9628-5E422F7639E0}"/>
              </c:ext>
            </c:extLst>
          </c:dPt>
          <c:dPt>
            <c:idx val="10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1FF-EE26-41F8-9628-5E422F7639E0}"/>
              </c:ext>
            </c:extLst>
          </c:dPt>
          <c:dPt>
            <c:idx val="11"/>
            <c:invertIfNegative val="0"/>
            <c:bubble3D val="0"/>
            <c:spPr>
              <a:solidFill>
                <a:srgbClr val="C8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0-EE26-41F8-9628-5E422F7639E0}"/>
              </c:ext>
            </c:extLst>
          </c:dPt>
          <c:dPt>
            <c:idx val="12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1-EE26-41F8-9628-5E422F7639E0}"/>
              </c:ext>
            </c:extLst>
          </c:dPt>
          <c:dPt>
            <c:idx val="13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2-EE26-41F8-9628-5E422F7639E0}"/>
              </c:ext>
            </c:extLst>
          </c:dPt>
          <c:dPt>
            <c:idx val="14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3-EE26-41F8-9628-5E422F7639E0}"/>
              </c:ext>
            </c:extLst>
          </c:dPt>
          <c:dPt>
            <c:idx val="15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4-EE26-41F8-9628-5E422F7639E0}"/>
              </c:ext>
            </c:extLst>
          </c:dPt>
          <c:dPt>
            <c:idx val="17"/>
            <c:invertIfNegative val="0"/>
            <c:bubble3D val="0"/>
            <c:spPr>
              <a:solidFill>
                <a:srgbClr val="64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6-EE26-41F8-9628-5E422F7639E0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7-EE26-41F8-9628-5E422F7639E0}"/>
              </c:ext>
            </c:extLst>
          </c:dPt>
          <c:dPt>
            <c:idx val="19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8-EE26-41F8-9628-5E422F7639E0}"/>
              </c:ext>
            </c:extLst>
          </c:dPt>
          <c:dPt>
            <c:idx val="20"/>
            <c:invertIfNegative val="0"/>
            <c:bubble3D val="0"/>
            <c:spPr>
              <a:solidFill>
                <a:srgbClr val="0064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9-EE26-41F8-9628-5E422F7639E0}"/>
              </c:ext>
            </c:extLst>
          </c:dPt>
          <c:dPt>
            <c:idx val="22"/>
            <c:invertIfNegative val="0"/>
            <c:bubble3D val="0"/>
            <c:spPr>
              <a:solidFill>
                <a:srgbClr val="46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B-EE26-41F8-9628-5E422F7639E0}"/>
              </c:ext>
            </c:extLst>
          </c:dPt>
          <c:dPt>
            <c:idx val="23"/>
            <c:invertIfNegative val="0"/>
            <c:bubble3D val="0"/>
            <c:spPr>
              <a:solidFill>
                <a:srgbClr val="004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20C-EE26-41F8-9628-5E422F7639E0}"/>
              </c:ext>
            </c:extLst>
          </c:dPt>
          <c:dLbls>
            <c:dLbl>
              <c:idx val="23"/>
              <c:layout>
                <c:manualLayout>
                  <c:x val="5.5764264082374317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/>
                    </a:pPr>
                    <a:r>
                      <a:rPr lang="en-US"/>
                      <a:t>TBARS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C-EE26-41F8-9628-5E422F7639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9525" cap="flat" cmpd="sng" algn="ctr">
                          <a:solidFill>
                            <a:sysClr val="windowText" lastClr="000000">
                              <a:shade val="95000"/>
                              <a:satMod val="105000"/>
                            </a:sysClr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Ref>
              <c:f>'Heat maps_HID1'!$B$1:$Y$1</c:f>
              <c:strCache>
                <c:ptCount val="24"/>
                <c:pt idx="0">
                  <c:v>PD 120</c:v>
                </c:pt>
                <c:pt idx="1">
                  <c:v>PD 120</c:v>
                </c:pt>
                <c:pt idx="2">
                  <c:v>PD 120</c:v>
                </c:pt>
                <c:pt idx="3">
                  <c:v>PD 120</c:v>
                </c:pt>
                <c:pt idx="4">
                  <c:v>GD 120</c:v>
                </c:pt>
                <c:pt idx="5">
                  <c:v>GD 120</c:v>
                </c:pt>
                <c:pt idx="6">
                  <c:v>GD 120</c:v>
                </c:pt>
                <c:pt idx="7">
                  <c:v>GD 120</c:v>
                </c:pt>
                <c:pt idx="8">
                  <c:v>PD 0</c:v>
                </c:pt>
                <c:pt idx="9">
                  <c:v>GD 0</c:v>
                </c:pt>
                <c:pt idx="10">
                  <c:v>PD 0</c:v>
                </c:pt>
                <c:pt idx="11">
                  <c:v>GD 0</c:v>
                </c:pt>
                <c:pt idx="12">
                  <c:v>PD 0</c:v>
                </c:pt>
                <c:pt idx="13">
                  <c:v>GD 0</c:v>
                </c:pt>
                <c:pt idx="14">
                  <c:v>PD 0</c:v>
                </c:pt>
                <c:pt idx="15">
                  <c:v>GD 0</c:v>
                </c:pt>
                <c:pt idx="16">
                  <c:v>PD 60</c:v>
                </c:pt>
                <c:pt idx="17">
                  <c:v>PD 60</c:v>
                </c:pt>
                <c:pt idx="18">
                  <c:v>PD 60</c:v>
                </c:pt>
                <c:pt idx="19">
                  <c:v>GD 60</c:v>
                </c:pt>
                <c:pt idx="20">
                  <c:v>GD 60</c:v>
                </c:pt>
                <c:pt idx="21">
                  <c:v>GD 60</c:v>
                </c:pt>
                <c:pt idx="22">
                  <c:v>PD 60</c:v>
                </c:pt>
                <c:pt idx="23">
                  <c:v>GD 60</c:v>
                </c:pt>
              </c:strCache>
            </c:strRef>
          </c:cat>
          <c:val>
            <c:numRef>
              <c:f>'Heat maps_HID1'!$B$22:$Y$22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26-41F8-9628-5E422F76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6608879"/>
        <c:axId val="1689112015"/>
      </c:barChart>
      <c:catAx>
        <c:axId val="1686608879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700"/>
            </a:pPr>
            <a:endParaRPr lang="es-AR"/>
          </a:p>
        </c:txPr>
        <c:crossAx val="1689112015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689112015"/>
        <c:scaling>
          <c:orientation val="minMax"/>
          <c:max val="21"/>
          <c:min val="0"/>
        </c:scaling>
        <c:delete val="0"/>
        <c:axPos val="l"/>
        <c:numFmt formatCode="General" sourceLinked="0"/>
        <c:majorTickMark val="out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686608879"/>
        <c:crosses val="autoZero"/>
        <c:crossBetween val="between"/>
        <c:majorUnit val="1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AR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propio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ACP!$C$71:$U$71</c:f>
              <c:strCache>
                <c:ptCount val="1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</c:strCache>
            </c:strRef>
          </c:cat>
          <c:val>
            <c:numRef>
              <c:f>ACP!$C$72:$U$72</c:f>
              <c:numCache>
                <c:formatCode>0.000</c:formatCode>
                <c:ptCount val="19"/>
                <c:pt idx="0">
                  <c:v>12.784559673992582</c:v>
                </c:pt>
                <c:pt idx="1">
                  <c:v>3.1625733486731336</c:v>
                </c:pt>
                <c:pt idx="2">
                  <c:v>2.110629975085069</c:v>
                </c:pt>
                <c:pt idx="3">
                  <c:v>0.93800553053106228</c:v>
                </c:pt>
                <c:pt idx="4">
                  <c:v>0.60138596736493477</c:v>
                </c:pt>
                <c:pt idx="5">
                  <c:v>0.41621152512403425</c:v>
                </c:pt>
                <c:pt idx="6">
                  <c:v>0.31006764699533418</c:v>
                </c:pt>
                <c:pt idx="7">
                  <c:v>0.22047848746421664</c:v>
                </c:pt>
                <c:pt idx="8">
                  <c:v>0.14300374628395546</c:v>
                </c:pt>
                <c:pt idx="9">
                  <c:v>9.7027944168615959E-2</c:v>
                </c:pt>
                <c:pt idx="10">
                  <c:v>7.9260223499575552E-2</c:v>
                </c:pt>
                <c:pt idx="11">
                  <c:v>4.8448867956677966E-2</c:v>
                </c:pt>
                <c:pt idx="12">
                  <c:v>3.3398434952191511E-2</c:v>
                </c:pt>
                <c:pt idx="13">
                  <c:v>2.5645524560551112E-2</c:v>
                </c:pt>
                <c:pt idx="14">
                  <c:v>1.4534599554203722E-2</c:v>
                </c:pt>
                <c:pt idx="15">
                  <c:v>8.9885097306120522E-3</c:v>
                </c:pt>
                <c:pt idx="16">
                  <c:v>4.0816074632849184E-3</c:v>
                </c:pt>
                <c:pt idx="17">
                  <c:v>1.6702374199207312E-3</c:v>
                </c:pt>
                <c:pt idx="18">
                  <c:v>2.8149180042371861E-5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51-41BF-B4E1-BBA9FC2F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76157615"/>
        <c:axId val="1244537951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ACP!$C$71:$U$71</c:f>
              <c:strCache>
                <c:ptCount val="1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</c:strCache>
            </c:strRef>
          </c:cat>
          <c:val>
            <c:numRef>
              <c:f>ACP!$C$74:$U$74</c:f>
              <c:numCache>
                <c:formatCode>0.000</c:formatCode>
                <c:ptCount val="19"/>
                <c:pt idx="0">
                  <c:v>60.878855590440878</c:v>
                </c:pt>
                <c:pt idx="1">
                  <c:v>75.938728679360565</c:v>
                </c:pt>
                <c:pt idx="2">
                  <c:v>85.989347608337084</c:v>
                </c:pt>
                <c:pt idx="3">
                  <c:v>90.456040610865955</c:v>
                </c:pt>
                <c:pt idx="4">
                  <c:v>93.319783312603747</c:v>
                </c:pt>
                <c:pt idx="5">
                  <c:v>95.301742956051527</c:v>
                </c:pt>
                <c:pt idx="6">
                  <c:v>96.778255560791209</c:v>
                </c:pt>
                <c:pt idx="7">
                  <c:v>97.82815312014462</c:v>
                </c:pt>
                <c:pt idx="8">
                  <c:v>98.509123340544406</c:v>
                </c:pt>
                <c:pt idx="9">
                  <c:v>98.971161169918773</c:v>
                </c:pt>
                <c:pt idx="10">
                  <c:v>99.348590805631034</c:v>
                </c:pt>
                <c:pt idx="11">
                  <c:v>99.57929970066283</c:v>
                </c:pt>
                <c:pt idx="12">
                  <c:v>99.738339867101843</c:v>
                </c:pt>
                <c:pt idx="13">
                  <c:v>99.860461412628283</c:v>
                </c:pt>
                <c:pt idx="14">
                  <c:v>99.92967379145783</c:v>
                </c:pt>
                <c:pt idx="15">
                  <c:v>99.972476218746465</c:v>
                </c:pt>
                <c:pt idx="16">
                  <c:v>99.991912444762107</c:v>
                </c:pt>
                <c:pt idx="17">
                  <c:v>99.999865956285532</c:v>
                </c:pt>
                <c:pt idx="18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51-41BF-B4E1-BBA9FC2F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54815"/>
        <c:axId val="1244532543"/>
      </c:lineChart>
      <c:catAx>
        <c:axId val="137615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eje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244537951"/>
        <c:crosses val="autoZero"/>
        <c:auto val="1"/>
        <c:lblAlgn val="ctr"/>
        <c:lblOffset val="100"/>
        <c:noMultiLvlLbl val="0"/>
      </c:catAx>
      <c:valAx>
        <c:axId val="12445379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AR"/>
          </a:p>
        </c:txPr>
        <c:crossAx val="1376157615"/>
        <c:crosses val="autoZero"/>
        <c:crossBetween val="between"/>
      </c:valAx>
      <c:valAx>
        <c:axId val="1244532543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Variabilidad acumulada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AR"/>
          </a:p>
        </c:txPr>
        <c:crossAx val="1376154815"/>
        <c:crosses val="max"/>
        <c:crossBetween val="between"/>
        <c:majorUnit val="20"/>
      </c:valAx>
      <c:catAx>
        <c:axId val="1376154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4532543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AR"/>
              <a:t>Variables (ejes F1 y F2: 75,94 %)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906787693205016E-2"/>
          <c:y val="7.849166423641489E-2"/>
          <c:w val="0.92594506415864697"/>
          <c:h val="0.76305865412656748"/>
        </c:manualLayout>
      </c:layout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6901854282103633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0D-4EF4-AB0F-A9BC327950D6}"/>
                </c:ext>
              </c:extLst>
            </c:dLbl>
            <c:dLbl>
              <c:idx val="1"/>
              <c:layout>
                <c:manualLayout>
                  <c:x val="-8.6901854282103633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0D-4EF4-AB0F-A9BC327950D6}"/>
                </c:ext>
              </c:extLst>
            </c:dLbl>
            <c:dLbl>
              <c:idx val="2"/>
              <c:layout>
                <c:manualLayout>
                  <c:x val="-0.1181327160493827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16:1 c9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0D-4EF4-AB0F-A9BC327950D6}"/>
                </c:ext>
              </c:extLst>
            </c:dLbl>
            <c:dLbl>
              <c:idx val="3"/>
              <c:layout>
                <c:manualLayout>
                  <c:x val="-1.929012345679012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0D-4EF4-AB0F-A9BC327950D6}"/>
                </c:ext>
              </c:extLst>
            </c:dLbl>
            <c:dLbl>
              <c:idx val="4"/>
              <c:layout>
                <c:manualLayout>
                  <c:x val="-7.208703946728881E-2"/>
                  <c:y val="1.73611111111112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0D-4EF4-AB0F-A9BC327950D6}"/>
                </c:ext>
              </c:extLst>
            </c:dLbl>
            <c:dLbl>
              <c:idx val="5"/>
              <c:layout>
                <c:manualLayout>
                  <c:x val="-6.5567281520365506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0D-4EF4-AB0F-A9BC327950D6}"/>
                </c:ext>
              </c:extLst>
            </c:dLbl>
            <c:dLbl>
              <c:idx val="6"/>
              <c:layout>
                <c:manualLayout>
                  <c:x val="-1.929012345679012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0D-4EF4-AB0F-A9BC327950D6}"/>
                </c:ext>
              </c:extLst>
            </c:dLbl>
            <c:dLbl>
              <c:idx val="7"/>
              <c:layout>
                <c:manualLayout>
                  <c:x val="-1.929012345679012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20:4 n3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0D-4EF4-AB0F-A9BC327950D6}"/>
                </c:ext>
              </c:extLst>
            </c:dLbl>
            <c:dLbl>
              <c:idx val="8"/>
              <c:layout>
                <c:manualLayout>
                  <c:x val="-1.929012345679019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0D-4EF4-AB0F-A9BC327950D6}"/>
                </c:ext>
              </c:extLst>
            </c:dLbl>
            <c:dLbl>
              <c:idx val="9"/>
              <c:layout>
                <c:manualLayout>
                  <c:x val="-1.929012345679012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0D-4EF4-AB0F-A9BC327950D6}"/>
                </c:ext>
              </c:extLst>
            </c:dLbl>
            <c:dLbl>
              <c:idx val="10"/>
              <c:layout>
                <c:manualLayout>
                  <c:x val="-1.929012345679012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DHA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0D-4EF4-AB0F-A9BC327950D6}"/>
                </c:ext>
              </c:extLst>
            </c:dLbl>
            <c:dLbl>
              <c:idx val="11"/>
              <c:layout>
                <c:manualLayout>
                  <c:x val="-1.929012345679012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α-</a:t>
                    </a:r>
                    <a:r>
                      <a:rPr lang="en-US"/>
                      <a:t>Tocopherol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0D-4EF4-AB0F-A9BC327950D6}"/>
                </c:ext>
              </c:extLst>
            </c:dLbl>
            <c:dLbl>
              <c:idx val="12"/>
              <c:layout>
                <c:manualLayout>
                  <c:x val="-0.1837771580635754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ɣ-Tocopherol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0D-4EF4-AB0F-A9BC327950D6}"/>
                </c:ext>
              </c:extLst>
            </c:dLbl>
            <c:dLbl>
              <c:idx val="13"/>
              <c:layout>
                <c:manualLayout>
                  <c:x val="-1.929012345679019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Lutein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0D-4EF4-AB0F-A9BC327950D6}"/>
                </c:ext>
              </c:extLst>
            </c:dLbl>
            <c:dLbl>
              <c:idx val="14"/>
              <c:layout>
                <c:manualLayout>
                  <c:x val="-1.929012345679019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Retinol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0D-4EF4-AB0F-A9BC327950D6}"/>
                </c:ext>
              </c:extLst>
            </c:dLbl>
            <c:dLbl>
              <c:idx val="15"/>
              <c:layout>
                <c:manualLayout>
                  <c:x val="-1.9290123456790195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β-</a:t>
                    </a:r>
                    <a:r>
                      <a:rPr lang="en-US"/>
                      <a:t>Carotene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0D-4EF4-AB0F-A9BC327950D6}"/>
                </c:ext>
              </c:extLst>
            </c:dLbl>
            <c:dLbl>
              <c:idx val="16"/>
              <c:layout>
                <c:manualLayout>
                  <c:x val="-1.929012345679012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0D-4EF4-AB0F-A9BC327950D6}"/>
                </c:ext>
              </c:extLst>
            </c:dLbl>
            <c:dLbl>
              <c:idx val="17"/>
              <c:layout>
                <c:manualLayout>
                  <c:x val="-0.1091240765043258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TBARS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0D-4EF4-AB0F-A9BC327950D6}"/>
                </c:ext>
              </c:extLst>
            </c:dLbl>
            <c:dLbl>
              <c:idx val="18"/>
              <c:layout>
                <c:manualLayout>
                  <c:x val="-1.929012345679012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0D-4EF4-AB0F-A9BC327950D6}"/>
                </c:ext>
              </c:extLst>
            </c:dLbl>
            <c:dLbl>
              <c:idx val="19"/>
              <c:layout>
                <c:manualLayout>
                  <c:x val="-5.5401234567901268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0D-4EF4-AB0F-A9BC327950D6}"/>
                </c:ext>
              </c:extLst>
            </c:dLbl>
            <c:dLbl>
              <c:idx val="20"/>
              <c:layout>
                <c:manualLayout>
                  <c:x val="-5.1736111111111108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0D-4EF4-AB0F-A9BC327950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A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ACP_HID9!$A$1:$A$21</c:f>
              <c:numCache>
                <c:formatCode>General</c:formatCode>
                <c:ptCount val="21"/>
                <c:pt idx="0">
                  <c:v>-0.44211157148674618</c:v>
                </c:pt>
                <c:pt idx="1">
                  <c:v>-0.48633880698988169</c:v>
                </c:pt>
                <c:pt idx="2">
                  <c:v>-0.93066053269365012</c:v>
                </c:pt>
                <c:pt idx="3">
                  <c:v>0.80993686713221424</c:v>
                </c:pt>
                <c:pt idx="4">
                  <c:v>-0.9534281177562941</c:v>
                </c:pt>
                <c:pt idx="5">
                  <c:v>-0.73416904233707436</c:v>
                </c:pt>
                <c:pt idx="6">
                  <c:v>0.90857246752912169</c:v>
                </c:pt>
                <c:pt idx="7">
                  <c:v>0.94695557801172647</c:v>
                </c:pt>
                <c:pt idx="8">
                  <c:v>0.86868917643757959</c:v>
                </c:pt>
                <c:pt idx="9">
                  <c:v>0.8637919490335928</c:v>
                </c:pt>
                <c:pt idx="10">
                  <c:v>0.96453020804095213</c:v>
                </c:pt>
                <c:pt idx="11">
                  <c:v>0.8915381285170012</c:v>
                </c:pt>
                <c:pt idx="12">
                  <c:v>-7.4088543151421146E-2</c:v>
                </c:pt>
                <c:pt idx="13">
                  <c:v>0.86246346040908672</c:v>
                </c:pt>
                <c:pt idx="14">
                  <c:v>0.81001564611145094</c:v>
                </c:pt>
                <c:pt idx="15">
                  <c:v>0.43880510805071798</c:v>
                </c:pt>
                <c:pt idx="16">
                  <c:v>0.72765302429389733</c:v>
                </c:pt>
                <c:pt idx="17">
                  <c:v>-0.45091855622010973</c:v>
                </c:pt>
                <c:pt idx="18">
                  <c:v>0.98954238049765453</c:v>
                </c:pt>
                <c:pt idx="19">
                  <c:v>-0.5130768911002388</c:v>
                </c:pt>
                <c:pt idx="20">
                  <c:v>-0.92790862935230878</c:v>
                </c:pt>
              </c:numCache>
            </c:numRef>
          </c:xVal>
          <c:yVal>
            <c:numRef>
              <c:f>ACP_HID9!$B$1:$B$21</c:f>
              <c:numCache>
                <c:formatCode>General</c:formatCode>
                <c:ptCount val="21"/>
                <c:pt idx="0">
                  <c:v>0.77044587346194882</c:v>
                </c:pt>
                <c:pt idx="1">
                  <c:v>0.54741274107817195</c:v>
                </c:pt>
                <c:pt idx="2">
                  <c:v>0.10450584574970501</c:v>
                </c:pt>
                <c:pt idx="3">
                  <c:v>-0.15639829601984132</c:v>
                </c:pt>
                <c:pt idx="4">
                  <c:v>-0.18634341808077481</c:v>
                </c:pt>
                <c:pt idx="5">
                  <c:v>-0.54845373888358784</c:v>
                </c:pt>
                <c:pt idx="6">
                  <c:v>0.15582439972718382</c:v>
                </c:pt>
                <c:pt idx="7">
                  <c:v>6.4333314188483398E-2</c:v>
                </c:pt>
                <c:pt idx="8">
                  <c:v>-1.1195842543019665E-2</c:v>
                </c:pt>
                <c:pt idx="9">
                  <c:v>-3.5437723554338591E-3</c:v>
                </c:pt>
                <c:pt idx="10">
                  <c:v>-4.7785758962135385E-4</c:v>
                </c:pt>
                <c:pt idx="11">
                  <c:v>0.23427857232007318</c:v>
                </c:pt>
                <c:pt idx="12">
                  <c:v>0.6108855793436555</c:v>
                </c:pt>
                <c:pt idx="13">
                  <c:v>0.32521581501056862</c:v>
                </c:pt>
                <c:pt idx="14">
                  <c:v>0.37119325486233556</c:v>
                </c:pt>
                <c:pt idx="15">
                  <c:v>-0.19200359949182322</c:v>
                </c:pt>
                <c:pt idx="16">
                  <c:v>0.43168553444634927</c:v>
                </c:pt>
                <c:pt idx="17">
                  <c:v>0.70489456068844702</c:v>
                </c:pt>
                <c:pt idx="18">
                  <c:v>-2.5285815163779566E-2</c:v>
                </c:pt>
                <c:pt idx="19">
                  <c:v>0.63978745128796488</c:v>
                </c:pt>
                <c:pt idx="20">
                  <c:v>0.261115859630068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0D-4EF4-AB0F-A9BC327950D6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ACP!ycir2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00D-4EF4-AB0F-A9BC327950D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-0.44211157148674618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0.77044587346194882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700D-4EF4-AB0F-A9BC327950D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-0.48633880698988169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0.54741274107817195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700D-4EF4-AB0F-A9BC327950D6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-0.93066053269365012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0.10450584574970501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700D-4EF4-AB0F-A9BC327950D6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0.80993686713221424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-0.15639829601984132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700D-4EF4-AB0F-A9BC327950D6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-0.9534281177562941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-0.18634341808077481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700D-4EF4-AB0F-A9BC327950D6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-0.73416904233707436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-0.54845373888358784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700D-4EF4-AB0F-A9BC327950D6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0.90857246752912169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0.15582439972718382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700D-4EF4-AB0F-A9BC327950D6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0.94695557801172647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6.4333314188483398E-2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700D-4EF4-AB0F-A9BC327950D6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0.86868917643757959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-1.1195842543019665E-2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700D-4EF4-AB0F-A9BC327950D6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0.8637919490335928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-3.5437723554338591E-3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700D-4EF4-AB0F-A9BC327950D6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0.96453020804095213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-4.7785758962135385E-4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700D-4EF4-AB0F-A9BC327950D6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0.8915381285170012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0.23427857232007318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700D-4EF4-AB0F-A9BC327950D6}"/>
            </c:ext>
          </c:extLst>
        </c:ser>
        <c:ser>
          <c:idx val="14"/>
          <c:order val="1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-7.4088543151421146E-2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0.6108855793436555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700D-4EF4-AB0F-A9BC327950D6}"/>
            </c:ext>
          </c:extLst>
        </c:ser>
        <c:ser>
          <c:idx val="15"/>
          <c:order val="1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0.86246346040908672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0.32521581501056862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700D-4EF4-AB0F-A9BC327950D6}"/>
            </c:ext>
          </c:extLst>
        </c:ser>
        <c:ser>
          <c:idx val="16"/>
          <c:order val="1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0.81001564611145094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0.37119325486233556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700D-4EF4-AB0F-A9BC327950D6}"/>
            </c:ext>
          </c:extLst>
        </c:ser>
        <c:ser>
          <c:idx val="17"/>
          <c:order val="1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0.43880510805071798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-0.19200359949182322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700D-4EF4-AB0F-A9BC327950D6}"/>
            </c:ext>
          </c:extLst>
        </c:ser>
        <c:ser>
          <c:idx val="18"/>
          <c:order val="1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0.72765302429389733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0.43168553444634927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700D-4EF4-AB0F-A9BC327950D6}"/>
            </c:ext>
          </c:extLst>
        </c:ser>
        <c:ser>
          <c:idx val="19"/>
          <c:order val="1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-0.45091855622010973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0.70489456068844702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700D-4EF4-AB0F-A9BC327950D6}"/>
            </c:ext>
          </c:extLst>
        </c:ser>
        <c:ser>
          <c:idx val="20"/>
          <c:order val="2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0.98954238049765453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-2.5285815163779566E-2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700D-4EF4-AB0F-A9BC327950D6}"/>
            </c:ext>
          </c:extLst>
        </c:ser>
        <c:ser>
          <c:idx val="21"/>
          <c:order val="2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-0.5130768911002388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0.63978745128796488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700D-4EF4-AB0F-A9BC327950D6}"/>
            </c:ext>
          </c:extLst>
        </c:ser>
        <c:ser>
          <c:idx val="22"/>
          <c:order val="2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-0.92790862935230878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0.261115859630068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700D-4EF4-AB0F-A9BC3279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78607"/>
        <c:axId val="1244537119"/>
      </c:scatterChart>
      <c:valAx>
        <c:axId val="96147860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F1 (60,88 %)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244537119"/>
        <c:crosses val="autoZero"/>
        <c:crossBetween val="midCat"/>
        <c:majorUnit val="0.25"/>
      </c:valAx>
      <c:valAx>
        <c:axId val="1244537119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F2 (15,06 %)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AR"/>
          </a:p>
        </c:txPr>
        <c:crossAx val="961478607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ayout>
        <c:manualLayout>
          <c:xMode val="edge"/>
          <c:yMode val="edge"/>
          <c:x val="0.331541954494952"/>
          <c:y val="0.9117472295129776"/>
          <c:w val="0.37197271353350769"/>
          <c:h val="6.5104622338874318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AR"/>
              <a:t>Observaciones (ejes F1 y F2: 75,94 %)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Observaciones activas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3894356955380588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D-4B6C-89EF-DB05874E7124}"/>
                </c:ext>
              </c:extLst>
            </c:dLbl>
            <c:dLbl>
              <c:idx val="1"/>
              <c:layout>
                <c:manualLayout>
                  <c:x val="-7.38943569553806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8D-4B6C-89EF-DB05874E7124}"/>
                </c:ext>
              </c:extLst>
            </c:dLbl>
            <c:dLbl>
              <c:idx val="2"/>
              <c:layout>
                <c:manualLayout>
                  <c:x val="-7.3894356955380575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8D-4B6C-89EF-DB05874E7124}"/>
                </c:ext>
              </c:extLst>
            </c:dLbl>
            <c:dLbl>
              <c:idx val="3"/>
              <c:layout>
                <c:manualLayout>
                  <c:x val="-7.389435695538057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58D-4B6C-89EF-DB05874E7124}"/>
                </c:ext>
              </c:extLst>
            </c:dLbl>
            <c:dLbl>
              <c:idx val="4"/>
              <c:layout>
                <c:manualLayout>
                  <c:x val="-1.602564102564108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58D-4B6C-89EF-DB05874E7124}"/>
                </c:ext>
              </c:extLst>
            </c:dLbl>
            <c:dLbl>
              <c:idx val="5"/>
              <c:layout>
                <c:manualLayout>
                  <c:x val="-1.6025641025640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58D-4B6C-89EF-DB05874E7124}"/>
                </c:ext>
              </c:extLst>
            </c:dLbl>
            <c:dLbl>
              <c:idx val="6"/>
              <c:layout>
                <c:manualLayout>
                  <c:x val="-1.6025641025641083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58D-4B6C-89EF-DB05874E7124}"/>
                </c:ext>
              </c:extLst>
            </c:dLbl>
            <c:dLbl>
              <c:idx val="7"/>
              <c:layout>
                <c:manualLayout>
                  <c:x val="-1.602564102564102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58D-4B6C-89EF-DB05874E7124}"/>
                </c:ext>
              </c:extLst>
            </c:dLbl>
            <c:dLbl>
              <c:idx val="8"/>
              <c:layout>
                <c:manualLayout>
                  <c:x val="-1.602564102564114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58D-4B6C-89EF-DB05874E7124}"/>
                </c:ext>
              </c:extLst>
            </c:dLbl>
            <c:dLbl>
              <c:idx val="9"/>
              <c:layout>
                <c:manualLayout>
                  <c:x val="-1.602564102564102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58D-4B6C-89EF-DB05874E7124}"/>
                </c:ext>
              </c:extLst>
            </c:dLbl>
            <c:dLbl>
              <c:idx val="10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58D-4B6C-89EF-DB05874E7124}"/>
                </c:ext>
              </c:extLst>
            </c:dLbl>
            <c:dLbl>
              <c:idx val="11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58D-4B6C-89EF-DB05874E7124}"/>
                </c:ext>
              </c:extLst>
            </c:dLbl>
            <c:dLbl>
              <c:idx val="12"/>
              <c:layout>
                <c:manualLayout>
                  <c:x val="-7.6458459519483171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58D-4B6C-89EF-DB05874E7124}"/>
                </c:ext>
              </c:extLst>
            </c:dLbl>
            <c:dLbl>
              <c:idx val="13"/>
              <c:layout>
                <c:manualLayout>
                  <c:x val="-7.6458459519483171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58D-4B6C-89EF-DB05874E7124}"/>
                </c:ext>
              </c:extLst>
            </c:dLbl>
            <c:dLbl>
              <c:idx val="14"/>
              <c:layout>
                <c:manualLayout>
                  <c:x val="-7.6458459519483143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58D-4B6C-89EF-DB05874E7124}"/>
                </c:ext>
              </c:extLst>
            </c:dLbl>
            <c:dLbl>
              <c:idx val="15"/>
              <c:layout>
                <c:manualLayout>
                  <c:x val="-7.645845951948314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58D-4B6C-89EF-DB05874E7124}"/>
                </c:ext>
              </c:extLst>
            </c:dLbl>
            <c:dLbl>
              <c:idx val="16"/>
              <c:layout>
                <c:manualLayout>
                  <c:x val="-8.7836412275388659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58D-4B6C-89EF-DB05874E7124}"/>
                </c:ext>
              </c:extLst>
            </c:dLbl>
            <c:dLbl>
              <c:idx val="17"/>
              <c:layout>
                <c:manualLayout>
                  <c:x val="-8.7836412275388659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58D-4B6C-89EF-DB05874E7124}"/>
                </c:ext>
              </c:extLst>
            </c:dLbl>
            <c:dLbl>
              <c:idx val="18"/>
              <c:layout>
                <c:manualLayout>
                  <c:x val="-8.7836412275388659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58D-4B6C-89EF-DB05874E7124}"/>
                </c:ext>
              </c:extLst>
            </c:dLbl>
            <c:dLbl>
              <c:idx val="19"/>
              <c:layout>
                <c:manualLayout>
                  <c:x val="-8.7836412275388659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58D-4B6C-89EF-DB05874E7124}"/>
                </c:ext>
              </c:extLst>
            </c:dLbl>
            <c:dLbl>
              <c:idx val="20"/>
              <c:layout>
                <c:manualLayout>
                  <c:x val="-8.4255249343832023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58D-4B6C-89EF-DB05874E7124}"/>
                </c:ext>
              </c:extLst>
            </c:dLbl>
            <c:dLbl>
              <c:idx val="21"/>
              <c:layout>
                <c:manualLayout>
                  <c:x val="-9.92148697758934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58D-4B6C-89EF-DB05874E7124}"/>
                </c:ext>
              </c:extLst>
            </c:dLbl>
            <c:dLbl>
              <c:idx val="22"/>
              <c:layout>
                <c:manualLayout>
                  <c:x val="-8.62686755501716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58D-4B6C-89EF-DB05874E7124}"/>
                </c:ext>
              </c:extLst>
            </c:dLbl>
            <c:dLbl>
              <c:idx val="23"/>
              <c:layout>
                <c:manualLayout>
                  <c:x val="-9.92148697758934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58D-4B6C-89EF-DB05874E71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A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ACP_HID10!$A$1:$A$24</c:f>
              <c:numCache>
                <c:formatCode>General</c:formatCode>
                <c:ptCount val="24"/>
                <c:pt idx="0">
                  <c:v>-2.0972357400449226</c:v>
                </c:pt>
                <c:pt idx="1">
                  <c:v>-1.9560106499430161</c:v>
                </c:pt>
                <c:pt idx="2">
                  <c:v>-1.9909109807664964</c:v>
                </c:pt>
                <c:pt idx="3">
                  <c:v>-1.586488310896246</c:v>
                </c:pt>
                <c:pt idx="4">
                  <c:v>1.3587766228547138</c:v>
                </c:pt>
                <c:pt idx="5">
                  <c:v>3.4437708507984301</c:v>
                </c:pt>
                <c:pt idx="6">
                  <c:v>1.3903763172911721</c:v>
                </c:pt>
                <c:pt idx="7">
                  <c:v>1.8705653560997775</c:v>
                </c:pt>
                <c:pt idx="8">
                  <c:v>6.5675766575350627</c:v>
                </c:pt>
                <c:pt idx="9">
                  <c:v>6.3015146577575818</c:v>
                </c:pt>
                <c:pt idx="10">
                  <c:v>4.9633152140879053</c:v>
                </c:pt>
                <c:pt idx="11">
                  <c:v>9.1433974052692655</c:v>
                </c:pt>
                <c:pt idx="12">
                  <c:v>-2.0972357400449226</c:v>
                </c:pt>
                <c:pt idx="13">
                  <c:v>-1.9560106499430161</c:v>
                </c:pt>
                <c:pt idx="14">
                  <c:v>-1.9909109807664964</c:v>
                </c:pt>
                <c:pt idx="15">
                  <c:v>-1.586488310896246</c:v>
                </c:pt>
                <c:pt idx="16">
                  <c:v>-0.43498376815546363</c:v>
                </c:pt>
                <c:pt idx="17">
                  <c:v>-2.1217078141005397</c:v>
                </c:pt>
                <c:pt idx="18">
                  <c:v>-0.38611499312307118</c:v>
                </c:pt>
                <c:pt idx="19">
                  <c:v>-1.337734910386176</c:v>
                </c:pt>
                <c:pt idx="20">
                  <c:v>-4.2307128004204593</c:v>
                </c:pt>
                <c:pt idx="21">
                  <c:v>-3.3399263817206242</c:v>
                </c:pt>
                <c:pt idx="22">
                  <c:v>-4.1894876603251783</c:v>
                </c:pt>
                <c:pt idx="23">
                  <c:v>-3.7373333901610413</c:v>
                </c:pt>
              </c:numCache>
            </c:numRef>
          </c:xVal>
          <c:yVal>
            <c:numRef>
              <c:f>ACP_HID10!$B$1:$B$24</c:f>
              <c:numCache>
                <c:formatCode>General</c:formatCode>
                <c:ptCount val="24"/>
                <c:pt idx="0">
                  <c:v>-1.496733132456441</c:v>
                </c:pt>
                <c:pt idx="1">
                  <c:v>-1.627264438374866</c:v>
                </c:pt>
                <c:pt idx="2">
                  <c:v>-1.1029209548762429</c:v>
                </c:pt>
                <c:pt idx="3">
                  <c:v>-1.5136320353702253</c:v>
                </c:pt>
                <c:pt idx="4">
                  <c:v>-0.50138138335771298</c:v>
                </c:pt>
                <c:pt idx="5">
                  <c:v>-1.7729120641166203</c:v>
                </c:pt>
                <c:pt idx="6">
                  <c:v>-3.1701677155195749</c:v>
                </c:pt>
                <c:pt idx="7">
                  <c:v>0.8932715873867475</c:v>
                </c:pt>
                <c:pt idx="8">
                  <c:v>1.4835446682716069</c:v>
                </c:pt>
                <c:pt idx="9">
                  <c:v>0.40076071273363018</c:v>
                </c:pt>
                <c:pt idx="10">
                  <c:v>1.7374265903418324</c:v>
                </c:pt>
                <c:pt idx="11">
                  <c:v>1.3816366494918249</c:v>
                </c:pt>
                <c:pt idx="12">
                  <c:v>-1.496733132456441</c:v>
                </c:pt>
                <c:pt idx="13">
                  <c:v>-1.627264438374866</c:v>
                </c:pt>
                <c:pt idx="14">
                  <c:v>-1.1029209548762429</c:v>
                </c:pt>
                <c:pt idx="15">
                  <c:v>-1.5136320353702253</c:v>
                </c:pt>
                <c:pt idx="16">
                  <c:v>0.45110769044743859</c:v>
                </c:pt>
                <c:pt idx="17">
                  <c:v>0.79457818965325888</c:v>
                </c:pt>
                <c:pt idx="18">
                  <c:v>-1.3228383542374296</c:v>
                </c:pt>
                <c:pt idx="19">
                  <c:v>-0.16350584315275002</c:v>
                </c:pt>
                <c:pt idx="20">
                  <c:v>2.7157266868413958</c:v>
                </c:pt>
                <c:pt idx="21">
                  <c:v>1.5599025106216957</c:v>
                </c:pt>
                <c:pt idx="22">
                  <c:v>4.0890537343070665</c:v>
                </c:pt>
                <c:pt idx="23">
                  <c:v>2.9048974624431421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D-4B6C-89EF-DB05874E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97871"/>
        <c:axId val="1244514239"/>
      </c:scatterChart>
      <c:valAx>
        <c:axId val="109809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F1 (60,88 %)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244514239"/>
        <c:crosses val="autoZero"/>
        <c:crossBetween val="midCat"/>
      </c:valAx>
      <c:valAx>
        <c:axId val="1244514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F2 (15,06 %)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AR"/>
          </a:p>
        </c:txPr>
        <c:crossAx val="10980978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AR"/>
              <a:t>Biplot (ejes F1 y F2: 75,94 %)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1390714091773009E-2"/>
                  <c:y val="-4.77724523564989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CE-49DA-8C87-D1071BE02147}"/>
                </c:ext>
              </c:extLst>
            </c:dLbl>
            <c:dLbl>
              <c:idx val="1"/>
              <c:layout>
                <c:manualLayout>
                  <c:x val="-7.2195311792922434E-2"/>
                  <c:y val="-2.12024040473201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CE-49DA-8C87-D1071BE02147}"/>
                </c:ext>
              </c:extLst>
            </c:dLbl>
            <c:dLbl>
              <c:idx val="2"/>
              <c:layout>
                <c:manualLayout>
                  <c:x val="-9.81410256410256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16:1 c9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CE-49DA-8C87-D1071BE02147}"/>
                </c:ext>
              </c:extLst>
            </c:dLbl>
            <c:dLbl>
              <c:idx val="3"/>
              <c:layout>
                <c:manualLayout>
                  <c:x val="-1.602564102564102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18:0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CE-49DA-8C87-D1071BE02147}"/>
                </c:ext>
              </c:extLst>
            </c:dLbl>
            <c:dLbl>
              <c:idx val="4"/>
              <c:layout>
                <c:manualLayout>
                  <c:x val="-5.988769432667070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CE-49DA-8C87-D1071BE02147}"/>
                </c:ext>
              </c:extLst>
            </c:dLbl>
            <c:dLbl>
              <c:idx val="5"/>
              <c:layout>
                <c:manualLayout>
                  <c:x val="-5.2172504299031586E-2"/>
                  <c:y val="-1.1624443683669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CE-49DA-8C87-D1071BE02147}"/>
                </c:ext>
              </c:extLst>
            </c:dLbl>
            <c:dLbl>
              <c:idx val="6"/>
              <c:layout>
                <c:manualLayout>
                  <c:x val="-9.1291519594533434E-3"/>
                  <c:y val="-2.36178629845183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CE-49DA-8C87-D1071BE02147}"/>
                </c:ext>
              </c:extLst>
            </c:dLbl>
            <c:dLbl>
              <c:idx val="7"/>
              <c:layout>
                <c:manualLayout>
                  <c:x val="-1.1428002534165987E-2"/>
                  <c:y val="-9.125109361329833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20:4 n3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CE-49DA-8C87-D1071BE02147}"/>
                </c:ext>
              </c:extLst>
            </c:dLbl>
            <c:dLbl>
              <c:idx val="8"/>
              <c:layout>
                <c:manualLayout>
                  <c:x val="-1.602564102564102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CE-49DA-8C87-D1071BE02147}"/>
                </c:ext>
              </c:extLst>
            </c:dLbl>
            <c:dLbl>
              <c:idx val="9"/>
              <c:layout>
                <c:manualLayout>
                  <c:x val="3.6847859534799444E-2"/>
                  <c:y val="4.8762029746281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CE-49DA-8C87-D1071BE02147}"/>
                </c:ext>
              </c:extLst>
            </c:dLbl>
            <c:dLbl>
              <c:idx val="10"/>
              <c:layout>
                <c:manualLayout>
                  <c:x val="2.0755905511810939E-2"/>
                  <c:y val="2.460744037430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DHA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CE-49DA-8C87-D1071BE02147}"/>
                </c:ext>
              </c:extLst>
            </c:dLbl>
            <c:dLbl>
              <c:idx val="11"/>
              <c:layout>
                <c:manualLayout>
                  <c:x val="-1.602564102564102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α-</a:t>
                    </a:r>
                    <a:r>
                      <a:rPr lang="es-AR"/>
                      <a:t>Tocopherol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CE-49DA-8C87-D1071BE02147}"/>
                </c:ext>
              </c:extLst>
            </c:dLbl>
            <c:dLbl>
              <c:idx val="12"/>
              <c:layout>
                <c:manualLayout>
                  <c:x val="-0.1204925332609286"/>
                  <c:y val="-5.74342881052911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ɣ-Tocopherol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CE-49DA-8C87-D1071BE02147}"/>
                </c:ext>
              </c:extLst>
            </c:dLbl>
            <c:dLbl>
              <c:idx val="13"/>
              <c:layout>
                <c:manualLayout>
                  <c:x val="-1.602564102564102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Lutein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8CE-49DA-8C87-D1071BE02147}"/>
                </c:ext>
              </c:extLst>
            </c:dLbl>
            <c:dLbl>
              <c:idx val="14"/>
              <c:layout>
                <c:manualLayout>
                  <c:x val="-2.9818807131867138E-2"/>
                  <c:y val="-9.1250713226064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Retinol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8CE-49DA-8C87-D1071BE02147}"/>
                </c:ext>
              </c:extLst>
            </c:dLbl>
            <c:dLbl>
              <c:idx val="15"/>
              <c:layout>
                <c:manualLayout>
                  <c:x val="-1.602564102564102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β-</a:t>
                    </a:r>
                    <a:r>
                      <a:rPr lang="es-AR"/>
                      <a:t>Carotene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8CE-49DA-8C87-D1071BE02147}"/>
                </c:ext>
              </c:extLst>
            </c:dLbl>
            <c:dLbl>
              <c:idx val="16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8CE-49DA-8C87-D1071BE02147}"/>
                </c:ext>
              </c:extLst>
            </c:dLbl>
            <c:dLbl>
              <c:idx val="17"/>
              <c:layout>
                <c:manualLayout>
                  <c:x val="-0.10904769662412893"/>
                  <c:y val="-3.08642397961124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TBARS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8CE-49DA-8C87-D1071BE02147}"/>
                </c:ext>
              </c:extLst>
            </c:dLbl>
            <c:dLbl>
              <c:idx val="18"/>
              <c:layout>
                <c:manualLayout>
                  <c:x val="-9.418662322382125E-2"/>
                  <c:y val="7.699227813914476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8CE-49DA-8C87-D1071BE02147}"/>
                </c:ext>
              </c:extLst>
            </c:dLbl>
            <c:dLbl>
              <c:idx val="19"/>
              <c:layout>
                <c:manualLayout>
                  <c:x val="-4.6025641025641023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8CE-49DA-8C87-D1071BE02147}"/>
                </c:ext>
              </c:extLst>
            </c:dLbl>
            <c:dLbl>
              <c:idx val="20"/>
              <c:layout>
                <c:manualLayout>
                  <c:x val="-4.298076923076923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8CE-49DA-8C87-D1071BE021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ACP_HID11!$A$1:$A$21</c:f>
              <c:numCache>
                <c:formatCode>General</c:formatCode>
                <c:ptCount val="21"/>
                <c:pt idx="0">
                  <c:v>-0.47263715063760553</c:v>
                </c:pt>
                <c:pt idx="1">
                  <c:v>-0.51991805418529058</c:v>
                </c:pt>
                <c:pt idx="2">
                  <c:v>-0.99491795906633351</c:v>
                </c:pt>
                <c:pt idx="3">
                  <c:v>0.86585893192165542</c:v>
                </c:pt>
                <c:pt idx="4">
                  <c:v>-1.0192575313030894</c:v>
                </c:pt>
                <c:pt idx="5">
                  <c:v>-0.78485972011464711</c:v>
                </c:pt>
                <c:pt idx="6">
                  <c:v>0.97130482415707575</c:v>
                </c:pt>
                <c:pt idx="7">
                  <c:v>1.0123380952612469</c:v>
                </c:pt>
                <c:pt idx="8">
                  <c:v>0.92866779252235476</c:v>
                </c:pt>
                <c:pt idx="9">
                  <c:v>0.92343243621068649</c:v>
                </c:pt>
                <c:pt idx="10">
                  <c:v>1.0311261650522958</c:v>
                </c:pt>
                <c:pt idx="11">
                  <c:v>0.95309434975892948</c:v>
                </c:pt>
                <c:pt idx="12">
                  <c:v>-7.9203984216524248E-2</c:v>
                </c:pt>
                <c:pt idx="13">
                  <c:v>0.92201222213207834</c:v>
                </c:pt>
                <c:pt idx="14">
                  <c:v>0.86594315019296497</c:v>
                </c:pt>
                <c:pt idx="15">
                  <c:v>0.46910239254060188</c:v>
                </c:pt>
                <c:pt idx="16">
                  <c:v>0.77789380381647411</c:v>
                </c:pt>
                <c:pt idx="17">
                  <c:v>-0.48205221334697557</c:v>
                </c:pt>
                <c:pt idx="18">
                  <c:v>1.0578653021471198</c:v>
                </c:pt>
                <c:pt idx="19">
                  <c:v>-0.54850226844806216</c:v>
                </c:pt>
                <c:pt idx="20">
                  <c:v>-0.99197605064781413</c:v>
                </c:pt>
              </c:numCache>
            </c:numRef>
          </c:xVal>
          <c:yVal>
            <c:numRef>
              <c:f>ACP_HID11!$B$1:$B$21</c:f>
              <c:numCache>
                <c:formatCode>General</c:formatCode>
                <c:ptCount val="21"/>
                <c:pt idx="0">
                  <c:v>0.82364128387097202</c:v>
                </c:pt>
                <c:pt idx="1">
                  <c:v>0.58520883607694663</c:v>
                </c:pt>
                <c:pt idx="2">
                  <c:v>0.11172144848869768</c:v>
                </c:pt>
                <c:pt idx="3">
                  <c:v>-0.16719681130899908</c:v>
                </c:pt>
                <c:pt idx="4">
                  <c:v>-0.19920949335389598</c:v>
                </c:pt>
                <c:pt idx="5">
                  <c:v>-0.5863217095421609</c:v>
                </c:pt>
                <c:pt idx="6">
                  <c:v>0.16658329036538078</c:v>
                </c:pt>
                <c:pt idx="7">
                  <c:v>6.8775205785425064E-2</c:v>
                </c:pt>
                <c:pt idx="8">
                  <c:v>-1.1968859129213565E-2</c:v>
                </c:pt>
                <c:pt idx="9">
                  <c:v>-3.7884520030726826E-3</c:v>
                </c:pt>
                <c:pt idx="10">
                  <c:v>-5.1085125143792267E-4</c:v>
                </c:pt>
                <c:pt idx="11">
                  <c:v>0.25045432876692997</c:v>
                </c:pt>
                <c:pt idx="12">
                  <c:v>0.65306415440710497</c:v>
                </c:pt>
                <c:pt idx="13">
                  <c:v>0.34767033043714335</c:v>
                </c:pt>
                <c:pt idx="14">
                  <c:v>0.39682228113609147</c:v>
                </c:pt>
                <c:pt idx="15">
                  <c:v>-0.20526048180736164</c:v>
                </c:pt>
                <c:pt idx="16">
                  <c:v>0.46149124820703985</c:v>
                </c:pt>
                <c:pt idx="17">
                  <c:v>0.7535639828276286</c:v>
                </c:pt>
                <c:pt idx="18">
                  <c:v>-2.703167345375896E-2</c:v>
                </c:pt>
                <c:pt idx="19">
                  <c:v>0.68396155516482493</c:v>
                </c:pt>
                <c:pt idx="20">
                  <c:v>0.27914459571104905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CE-49DA-8C87-D1071BE02147}"/>
            </c:ext>
          </c:extLst>
        </c:ser>
        <c:ser>
          <c:idx val="1"/>
          <c:order val="1"/>
          <c:tx>
            <c:v>Observaciones activas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389435695538057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8CE-49DA-8C87-D1071BE02147}"/>
                </c:ext>
              </c:extLst>
            </c:dLbl>
            <c:dLbl>
              <c:idx val="1"/>
              <c:layout>
                <c:manualLayout>
                  <c:x val="-7.38943569553806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8CE-49DA-8C87-D1071BE02147}"/>
                </c:ext>
              </c:extLst>
            </c:dLbl>
            <c:dLbl>
              <c:idx val="2"/>
              <c:layout>
                <c:manualLayout>
                  <c:x val="-7.38943569553806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8CE-49DA-8C87-D1071BE02147}"/>
                </c:ext>
              </c:extLst>
            </c:dLbl>
            <c:dLbl>
              <c:idx val="3"/>
              <c:layout>
                <c:manualLayout>
                  <c:x val="-7.38943569553806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8CE-49DA-8C87-D1071BE02147}"/>
                </c:ext>
              </c:extLst>
            </c:dLbl>
            <c:dLbl>
              <c:idx val="4"/>
              <c:layout>
                <c:manualLayout>
                  <c:x val="-1.602564102564102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8CE-49DA-8C87-D1071BE02147}"/>
                </c:ext>
              </c:extLst>
            </c:dLbl>
            <c:dLbl>
              <c:idx val="5"/>
              <c:layout>
                <c:manualLayout>
                  <c:x val="-1.602564102564102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8CE-49DA-8C87-D1071BE02147}"/>
                </c:ext>
              </c:extLst>
            </c:dLbl>
            <c:dLbl>
              <c:idx val="6"/>
              <c:layout>
                <c:manualLayout>
                  <c:x val="-1.6025641025641024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8CE-49DA-8C87-D1071BE02147}"/>
                </c:ext>
              </c:extLst>
            </c:dLbl>
            <c:dLbl>
              <c:idx val="7"/>
              <c:layout>
                <c:manualLayout>
                  <c:x val="-1.602564102564102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8CE-49DA-8C87-D1071BE02147}"/>
                </c:ext>
              </c:extLst>
            </c:dLbl>
            <c:dLbl>
              <c:idx val="8"/>
              <c:layout>
                <c:manualLayout>
                  <c:x val="-1.6025641025641083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8CE-49DA-8C87-D1071BE02147}"/>
                </c:ext>
              </c:extLst>
            </c:dLbl>
            <c:dLbl>
              <c:idx val="9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8CE-49DA-8C87-D1071BE02147}"/>
                </c:ext>
              </c:extLst>
            </c:dLbl>
            <c:dLbl>
              <c:idx val="10"/>
              <c:layout>
                <c:manualLayout>
                  <c:x val="-1.602564102564102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8CE-49DA-8C87-D1071BE02147}"/>
                </c:ext>
              </c:extLst>
            </c:dLbl>
            <c:dLbl>
              <c:idx val="11"/>
              <c:layout>
                <c:manualLayout>
                  <c:x val="-1.602564102564102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8CE-49DA-8C87-D1071BE02147}"/>
                </c:ext>
              </c:extLst>
            </c:dLbl>
            <c:dLbl>
              <c:idx val="12"/>
              <c:layout>
                <c:manualLayout>
                  <c:x val="-7.645845951948314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8CE-49DA-8C87-D1071BE02147}"/>
                </c:ext>
              </c:extLst>
            </c:dLbl>
            <c:dLbl>
              <c:idx val="13"/>
              <c:layout>
                <c:manualLayout>
                  <c:x val="-7.6458459519483171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8CE-49DA-8C87-D1071BE02147}"/>
                </c:ext>
              </c:extLst>
            </c:dLbl>
            <c:dLbl>
              <c:idx val="14"/>
              <c:layout>
                <c:manualLayout>
                  <c:x val="-7.645845951948314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8CE-49DA-8C87-D1071BE02147}"/>
                </c:ext>
              </c:extLst>
            </c:dLbl>
            <c:dLbl>
              <c:idx val="15"/>
              <c:layout>
                <c:manualLayout>
                  <c:x val="-7.6458459519483143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8CE-49DA-8C87-D1071BE02147}"/>
                </c:ext>
              </c:extLst>
            </c:dLbl>
            <c:dLbl>
              <c:idx val="16"/>
              <c:layout>
                <c:manualLayout>
                  <c:x val="-8.7836412275388687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8CE-49DA-8C87-D1071BE02147}"/>
                </c:ext>
              </c:extLst>
            </c:dLbl>
            <c:dLbl>
              <c:idx val="17"/>
              <c:layout>
                <c:manualLayout>
                  <c:x val="-0.13611222735089148"/>
                  <c:y val="-4.77724523564990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8CE-49DA-8C87-D1071BE02147}"/>
                </c:ext>
              </c:extLst>
            </c:dLbl>
            <c:dLbl>
              <c:idx val="18"/>
              <c:layout>
                <c:manualLayout>
                  <c:x val="-8.7836412275388659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8CE-49DA-8C87-D1071BE02147}"/>
                </c:ext>
              </c:extLst>
            </c:dLbl>
            <c:dLbl>
              <c:idx val="19"/>
              <c:layout>
                <c:manualLayout>
                  <c:x val="-8.7836412275388659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8CE-49DA-8C87-D1071BE02147}"/>
                </c:ext>
              </c:extLst>
            </c:dLbl>
            <c:dLbl>
              <c:idx val="20"/>
              <c:layout>
                <c:manualLayout>
                  <c:x val="-9.92148697758934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8CE-49DA-8C87-D1071BE02147}"/>
                </c:ext>
              </c:extLst>
            </c:dLbl>
            <c:dLbl>
              <c:idx val="21"/>
              <c:layout>
                <c:manualLayout>
                  <c:x val="-9.921486977589341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8CE-49DA-8C87-D1071BE02147}"/>
                </c:ext>
              </c:extLst>
            </c:dLbl>
            <c:dLbl>
              <c:idx val="22"/>
              <c:layout>
                <c:manualLayout>
                  <c:x val="-9.921486977589341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8CE-49DA-8C87-D1071BE02147}"/>
                </c:ext>
              </c:extLst>
            </c:dLbl>
            <c:dLbl>
              <c:idx val="23"/>
              <c:layout>
                <c:manualLayout>
                  <c:x val="-9.921486977589340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 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8CE-49DA-8C87-D1071BE021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3CE6"/>
                    </a:solidFill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ACP_HID11!$A$22:$A$45</c:f>
              <c:numCache>
                <c:formatCode>General</c:formatCode>
                <c:ptCount val="24"/>
                <c:pt idx="0">
                  <c:v>-0.58654908658554761</c:v>
                </c:pt>
                <c:pt idx="1">
                  <c:v>-0.54705164429970299</c:v>
                </c:pt>
                <c:pt idx="2">
                  <c:v>-0.5568124722196045</c:v>
                </c:pt>
                <c:pt idx="3">
                  <c:v>-0.44370465936028203</c:v>
                </c:pt>
                <c:pt idx="4">
                  <c:v>0.38001888475930512</c:v>
                </c:pt>
                <c:pt idx="5">
                  <c:v>0.96314429912513622</c:v>
                </c:pt>
                <c:pt idx="6">
                  <c:v>0.38885659983071147</c:v>
                </c:pt>
                <c:pt idx="7">
                  <c:v>0.52315454103189785</c:v>
                </c:pt>
                <c:pt idx="8">
                  <c:v>1.836801660396671</c:v>
                </c:pt>
                <c:pt idx="9">
                  <c:v>1.762390176763809</c:v>
                </c:pt>
                <c:pt idx="10">
                  <c:v>1.3881262605209341</c:v>
                </c:pt>
                <c:pt idx="11">
                  <c:v>2.5572000771999419</c:v>
                </c:pt>
                <c:pt idx="12">
                  <c:v>-0.58654908658554761</c:v>
                </c:pt>
                <c:pt idx="13">
                  <c:v>-0.54705164429970299</c:v>
                </c:pt>
                <c:pt idx="14">
                  <c:v>-0.5568124722196045</c:v>
                </c:pt>
                <c:pt idx="15">
                  <c:v>-0.44370465936028203</c:v>
                </c:pt>
                <c:pt idx="16">
                  <c:v>-0.12165505623400341</c:v>
                </c:pt>
                <c:pt idx="17">
                  <c:v>-0.59339336851823521</c:v>
                </c:pt>
                <c:pt idx="18">
                  <c:v>-0.10798757250268456</c:v>
                </c:pt>
                <c:pt idx="19">
                  <c:v>-0.37413399685998289</c:v>
                </c:pt>
                <c:pt idx="20">
                  <c:v>-1.1832340453244663</c:v>
                </c:pt>
                <c:pt idx="21">
                  <c:v>-0.93410136545701006</c:v>
                </c:pt>
                <c:pt idx="22">
                  <c:v>-1.1717043122546253</c:v>
                </c:pt>
                <c:pt idx="23">
                  <c:v>-1.0452470575471271</c:v>
                </c:pt>
              </c:numCache>
            </c:numRef>
          </c:xVal>
          <c:yVal>
            <c:numRef>
              <c:f>ACP_HID11!$B$22:$B$45</c:f>
              <c:numCache>
                <c:formatCode>General</c:formatCode>
                <c:ptCount val="24"/>
                <c:pt idx="0">
                  <c:v>-0.84163554555143638</c:v>
                </c:pt>
                <c:pt idx="1">
                  <c:v>-0.91503526156353066</c:v>
                </c:pt>
                <c:pt idx="2">
                  <c:v>-0.62018903666141212</c:v>
                </c:pt>
                <c:pt idx="3">
                  <c:v>-0.85113805275505605</c:v>
                </c:pt>
                <c:pt idx="4">
                  <c:v>-0.28193429073027043</c:v>
                </c:pt>
                <c:pt idx="5">
                  <c:v>-0.99693511150421488</c:v>
                </c:pt>
                <c:pt idx="6">
                  <c:v>-1.7826329736964768</c:v>
                </c:pt>
                <c:pt idx="7">
                  <c:v>0.50230004499330649</c:v>
                </c:pt>
                <c:pt idx="8">
                  <c:v>0.83421947383598549</c:v>
                </c:pt>
                <c:pt idx="9">
                  <c:v>0.22535377468632839</c:v>
                </c:pt>
                <c:pt idx="10">
                  <c:v>0.97698109603414984</c:v>
                </c:pt>
                <c:pt idx="11">
                  <c:v>0.77691506256727594</c:v>
                </c:pt>
                <c:pt idx="12">
                  <c:v>-0.84163554555143638</c:v>
                </c:pt>
                <c:pt idx="13">
                  <c:v>-0.91503526156353066</c:v>
                </c:pt>
                <c:pt idx="14">
                  <c:v>-0.62018903666141212</c:v>
                </c:pt>
                <c:pt idx="15">
                  <c:v>-0.85113805275505605</c:v>
                </c:pt>
                <c:pt idx="16">
                  <c:v>0.2536646372817753</c:v>
                </c:pt>
                <c:pt idx="17">
                  <c:v>0.44680326347459642</c:v>
                </c:pt>
                <c:pt idx="18">
                  <c:v>-0.74385189704309884</c:v>
                </c:pt>
                <c:pt idx="19">
                  <c:v>-9.1941794110525735E-2</c:v>
                </c:pt>
                <c:pt idx="20">
                  <c:v>1.5270939502068326</c:v>
                </c:pt>
                <c:pt idx="21">
                  <c:v>0.87715663672084454</c:v>
                </c:pt>
                <c:pt idx="22">
                  <c:v>2.2993363986100062</c:v>
                </c:pt>
                <c:pt idx="23">
                  <c:v>1.6334675217363568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8CE-49DA-8C87-D1071BE0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98351"/>
        <c:axId val="124452172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-0.47263715063760553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0.82364128387097202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39-88CE-49DA-8C87-D1071BE0214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-0.51991805418529058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0.58520883607694663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8CE-49DA-8C87-D1071BE0214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-0.99491795906633351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0.11172144848869768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8CE-49DA-8C87-D1071BE0214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0.86585893192165542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-0.16719681130899908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8CE-49DA-8C87-D1071BE0214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-1.0192575313030894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-0.19920949335389598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8CE-49DA-8C87-D1071BE0214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-0.78485972011464711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-0.5863217095421609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8CE-49DA-8C87-D1071BE0214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0.97130482415707575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0.16658329036538078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8CE-49DA-8C87-D1071BE0214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1.0123380952612469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6.8775205785425064E-2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8CE-49DA-8C87-D1071BE0214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0.92866779252235476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-1.1968859129213565E-2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8CE-49DA-8C87-D1071BE0214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0.92343243621068649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-3.7884520030726826E-3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8CE-49DA-8C87-D1071BE0214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1.0311261650522958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-5.1085125143792267E-4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8CE-49DA-8C87-D1071BE0214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0.95309434975892948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0.25045432876692997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8CE-49DA-8C87-D1071BE0214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-7.9203984216524248E-2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0.65306415440710497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8CE-49DA-8C87-D1071BE0214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0.92201222213207834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0.34767033043714335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88CE-49DA-8C87-D1071BE0214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0.86594315019296497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0.39682228113609147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88CE-49DA-8C87-D1071BE0214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0.46910239254060188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-0.20526048180736164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88CE-49DA-8C87-D1071BE0214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0.77789380381647411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0.46149124820703985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88CE-49DA-8C87-D1071BE0214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-0.48205221334697557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0.7535639828276286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88CE-49DA-8C87-D1071BE0214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1.0578653021471198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-2.703167345375896E-2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88CE-49DA-8C87-D1071BE0214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-0.54850226844806216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0.68396155516482493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88CE-49DA-8C87-D1071BE0214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/>
                </c:tx>
                <c:spPr>
                  <a:ln w="6350">
                    <a:solidFill>
                      <a:srgbClr val="FF0000"/>
                    </a:solidFill>
                    <a:prstDash val="solid"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-0.99197605064781413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0.27914459571104905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88CE-49DA-8C87-D1071BE02147}"/>
                  </c:ext>
                </c:extLst>
              </c15:ser>
            </c15:filteredScatterSeries>
          </c:ext>
        </c:extLst>
      </c:scatterChart>
      <c:valAx>
        <c:axId val="147419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F1 (60,88 %)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AR"/>
          </a:p>
        </c:txPr>
        <c:crossAx val="1244521727"/>
        <c:crosses val="autoZero"/>
        <c:crossBetween val="midCat"/>
      </c:valAx>
      <c:valAx>
        <c:axId val="1244521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F2 (15,06 %)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AR"/>
          </a:p>
        </c:txPr>
        <c:crossAx val="147419835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ALA 18:3 n-3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33958363824995"/>
          <c:y val="9.8189142460106044E-2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plus>
            <c:minus>
              <c:numRef>
                <c:f>'T0 T1 T2'!$AA$34:$AC$34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0.90161003164709663</c:v>
                  </c:pt>
                  <c:pt idx="2">
                    <c:v>1.2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T2'!$X$34:$Z$34</c:f>
              <c:numCache>
                <c:formatCode>0.00</c:formatCode>
                <c:ptCount val="3"/>
                <c:pt idx="0">
                  <c:v>3.2548499999999998</c:v>
                </c:pt>
                <c:pt idx="1">
                  <c:v>5.089224999999999</c:v>
                </c:pt>
                <c:pt idx="2">
                  <c:v>10.256575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C-4043-9673-E9B1383BC65E}"/>
            </c:ext>
          </c:extLst>
        </c:ser>
        <c:ser>
          <c:idx val="1"/>
          <c:order val="1"/>
          <c:tx>
            <c:v>Balanceado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plus>
            <c:minus>
              <c:numRef>
                <c:f>'T0 T1 T2'!$AA$35:$AC$35</c:f>
                <c:numCache>
                  <c:formatCode>General</c:formatCode>
                  <c:ptCount val="3"/>
                  <c:pt idx="0">
                    <c:v>0.41174827868492769</c:v>
                  </c:pt>
                  <c:pt idx="1">
                    <c:v>0.23815887379366651</c:v>
                  </c:pt>
                  <c:pt idx="2">
                    <c:v>0.44914289856718409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T2'!$X$35:$Z$35</c:f>
              <c:numCache>
                <c:formatCode>0.00</c:formatCode>
                <c:ptCount val="3"/>
                <c:pt idx="0">
                  <c:v>3.2548499999999998</c:v>
                </c:pt>
                <c:pt idx="1">
                  <c:v>2.7761666666666667</c:v>
                </c:pt>
                <c:pt idx="2">
                  <c:v>2.8108249999999999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C-4043-9673-E9B1383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2016"/>
        <c:axId val="100903552"/>
      </c:scatterChart>
      <c:valAx>
        <c:axId val="100902016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903552"/>
        <c:crosses val="autoZero"/>
        <c:crossBetween val="midCat"/>
        <c:majorUnit val="1"/>
        <c:minorUnit val="1"/>
      </c:valAx>
      <c:valAx>
        <c:axId val="100903552"/>
        <c:scaling>
          <c:orientation val="minMax"/>
          <c:max val="12"/>
          <c:min val="2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902016"/>
        <c:crosses val="autoZero"/>
        <c:crossBetween val="midCat"/>
        <c:majorUnit val="2"/>
        <c:minorUnit val="0.1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n6/n3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575986084145329"/>
          <c:y val="0.11829153760487636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T2'!$AA$37:$AC$37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0.74</c:v>
                  </c:pt>
                  <c:pt idx="2">
                    <c:v>0.17</c:v>
                  </c:pt>
                </c:numCache>
              </c:numRef>
            </c:plus>
            <c:minus>
              <c:numRef>
                <c:f>'T0 T1 T2'!$AA$37:$AC$37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0.74</c:v>
                  </c:pt>
                  <c:pt idx="2">
                    <c:v>0.17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T2'!$X$37:$Z$37</c:f>
              <c:numCache>
                <c:formatCode>0.00</c:formatCode>
                <c:ptCount val="3"/>
                <c:pt idx="0">
                  <c:v>6.2445989088360401</c:v>
                </c:pt>
                <c:pt idx="1">
                  <c:v>3.91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9-409B-8414-EBA63F22440E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T2'!$AA$38:$AC$38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0.56000000000000005</c:v>
                  </c:pt>
                  <c:pt idx="2">
                    <c:v>0.42</c:v>
                  </c:pt>
                </c:numCache>
              </c:numRef>
            </c:plus>
            <c:minus>
              <c:numRef>
                <c:f>'T0 T1 T2'!$AA$38:$AC$38</c:f>
                <c:numCache>
                  <c:formatCode>General</c:formatCode>
                  <c:ptCount val="3"/>
                  <c:pt idx="0">
                    <c:v>0.56000000000000005</c:v>
                  </c:pt>
                  <c:pt idx="1">
                    <c:v>0.56000000000000005</c:v>
                  </c:pt>
                  <c:pt idx="2">
                    <c:v>0.42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T2'!$X$38:$Z$38</c:f>
              <c:numCache>
                <c:formatCode>0.00</c:formatCode>
                <c:ptCount val="3"/>
                <c:pt idx="0">
                  <c:v>6.2445989088360374</c:v>
                </c:pt>
                <c:pt idx="1">
                  <c:v>6.62</c:v>
                </c:pt>
                <c:pt idx="2">
                  <c:v>7.2796575821842664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9-409B-8414-EBA63F22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2544"/>
        <c:axId val="101214080"/>
      </c:scatterChart>
      <c:valAx>
        <c:axId val="101212544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14080"/>
        <c:crosses val="autoZero"/>
        <c:crossBetween val="midCat"/>
        <c:majorUnit val="1"/>
        <c:minorUnit val="1"/>
      </c:valAx>
      <c:valAx>
        <c:axId val="101214080"/>
        <c:scaling>
          <c:orientation val="minMax"/>
          <c:max val="9"/>
          <c:min val="1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12544"/>
        <c:crosses val="autoZero"/>
        <c:crossBetween val="midCat"/>
        <c:majorUnit val="1.5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EPA 20:5 n-3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6797695542756"/>
          <c:y val="0.14543321742070497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T2'!$AA$31:$AC$31</c:f>
                <c:numCache>
                  <c:formatCode>General</c:formatCode>
                  <c:ptCount val="3"/>
                  <c:pt idx="0">
                    <c:v>0.18</c:v>
                  </c:pt>
                  <c:pt idx="1">
                    <c:v>0.76</c:v>
                  </c:pt>
                  <c:pt idx="2">
                    <c:v>0.76</c:v>
                  </c:pt>
                </c:numCache>
              </c:numRef>
            </c:plus>
            <c:minus>
              <c:numRef>
                <c:f>'T0 T1 T2'!$AA$31:$AC$31</c:f>
                <c:numCache>
                  <c:formatCode>General</c:formatCode>
                  <c:ptCount val="3"/>
                  <c:pt idx="0">
                    <c:v>0.18</c:v>
                  </c:pt>
                  <c:pt idx="1">
                    <c:v>0.76</c:v>
                  </c:pt>
                  <c:pt idx="2">
                    <c:v>0.76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T2'!$X$31:$Z$31</c:f>
              <c:numCache>
                <c:formatCode>0.00</c:formatCode>
                <c:ptCount val="3"/>
                <c:pt idx="0">
                  <c:v>21.99</c:v>
                </c:pt>
                <c:pt idx="1">
                  <c:v>18.2</c:v>
                </c:pt>
                <c:pt idx="2">
                  <c:v>23.55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BD6-95F9-F84D254C2361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T2'!$AA$32:$AC$32</c:f>
                <c:numCache>
                  <c:formatCode>General</c:formatCode>
                  <c:ptCount val="3"/>
                  <c:pt idx="0">
                    <c:v>0.18</c:v>
                  </c:pt>
                  <c:pt idx="1">
                    <c:v>0.95</c:v>
                  </c:pt>
                  <c:pt idx="2">
                    <c:v>0.61</c:v>
                  </c:pt>
                </c:numCache>
              </c:numRef>
            </c:plus>
            <c:minus>
              <c:numRef>
                <c:f>'T0 T1 T2'!$AA$32:$AC$32</c:f>
                <c:numCache>
                  <c:formatCode>General</c:formatCode>
                  <c:ptCount val="3"/>
                  <c:pt idx="0">
                    <c:v>0.18</c:v>
                  </c:pt>
                  <c:pt idx="1">
                    <c:v>0.95</c:v>
                  </c:pt>
                  <c:pt idx="2">
                    <c:v>0.61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T2'!$X$32:$Z$32</c:f>
              <c:numCache>
                <c:formatCode>0.00</c:formatCode>
                <c:ptCount val="3"/>
                <c:pt idx="0">
                  <c:v>21.99</c:v>
                </c:pt>
                <c:pt idx="1">
                  <c:v>19.579999999999998</c:v>
                </c:pt>
                <c:pt idx="2">
                  <c:v>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9-4BD6-95F9-F84D254C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6464"/>
        <c:axId val="101248000"/>
      </c:scatterChart>
      <c:valAx>
        <c:axId val="101246464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48000"/>
        <c:crosses val="autoZero"/>
        <c:crossBetween val="midCat"/>
        <c:majorUnit val="1"/>
        <c:minorUnit val="1"/>
      </c:valAx>
      <c:valAx>
        <c:axId val="101248000"/>
        <c:scaling>
          <c:orientation val="minMax"/>
          <c:max val="26"/>
          <c:min val="14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46464"/>
        <c:crosses val="autoZero"/>
        <c:crossBetween val="midCat"/>
        <c:majorUnit val="2"/>
        <c:minorUnit val="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 PUFAs-</a:t>
            </a:r>
            <a:r>
              <a:rPr lang="en-US" sz="1400">
                <a:latin typeface="Times New Roman" pitchFamily="18" charset="0"/>
                <a:cs typeface="Times New Roman" pitchFamily="18" charset="0"/>
              </a:rPr>
              <a:t>n3</a:t>
            </a: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6797695542756"/>
          <c:y val="0.10285877351177554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T2'!$AA$28:$AC$28</c:f>
                <c:numCache>
                  <c:formatCode>General</c:formatCode>
                  <c:ptCount val="3"/>
                  <c:pt idx="0">
                    <c:v>27.285016228560277</c:v>
                  </c:pt>
                  <c:pt idx="1">
                    <c:v>23.99156941886601</c:v>
                  </c:pt>
                  <c:pt idx="2">
                    <c:v>20.865718243255678</c:v>
                  </c:pt>
                </c:numCache>
              </c:numRef>
            </c:plus>
            <c:minus>
              <c:numRef>
                <c:f>'T0 T1 T2'!$AA$28:$AC$28</c:f>
                <c:numCache>
                  <c:formatCode>General</c:formatCode>
                  <c:ptCount val="3"/>
                  <c:pt idx="0">
                    <c:v>27.285016228560277</c:v>
                  </c:pt>
                  <c:pt idx="1">
                    <c:v>23.99156941886601</c:v>
                  </c:pt>
                  <c:pt idx="2">
                    <c:v>20.865718243255678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T2'!$X$28:$Z$28</c:f>
              <c:numCache>
                <c:formatCode>0.00</c:formatCode>
                <c:ptCount val="3"/>
                <c:pt idx="0">
                  <c:v>293.47037999999998</c:v>
                </c:pt>
                <c:pt idx="1">
                  <c:v>345.79632000000004</c:v>
                </c:pt>
                <c:pt idx="2">
                  <c:v>590.43618000000004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C-46BF-A4A8-1CEB5E7F5CD8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T2'!$AA$29:$AC$29</c:f>
                <c:numCache>
                  <c:formatCode>General</c:formatCode>
                  <c:ptCount val="3"/>
                  <c:pt idx="0">
                    <c:v>27.285016228560277</c:v>
                  </c:pt>
                  <c:pt idx="1">
                    <c:v>16.589128117802534</c:v>
                  </c:pt>
                  <c:pt idx="2">
                    <c:v>30.604150973180111</c:v>
                  </c:pt>
                </c:numCache>
              </c:numRef>
            </c:plus>
            <c:minus>
              <c:numRef>
                <c:f>'T0 T1 T2'!$AA$29:$AC$29</c:f>
                <c:numCache>
                  <c:formatCode>General</c:formatCode>
                  <c:ptCount val="3"/>
                  <c:pt idx="0">
                    <c:v>27.285016228560277</c:v>
                  </c:pt>
                  <c:pt idx="1">
                    <c:v>16.589128117802534</c:v>
                  </c:pt>
                  <c:pt idx="2">
                    <c:v>30.604150973180111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T2'!$X$29:$Z$29</c:f>
              <c:numCache>
                <c:formatCode>0.00</c:formatCode>
                <c:ptCount val="3"/>
                <c:pt idx="0">
                  <c:v>293.47037999999998</c:v>
                </c:pt>
                <c:pt idx="1">
                  <c:v>263.27516000000003</c:v>
                </c:pt>
                <c:pt idx="2">
                  <c:v>251.54677000000001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C-46BF-A4A8-1CEB5E7F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0752"/>
        <c:axId val="101292288"/>
      </c:scatterChart>
      <c:valAx>
        <c:axId val="101290752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92288"/>
        <c:crosses val="autoZero"/>
        <c:crossBetween val="midCat"/>
        <c:majorUnit val="1"/>
        <c:minorUnit val="1"/>
      </c:valAx>
      <c:valAx>
        <c:axId val="101292288"/>
        <c:scaling>
          <c:orientation val="minMax"/>
          <c:max val="800"/>
          <c:min val="10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290752"/>
        <c:crosses val="autoZero"/>
        <c:crossBetween val="midCat"/>
        <c:majorUnit val="100"/>
        <c:minorUnit val="0.30000000000000004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PUFAs-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n6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9523384567959602"/>
          <c:y val="2.36137769064108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65847482543659"/>
          <c:y val="0.14212798021298559"/>
          <c:w val="0.80415662330698423"/>
          <c:h val="0.62365354101866755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T2'!$AA$40:$AC$40</c:f>
                <c:numCache>
                  <c:formatCode>General</c:formatCode>
                  <c:ptCount val="3"/>
                  <c:pt idx="0">
                    <c:v>20.47</c:v>
                  </c:pt>
                  <c:pt idx="1">
                    <c:v>65.58</c:v>
                  </c:pt>
                  <c:pt idx="2">
                    <c:v>66.25</c:v>
                  </c:pt>
                </c:numCache>
              </c:numRef>
            </c:plus>
            <c:minus>
              <c:numRef>
                <c:f>'T0 T1 T2'!$AA$40:$AC$40</c:f>
                <c:numCache>
                  <c:formatCode>General</c:formatCode>
                  <c:ptCount val="3"/>
                  <c:pt idx="0">
                    <c:v>20.47</c:v>
                  </c:pt>
                  <c:pt idx="1">
                    <c:v>65.58</c:v>
                  </c:pt>
                  <c:pt idx="2">
                    <c:v>66.25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T2'!$X$40:$Z$40</c:f>
              <c:numCache>
                <c:formatCode>General</c:formatCode>
                <c:ptCount val="3"/>
                <c:pt idx="0" formatCode="0.00">
                  <c:v>1823</c:v>
                </c:pt>
                <c:pt idx="1">
                  <c:v>1321.7088600000002</c:v>
                </c:pt>
                <c:pt idx="2" formatCode="0.00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3-4393-8F71-62DAB6D25BBF}"/>
            </c:ext>
          </c:extLst>
        </c:ser>
        <c:ser>
          <c:idx val="1"/>
          <c:order val="1"/>
          <c:tx>
            <c:v>Balanceado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T2'!$AA$41:$AC$41</c:f>
                <c:numCache>
                  <c:formatCode>General</c:formatCode>
                  <c:ptCount val="3"/>
                  <c:pt idx="0">
                    <c:v>20.47</c:v>
                  </c:pt>
                  <c:pt idx="1">
                    <c:v>106.54</c:v>
                  </c:pt>
                  <c:pt idx="2">
                    <c:v>152</c:v>
                  </c:pt>
                </c:numCache>
              </c:numRef>
            </c:plus>
            <c:minus>
              <c:numRef>
                <c:f>'T0 T1 T2'!$AA$41:$AC$41</c:f>
                <c:numCache>
                  <c:formatCode>General</c:formatCode>
                  <c:ptCount val="3"/>
                  <c:pt idx="0">
                    <c:v>20.47</c:v>
                  </c:pt>
                  <c:pt idx="1">
                    <c:v>106.54</c:v>
                  </c:pt>
                  <c:pt idx="2">
                    <c:v>152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T2'!$X$41:$Z$41</c:f>
              <c:numCache>
                <c:formatCode>0.00</c:formatCode>
                <c:ptCount val="3"/>
                <c:pt idx="0">
                  <c:v>1823</c:v>
                </c:pt>
                <c:pt idx="1">
                  <c:v>1736</c:v>
                </c:pt>
                <c:pt idx="2">
                  <c:v>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3-4393-8F71-62DAB6D2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848"/>
        <c:axId val="101328384"/>
      </c:scatterChart>
      <c:valAx>
        <c:axId val="101326848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328384"/>
        <c:crosses val="autoZero"/>
        <c:crossBetween val="midCat"/>
        <c:majorUnit val="1"/>
        <c:minorUnit val="1"/>
      </c:valAx>
      <c:valAx>
        <c:axId val="101328384"/>
        <c:scaling>
          <c:orientation val="minMax"/>
          <c:max val="2000"/>
          <c:min val="90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1326848"/>
        <c:crosses val="autoZero"/>
        <c:crossBetween val="midCat"/>
        <c:majorUnit val="150"/>
        <c:minorUnit val="100"/>
      </c:valAx>
    </c:plotArea>
    <c:legend>
      <c:legendPos val="b"/>
      <c:layout>
        <c:manualLayout>
          <c:xMode val="edge"/>
          <c:yMode val="edge"/>
          <c:x val="0.32574834632655891"/>
          <c:y val="0.90779064204036186"/>
          <c:w val="0.42087999906744089"/>
          <c:h val="6.92363837644383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'T0 T1 T2'!$AX$30</c:f>
              <c:strCache>
                <c:ptCount val="1"/>
                <c:pt idx="0">
                  <c:v>EPA</c:v>
                </c:pt>
              </c:strCache>
            </c:strRef>
          </c:tx>
          <c:invertIfNegative val="0"/>
          <c:cat>
            <c:multiLvlStrRef>
              <c:f>'T0 T1 T2'!$AY$28:$BD$29</c:f>
              <c:multiLvlStrCache>
                <c:ptCount val="6"/>
                <c:lvl>
                  <c:pt idx="0">
                    <c:v>p</c:v>
                  </c:pt>
                  <c:pt idx="1">
                    <c:v>b</c:v>
                  </c:pt>
                  <c:pt idx="2">
                    <c:v>p</c:v>
                  </c:pt>
                  <c:pt idx="3">
                    <c:v>b</c:v>
                  </c:pt>
                  <c:pt idx="4">
                    <c:v>p</c:v>
                  </c:pt>
                  <c:pt idx="5">
                    <c:v>b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'T0 T1 T2'!$AY$30:$BD$30</c:f>
              <c:numCache>
                <c:formatCode>General</c:formatCode>
                <c:ptCount val="6"/>
                <c:pt idx="0">
                  <c:v>21.99</c:v>
                </c:pt>
                <c:pt idx="1">
                  <c:v>21.99</c:v>
                </c:pt>
                <c:pt idx="2">
                  <c:v>18.2</c:v>
                </c:pt>
                <c:pt idx="3">
                  <c:v>19.579999999999998</c:v>
                </c:pt>
                <c:pt idx="4">
                  <c:v>23.55</c:v>
                </c:pt>
                <c:pt idx="5">
                  <c:v>16.55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4-4D35-B0D5-8D24DB3F1D6B}"/>
            </c:ext>
          </c:extLst>
        </c:ser>
        <c:ser>
          <c:idx val="1"/>
          <c:order val="1"/>
          <c:tx>
            <c:strRef>
              <c:f>'T0 T1 T2'!$AX$31</c:f>
              <c:strCache>
                <c:ptCount val="1"/>
                <c:pt idx="0">
                  <c:v>DHA</c:v>
                </c:pt>
              </c:strCache>
            </c:strRef>
          </c:tx>
          <c:invertIfNegative val="0"/>
          <c:cat>
            <c:multiLvlStrRef>
              <c:f>'T0 T1 T2'!$AY$28:$BD$29</c:f>
              <c:multiLvlStrCache>
                <c:ptCount val="6"/>
                <c:lvl>
                  <c:pt idx="0">
                    <c:v>p</c:v>
                  </c:pt>
                  <c:pt idx="1">
                    <c:v>b</c:v>
                  </c:pt>
                  <c:pt idx="2">
                    <c:v>p</c:v>
                  </c:pt>
                  <c:pt idx="3">
                    <c:v>b</c:v>
                  </c:pt>
                  <c:pt idx="4">
                    <c:v>p</c:v>
                  </c:pt>
                  <c:pt idx="5">
                    <c:v>b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'T0 T1 T2'!$AY$31:$BD$31</c:f>
              <c:numCache>
                <c:formatCode>General</c:formatCode>
                <c:ptCount val="6"/>
                <c:pt idx="0">
                  <c:v>66.05</c:v>
                </c:pt>
                <c:pt idx="1">
                  <c:v>66.05</c:v>
                </c:pt>
                <c:pt idx="2">
                  <c:v>86.29</c:v>
                </c:pt>
                <c:pt idx="3">
                  <c:v>70.98</c:v>
                </c:pt>
                <c:pt idx="4">
                  <c:v>107.88</c:v>
                </c:pt>
                <c:pt idx="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4-4D35-B0D5-8D24DB3F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01357824"/>
        <c:axId val="101359616"/>
      </c:barChart>
      <c:catAx>
        <c:axId val="1013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9616"/>
        <c:crosses val="autoZero"/>
        <c:auto val="1"/>
        <c:lblAlgn val="ctr"/>
        <c:lblOffset val="100"/>
        <c:noMultiLvlLbl val="0"/>
      </c:catAx>
      <c:valAx>
        <c:axId val="10135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3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 AL 18:2 n6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6233523011907365"/>
          <c:y val="2.42464074054649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6797695542756"/>
          <c:y val="0.10285877351177554"/>
          <c:w val="0.80415662330698423"/>
          <c:h val="0.66959940909772908"/>
        </c:manualLayout>
      </c:layout>
      <c:scatterChart>
        <c:scatterStyle val="lineMarker"/>
        <c:varyColors val="0"/>
        <c:ser>
          <c:idx val="0"/>
          <c:order val="0"/>
          <c:tx>
            <c:v>Pastura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T2'!$AA$43:$AC$43</c:f>
                <c:numCache>
                  <c:formatCode>General</c:formatCode>
                  <c:ptCount val="3"/>
                  <c:pt idx="0">
                    <c:v>11.8</c:v>
                  </c:pt>
                  <c:pt idx="1">
                    <c:v>110.3</c:v>
                  </c:pt>
                  <c:pt idx="2">
                    <c:v>61.8</c:v>
                  </c:pt>
                </c:numCache>
              </c:numRef>
            </c:plus>
            <c:minus>
              <c:numRef>
                <c:f>'T0 T1 T2'!$AA$43:$AC$43</c:f>
                <c:numCache>
                  <c:formatCode>General</c:formatCode>
                  <c:ptCount val="3"/>
                  <c:pt idx="0">
                    <c:v>11.8</c:v>
                  </c:pt>
                  <c:pt idx="1">
                    <c:v>110.3</c:v>
                  </c:pt>
                  <c:pt idx="2">
                    <c:v>61.8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T2'!$X$43:$Z$43</c:f>
              <c:numCache>
                <c:formatCode>0.00</c:formatCode>
                <c:ptCount val="3"/>
                <c:pt idx="0">
                  <c:v>1624.5</c:v>
                </c:pt>
                <c:pt idx="1">
                  <c:v>1138.4000000000001</c:v>
                </c:pt>
                <c:pt idx="2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4-4925-BE8F-92DA2FF13440}"/>
            </c:ext>
          </c:extLst>
        </c:ser>
        <c:ser>
          <c:idx val="1"/>
          <c:order val="1"/>
          <c:tx>
            <c:v>CC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'T0 T1 T2'!$AA$44:$AC$44</c:f>
                <c:numCache>
                  <c:formatCode>General</c:formatCode>
                  <c:ptCount val="3"/>
                  <c:pt idx="0">
                    <c:v>11.8</c:v>
                  </c:pt>
                  <c:pt idx="1">
                    <c:v>93</c:v>
                  </c:pt>
                  <c:pt idx="2">
                    <c:v>164</c:v>
                  </c:pt>
                </c:numCache>
              </c:numRef>
            </c:plus>
            <c:minus>
              <c:numRef>
                <c:f>'T0 T1 T2'!$AA$44:$AC$44</c:f>
                <c:numCache>
                  <c:formatCode>General</c:formatCode>
                  <c:ptCount val="3"/>
                  <c:pt idx="0">
                    <c:v>11.8</c:v>
                  </c:pt>
                  <c:pt idx="1">
                    <c:v>93</c:v>
                  </c:pt>
                  <c:pt idx="2">
                    <c:v>164</c:v>
                  </c:pt>
                </c:numCache>
              </c:numRef>
            </c:minus>
          </c:errBars>
          <c:xVal>
            <c:numRef>
              <c:f>'T0 T1 T2'!$X$24:$Z$24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'T0 T1 T2'!$X$44:$Z$44</c:f>
              <c:numCache>
                <c:formatCode>0.00</c:formatCode>
                <c:ptCount val="3"/>
                <c:pt idx="0">
                  <c:v>1624.5</c:v>
                </c:pt>
                <c:pt idx="1">
                  <c:v>1515</c:v>
                </c:pt>
                <c:pt idx="2">
                  <c:v>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4-4925-BE8F-92DA2FF1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2512"/>
        <c:axId val="100993664"/>
      </c:scatterChart>
      <c:valAx>
        <c:axId val="100992512"/>
        <c:scaling>
          <c:orientation val="minMax"/>
          <c:max val="2.2000000000000002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993664"/>
        <c:crosses val="autoZero"/>
        <c:crossBetween val="midCat"/>
        <c:majorUnit val="1"/>
        <c:minorUnit val="1"/>
      </c:valAx>
      <c:valAx>
        <c:axId val="100993664"/>
        <c:scaling>
          <c:orientation val="minMax"/>
          <c:max val="2000"/>
          <c:min val="25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Arial" pitchFamily="34" charset="0"/>
              </a:defRPr>
            </a:pPr>
            <a:endParaRPr lang="es-AR"/>
          </a:p>
        </c:txPr>
        <c:crossAx val="100992512"/>
        <c:crosses val="autoZero"/>
        <c:crossBetween val="midCat"/>
        <c:majorUnit val="250"/>
        <c:minorUnit val="0.30000000000000004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6" sel="1" val="0">
  <itemLst>
    <item val="Estadísticos descriptivos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6" sel="1" val="0">
  <itemLst>
    <item val="Estadísticos descriptivos"/>
    <item val="Matriz de correlaciones (Pearson (n))"/>
    <item val="Análisis de Componentes Principales"/>
    <item val="Valores propios"/>
    <item val="Vectores propios"/>
    <item val="Cargas factoriales"/>
    <item val="Correlaciones entre las variables y los factores"/>
    <item val="Contribuciones de las variables (%)"/>
    <item val="Cosenos cuadrados de las variables"/>
    <item val="Puntuaciones factoriales"/>
    <item val="Contribuciones de las observaciones (%)"/>
    <item val="Cosenos cuadrados de las observaciones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image" Target="../media/image5.png"/><Relationship Id="rId7" Type="http://schemas.openxmlformats.org/officeDocument/2006/relationships/chart" Target="../charts/chart18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7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image" Target="../media/image5.png"/><Relationship Id="rId7" Type="http://schemas.openxmlformats.org/officeDocument/2006/relationships/chart" Target="../charts/chart2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20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image" Target="../media/image5.png"/><Relationship Id="rId7" Type="http://schemas.openxmlformats.org/officeDocument/2006/relationships/chart" Target="../charts/chart2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23.xml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657727</xdr:colOff>
      <xdr:row>4</xdr:row>
      <xdr:rowOff>9083</xdr:rowOff>
    </xdr:from>
    <xdr:to>
      <xdr:col>27</xdr:col>
      <xdr:colOff>556771</xdr:colOff>
      <xdr:row>23</xdr:row>
      <xdr:rowOff>174969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836" t="21656" r="14943" b="7383"/>
        <a:stretch>
          <a:fillRect/>
        </a:stretch>
      </xdr:blipFill>
      <xdr:spPr bwMode="auto">
        <a:xfrm>
          <a:off x="18616682" y="823038"/>
          <a:ext cx="6757044" cy="37853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574537</xdr:colOff>
      <xdr:row>21</xdr:row>
      <xdr:rowOff>53029</xdr:rowOff>
    </xdr:from>
    <xdr:to>
      <xdr:col>27</xdr:col>
      <xdr:colOff>277185</xdr:colOff>
      <xdr:row>39</xdr:row>
      <xdr:rowOff>21745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7987" t="24117" r="19647" b="16734"/>
        <a:stretch>
          <a:fillRect/>
        </a:stretch>
      </xdr:blipFill>
      <xdr:spPr bwMode="auto">
        <a:xfrm>
          <a:off x="18533492" y="4105484"/>
          <a:ext cx="6560648" cy="350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123263</xdr:colOff>
      <xdr:row>50</xdr:row>
      <xdr:rowOff>179294</xdr:rowOff>
    </xdr:from>
    <xdr:to>
      <xdr:col>50</xdr:col>
      <xdr:colOff>173608</xdr:colOff>
      <xdr:row>67</xdr:row>
      <xdr:rowOff>78440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376598</xdr:colOff>
      <xdr:row>47</xdr:row>
      <xdr:rowOff>22413</xdr:rowOff>
    </xdr:from>
    <xdr:to>
      <xdr:col>34</xdr:col>
      <xdr:colOff>426943</xdr:colOff>
      <xdr:row>63</xdr:row>
      <xdr:rowOff>112059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694764</xdr:colOff>
      <xdr:row>46</xdr:row>
      <xdr:rowOff>22411</xdr:rowOff>
    </xdr:from>
    <xdr:to>
      <xdr:col>8</xdr:col>
      <xdr:colOff>106374</xdr:colOff>
      <xdr:row>61</xdr:row>
      <xdr:rowOff>44823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459442</xdr:colOff>
      <xdr:row>47</xdr:row>
      <xdr:rowOff>22409</xdr:rowOff>
    </xdr:from>
    <xdr:to>
      <xdr:col>29</xdr:col>
      <xdr:colOff>509787</xdr:colOff>
      <xdr:row>63</xdr:row>
      <xdr:rowOff>100852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280149</xdr:colOff>
      <xdr:row>47</xdr:row>
      <xdr:rowOff>44824</xdr:rowOff>
    </xdr:from>
    <xdr:to>
      <xdr:col>39</xdr:col>
      <xdr:colOff>330494</xdr:colOff>
      <xdr:row>63</xdr:row>
      <xdr:rowOff>78441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403412</xdr:colOff>
      <xdr:row>47</xdr:row>
      <xdr:rowOff>11206</xdr:rowOff>
    </xdr:from>
    <xdr:to>
      <xdr:col>24</xdr:col>
      <xdr:colOff>453757</xdr:colOff>
      <xdr:row>63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302559</xdr:colOff>
      <xdr:row>47</xdr:row>
      <xdr:rowOff>44823</xdr:rowOff>
    </xdr:from>
    <xdr:to>
      <xdr:col>19</xdr:col>
      <xdr:colOff>442551</xdr:colOff>
      <xdr:row>63</xdr:row>
      <xdr:rowOff>78440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313765</xdr:colOff>
      <xdr:row>6</xdr:row>
      <xdr:rowOff>69477</xdr:rowOff>
    </xdr:from>
    <xdr:to>
      <xdr:col>56</xdr:col>
      <xdr:colOff>437031</xdr:colOff>
      <xdr:row>23</xdr:row>
      <xdr:rowOff>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66</xdr:row>
      <xdr:rowOff>0</xdr:rowOff>
    </xdr:from>
    <xdr:to>
      <xdr:col>26</xdr:col>
      <xdr:colOff>50345</xdr:colOff>
      <xdr:row>81</xdr:row>
      <xdr:rowOff>179294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26</xdr:col>
      <xdr:colOff>50345</xdr:colOff>
      <xdr:row>80</xdr:row>
      <xdr:rowOff>78443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173610</xdr:colOff>
      <xdr:row>82</xdr:row>
      <xdr:rowOff>22412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58</xdr:row>
      <xdr:rowOff>168088</xdr:rowOff>
    </xdr:from>
    <xdr:to>
      <xdr:col>17</xdr:col>
      <xdr:colOff>554610</xdr:colOff>
      <xdr:row>80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974913</xdr:colOff>
      <xdr:row>33</xdr:row>
      <xdr:rowOff>134469</xdr:rowOff>
    </xdr:from>
    <xdr:to>
      <xdr:col>14</xdr:col>
      <xdr:colOff>347384</xdr:colOff>
      <xdr:row>57</xdr:row>
      <xdr:rowOff>134470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694763</xdr:colOff>
      <xdr:row>33</xdr:row>
      <xdr:rowOff>156882</xdr:rowOff>
    </xdr:from>
    <xdr:to>
      <xdr:col>19</xdr:col>
      <xdr:colOff>33616</xdr:colOff>
      <xdr:row>44</xdr:row>
      <xdr:rowOff>134472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54</xdr:row>
      <xdr:rowOff>118783</xdr:rowOff>
    </xdr:from>
    <xdr:to>
      <xdr:col>27</xdr:col>
      <xdr:colOff>0</xdr:colOff>
      <xdr:row>73</xdr:row>
      <xdr:rowOff>100853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190500</xdr:colOff>
      <xdr:row>46</xdr:row>
      <xdr:rowOff>29136</xdr:rowOff>
    </xdr:from>
    <xdr:to>
      <xdr:col>38</xdr:col>
      <xdr:colOff>291353</xdr:colOff>
      <xdr:row>68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396240</xdr:colOff>
          <xdr:row>0</xdr:row>
          <xdr:rowOff>91440</xdr:rowOff>
        </xdr:from>
        <xdr:to>
          <xdr:col>12</xdr:col>
          <xdr:colOff>396240</xdr:colOff>
          <xdr:row>1</xdr:row>
          <xdr:rowOff>91440</xdr:rowOff>
        </xdr:to>
        <xdr:sp macro="" textlink="">
          <xdr:nvSpPr>
            <xdr:cNvPr id="26625" name="BT439214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E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Pedir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372113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231900" y="16459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100"/>
            <a:t>RunProcOMC
Form193.txt
RefEdit_Y,RefEdit0,'Hoja757951X765'!$A$5:$V$29,True,000000000100_General,True,Tabla Individuos/Rasgos:,False,
CheckBox_Desc,CheckBox,True,True,300000000000_Resultados,True,Estadísticos descriptivos,False,
ComboBoxColor,ComboBox,0,True,400000000000_Gráficos,True,,False,
CheckBoxReduce,CheckBox,True,True,100000000100_Opciones,True,Reducir,False,
CheckBoxCenter,CheckBox,True,True,100000000000_Opciones,True,Centrar,False,
OptionButtonCRColumns,OptionButton,False,True,100000010200_Opciones,True,Columnas,True,
OptionButtonCRRows,OptionButton,False,True,100000000200_Opciones,True,Filas,True,
OptionButton_MVRemove,OptionButton,False,True,200000000100_Datos perdidos,True,Eliminar las observaciones,False,
OptionButton_MVEstimate,OptionButton,False,True,200000000200_Datos perdidos,True,Estimar los datos perdidos,False,
OptionButton_MeanMode,OptionButton,True,True,200000000300_Datos perdidos,True,Media o moda,False,
OptionButton_NN,OptionButton,False,True,200000010300_Datos perdidos,True,Vecino más próximo,False,
OptionButton_MVRefuse,OptionButton,True,True,200000000000_Datos perdidos,True,No aceptar datos perdidos,False,
TextBoxHeight,TextBox,1,True,400000000301_Gráficos,True,Altura:,False,
TextBoxWidth,TextBox,1,True,400000000001_Gráficos,True,Anchura:,False,
OptionButtonUDF,OptionButton,False,True,400001010300_Gráficos,True,Definida por el usuario,False,
OptionButtonAuto,OptionButton,True,True,400000010300_Gráficos,True,Automática,False,
TextBoxMax,TextBox,1,True,400004010300_Gráficos,True,Max:,False,
TextBoxMin,TextBox,-1,True,400005010300_Gráficos,True,Min:,False,
CheckBoxLegend,CheckBox,False,True,400000000400_Gráficos,True,Leyenda,False,
OptionButtonColumns,OptionButton,True,True,000000000500_General,True,Rasgos en columnas,False,
OptionButtonRows,OptionButton,False,True,000000000400_General,True,Rasgos en filas,False,
OptionButton_W,OptionButton,False,True,000000000001_General,True,Libro,False,
OptionButton_R,OptionButton,False,True,000000010001_General,True,Rango,False,
OptionButton_S,OptionButton,True,True,000000020001_General,True,Hoja,False,
RefEdit_R,RefEdit,,True,000000000101_General,True,Rango:,False,
CheckBoxColumns,CheckBox,True,True,000000000301_General,True,Agrupar rasgos,False,
CheckBoxRows,CheckBox,True,True,000000000401_General,True,Agrupar individuos,False,
CheckBoxLabels,CheckBox,True,True,000000000201_General,True,Etiquetas incluidas,False,
CheckBoxNonSpef,CheckBox,False,True,100000000300_Opciones,True,Filtrado no específico,False,
ComboBoxCriterion,ComboBox,0,True,100000010300_Opciones,True,Criterio:,False,
TextBoxThreshold,TextBox,5,True,100000040300_Opciones,True,Umbral:,False,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3</xdr:col>
      <xdr:colOff>245618</xdr:colOff>
      <xdr:row>10</xdr:row>
      <xdr:rowOff>0</xdr:rowOff>
    </xdr:to>
    <xdr:sp macro="" textlink="">
      <xdr:nvSpPr>
        <xdr:cNvPr id="3" name="BK37211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433070" y="165227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49784</xdr:colOff>
      <xdr:row>9</xdr:row>
      <xdr:rowOff>43434</xdr:rowOff>
    </xdr:from>
    <xdr:to>
      <xdr:col>1</xdr:col>
      <xdr:colOff>392684</xdr:colOff>
      <xdr:row>9</xdr:row>
      <xdr:rowOff>386334</xdr:rowOff>
    </xdr:to>
    <xdr:pic macro="[0]!ReRunXLSTAT">
      <xdr:nvPicPr>
        <xdr:cNvPr id="5" name="BT372113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[0]!AddRemovGrid">
      <xdr:nvPicPr>
        <xdr:cNvPr id="6" name="RM37211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AddRemovGrid">
      <xdr:nvPicPr>
        <xdr:cNvPr id="7" name="AD372113" hidden="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9</xdr:row>
      <xdr:rowOff>43434</xdr:rowOff>
    </xdr:from>
    <xdr:to>
      <xdr:col>2</xdr:col>
      <xdr:colOff>555752</xdr:colOff>
      <xdr:row>9</xdr:row>
      <xdr:rowOff>386334</xdr:rowOff>
    </xdr:to>
    <xdr:pic macro="[0]!SendToOfficeLocal">
      <xdr:nvPicPr>
        <xdr:cNvPr id="8" name="WD372113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9</xdr:row>
      <xdr:rowOff>43434</xdr:rowOff>
    </xdr:from>
    <xdr:to>
      <xdr:col>3</xdr:col>
      <xdr:colOff>197612</xdr:colOff>
      <xdr:row>9</xdr:row>
      <xdr:rowOff>386334</xdr:rowOff>
    </xdr:to>
    <xdr:pic macro="[0]!SendToOfficeLocal">
      <xdr:nvPicPr>
        <xdr:cNvPr id="9" name="PT372113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39</xdr:row>
      <xdr:rowOff>0</xdr:rowOff>
    </xdr:from>
    <xdr:to>
      <xdr:col>8</xdr:col>
      <xdr:colOff>165100</xdr:colOff>
      <xdr:row>63</xdr:row>
      <xdr:rowOff>101600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pSpPr/>
      </xdr:nvGrpSpPr>
      <xdr:grpSpPr>
        <a:xfrm>
          <a:off x="426720" y="7414260"/>
          <a:ext cx="5712460" cy="4490720"/>
          <a:chOff x="426720" y="7399020"/>
          <a:chExt cx="5712460" cy="4490720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/>
        </xdr:nvSpPr>
        <xdr:spPr>
          <a:xfrm>
            <a:off x="426720" y="7399020"/>
            <a:ext cx="5712460" cy="44907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4" name="Chart 3-XLSTAT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GraphicFramePr/>
        </xdr:nvGraphicFramePr>
        <xdr:xfrm>
          <a:off x="2011680" y="7399020"/>
          <a:ext cx="3556000" cy="731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-XLSTAT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GraphicFramePr/>
        </xdr:nvGraphicFramePr>
        <xdr:xfrm>
          <a:off x="426720" y="8130540"/>
          <a:ext cx="1584960" cy="355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GraphicFramePr/>
        </xdr:nvGraphicFramePr>
        <xdr:xfrm>
          <a:off x="2011680" y="8130540"/>
          <a:ext cx="4127500" cy="3759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784860</xdr:colOff>
          <xdr:row>11</xdr:row>
          <xdr:rowOff>7620</xdr:rowOff>
        </xdr:to>
        <xdr:sp macro="" textlink="">
          <xdr:nvSpPr>
            <xdr:cNvPr id="26626" name="DD85548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E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396240</xdr:colOff>
          <xdr:row>0</xdr:row>
          <xdr:rowOff>91440</xdr:rowOff>
        </xdr:from>
        <xdr:to>
          <xdr:col>12</xdr:col>
          <xdr:colOff>396240</xdr:colOff>
          <xdr:row>1</xdr:row>
          <xdr:rowOff>91440</xdr:rowOff>
        </xdr:to>
        <xdr:sp macro="" textlink="">
          <xdr:nvSpPr>
            <xdr:cNvPr id="25601" name="BT705548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F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Pedir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627067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231900" y="16459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100"/>
            <a:t>RunProcOMC
Form193.txt
RefEdit_Y,RefEdit,'Hoja757951X765'!$A$5:$V$29,True,000000000100_General,True,Tabla Individuos/Rasgos:,False,
CheckBox_Desc,CheckBox,False,True,300000000000_Resultados,True,Estadísticos descriptivos,False,
ComboBoxColor,ComboBox,0,True,400000000000_Gráficos,True,,False,
CheckBoxReduce,CheckBox,True,True,100000000100_Opciones,True,Reducir,False,
CheckBoxCenter,CheckBox,True,True,100000000000_Opciones,True,Centrar,False,
OptionButtonCRColumns,OptionButton,False,True,100000010200_Opciones,True,Columnas,True,
OptionButtonCRRows,OptionButton,False,True,100000000200_Opciones,True,Filas,True,
OptionButton_MVRemove,OptionButton,False,True,200000000100_Datos perdidos,True,Eliminar las observaciones,False,
OptionButton_MVEstimate,OptionButton,False,True,200000000200_Datos perdidos,True,Estimar los datos perdidos,False,
OptionButton_MeanMode,OptionButton,True,True,200000000300_Datos perdidos,True,Media o moda,False,
OptionButton_NN,OptionButton,False,True,200000010300_Datos perdidos,True,Vecino más próximo,False,
OptionButton_MVRefuse,OptionButton,True,True,200000000000_Datos perdidos,True,No aceptar datos perdidos,False,
TextBoxHeight,TextBox,1,True,400000000301_Gráficos,True,Altura:,False,
TextBoxWidth,TextBox,1,True,400000000001_Gráficos,True,Anchura:,False,
OptionButtonUDF,OptionButton,False,True,400001010300_Gráficos,True,Definida por el usuario,False,
OptionButtonAuto,OptionButton,True,True,400000010300_Gráficos,True,Automática,False,
TextBoxMax,TextBox,1,True,400004010300_Gráficos,True,Max:,False,
TextBoxMin,TextBox,-1,True,400005010300_Gráficos,True,Min:,False,
CheckBoxLegend,CheckBox,False,True,400000000400_Gráficos,True,Leyenda,False,
OptionButtonColumns,OptionButton,True,True,000000000500_General,True,Rasgos en columnas,False,
OptionButtonRows,OptionButton,False,True,000000000400_General,True,Rasgos en filas,False,
OptionButton_W,OptionButton,False,True,000000000001_General,True,Libro,False,
OptionButton_R,OptionButton,False,True,000000010001_General,True,Rango,False,
OptionButton_S,OptionButton,True,True,000000020001_General,True,Hoja,False,
RefEdit_R,RefEdit,,True,000000000101_General,True,Rango:,False,
CheckBoxColumns,CheckBox,True,True,000000000301_General,True,Agrupar rasgos,False,
CheckBoxRows,CheckBox,True,True,000000000401_General,True,Agrupar individuos,False,
CheckBoxLabels,CheckBox,True,True,000000000201_General,True,Etiquetas incluidas,False,
CheckBoxNonSpef,CheckBox,False,True,100000000300_Opciones,True,Filtrado no específico,False,
ComboBoxCriterion,ComboBox,0,True,100000010300_Opciones,True,Criterio:,False,
TextBoxThreshold,TextBox,5,True,100000040300_Opciones,True,Umbral:,False,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3</xdr:col>
      <xdr:colOff>245618</xdr:colOff>
      <xdr:row>10</xdr:row>
      <xdr:rowOff>0</xdr:rowOff>
    </xdr:to>
    <xdr:sp macro="" textlink="">
      <xdr:nvSpPr>
        <xdr:cNvPr id="3" name="BK627067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433070" y="165227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49784</xdr:colOff>
      <xdr:row>9</xdr:row>
      <xdr:rowOff>43434</xdr:rowOff>
    </xdr:from>
    <xdr:to>
      <xdr:col>1</xdr:col>
      <xdr:colOff>392684</xdr:colOff>
      <xdr:row>9</xdr:row>
      <xdr:rowOff>386334</xdr:rowOff>
    </xdr:to>
    <xdr:pic macro="[0]!ReRunXLSTAT">
      <xdr:nvPicPr>
        <xdr:cNvPr id="5" name="BT627067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[0]!AddRemovGrid">
      <xdr:nvPicPr>
        <xdr:cNvPr id="6" name="RM627067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AddRemovGrid">
      <xdr:nvPicPr>
        <xdr:cNvPr id="7" name="AD627067" hidden="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9</xdr:row>
      <xdr:rowOff>43434</xdr:rowOff>
    </xdr:from>
    <xdr:to>
      <xdr:col>2</xdr:col>
      <xdr:colOff>555752</xdr:colOff>
      <xdr:row>9</xdr:row>
      <xdr:rowOff>386334</xdr:rowOff>
    </xdr:to>
    <xdr:pic macro="[0]!SendToOfficeLocal">
      <xdr:nvPicPr>
        <xdr:cNvPr id="8" name="WD62706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9</xdr:row>
      <xdr:rowOff>43434</xdr:rowOff>
    </xdr:from>
    <xdr:to>
      <xdr:col>3</xdr:col>
      <xdr:colOff>197612</xdr:colOff>
      <xdr:row>9</xdr:row>
      <xdr:rowOff>386334</xdr:rowOff>
    </xdr:to>
    <xdr:pic macro="[0]!SendToOfficeLocal">
      <xdr:nvPicPr>
        <xdr:cNvPr id="9" name="PT627067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13</xdr:row>
      <xdr:rowOff>0</xdr:rowOff>
    </xdr:from>
    <xdr:to>
      <xdr:col>8</xdr:col>
      <xdr:colOff>165100</xdr:colOff>
      <xdr:row>37</xdr:row>
      <xdr:rowOff>101600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pSpPr/>
      </xdr:nvGrpSpPr>
      <xdr:grpSpPr>
        <a:xfrm>
          <a:off x="426720" y="2651760"/>
          <a:ext cx="5712460" cy="4490720"/>
          <a:chOff x="426720" y="2628900"/>
          <a:chExt cx="5712460" cy="4490720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/>
        </xdr:nvSpPr>
        <xdr:spPr>
          <a:xfrm>
            <a:off x="426720" y="2628900"/>
            <a:ext cx="5712460" cy="44907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4" name="Chart 3-XLSTAT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aphicFramePr/>
        </xdr:nvGraphicFramePr>
        <xdr:xfrm>
          <a:off x="2011680" y="2628900"/>
          <a:ext cx="3556000" cy="731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-XLSTAT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GraphicFramePr/>
        </xdr:nvGraphicFramePr>
        <xdr:xfrm>
          <a:off x="426720" y="3360420"/>
          <a:ext cx="1584960" cy="355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GraphicFramePr/>
        </xdr:nvGraphicFramePr>
        <xdr:xfrm>
          <a:off x="2011680" y="3360420"/>
          <a:ext cx="4127500" cy="3759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396240</xdr:colOff>
          <xdr:row>0</xdr:row>
          <xdr:rowOff>91440</xdr:rowOff>
        </xdr:from>
        <xdr:to>
          <xdr:col>12</xdr:col>
          <xdr:colOff>396240</xdr:colOff>
          <xdr:row>1</xdr:row>
          <xdr:rowOff>91440</xdr:rowOff>
        </xdr:to>
        <xdr:sp macro="" textlink="">
          <xdr:nvSpPr>
            <xdr:cNvPr id="24577" name="BT455682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Pedir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668321" hidden="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231900" y="16459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100"/>
            <a:t>RunProcPCA
Form22.txt
CheckBoxTrans,CheckBox,False,False,03,False,Trans,False,
TextBoxList,TextBox,,False,04,False,,False,
RefEditT,RefEdit0,'Hoja757951X765'!$B$5:$V$29,True,000000000100_General,True,,False,
RefEdit_W,RefEdit0,,True,000000000601_General,True,Pesos:,False,
CheckBox_W,CheckBox,False,True,000000000501_General,True,Pesos,False,
CheckBox_ObsLabels,CheckBox,True,True,000000000301_General,True,Etiquetas de las observaciones,False,
RefEdit_ObsLabels,RefEdit0,'Hoja757951X765'!$A$5:$A$29,True,000000000401_General,True,Etiquetas de las observaciones:,False,
OptionButtonOV,OptionButton,True,True,000000010500_General,True,Tabla observaciones/variables,False,
OptionButtonCorr,OptionButton,False,True,000000020500_General,True,Matriz de correlaciones,False,
OptionButtonCov,OptionButton,False,True,000000030500_General,True,Matriz de covarianzas,False,
ComboBoxType,ComboBox,0,True,000000000700_General,True,Seleccione el tipo de ACP a realizar,False,
CheckBox_Desc,CheckBox,True,True,400000000000_Resultados,True,Estadísticos descriptivos,False,
CheckBox_Corr,CheckBox,True,True,400000000100_Resultados,True,Correlaciones,False,
CheckBoxSig,CheckBox,True,True,400000000200_Resultados,True,Probar la significación,False,
TextBox_conf,TextBox,5,True,400000010300_Resultados,True,Nivel de significación (%):,False,
CheckBoxBartlett,CheckBox,False,True,400000000400_Resultados,True,Prueba de esf. de Bartlett,False,
CheckBoxKMO,CheckBox,False,True,400000000500_Resultados,True,Kaiser-Meyer-Olkin,False,
CheckBox_RankedMat,CheckBox,False,False,400000000600_Resultados,False,Matriz de los rangos,False,
CheckBoxLoadings,CheckBox,True,True,400000000101_Resultados,True,Cargas factoriales,False,
CheckBoxScores,CheckBox,True,True,400000000301_Resultados,True,Puntuaciones factoriales,False,
CheckBoxCorrFactVar,CheckBox,True,True,400000000201_Resultados,True,Correlaciones Variables/Factores,False,
CheckBoxEigen,CheckBox,True,True,400000000001_Resultados,True,Valores propios,False,
CheckBoxContrib,CheckBox,True,True,400000000401_Resultados,True,Contribuciones,False,
CheckBoxCos,CheckBox,True,True,400000000501_Resultados,True,Cosenos al cuadrado,False,
CheckBoxSuppObs,CheckBox,False,True,200000000000_Datos suplementarios,True,Observaciones suplementarias,False,
RefEdit_SuppObs,RefEdit0,,True,200000000100_Datos suplementarios,True,,False,
CheckBox_VarLabelsSuppObs,CheckBox,False,True,200000000200_Datos suplementarios,True,Etiquetas de las var. para las obs. sup.,False,
CheckBox_ObsLabelsSuppObs,CheckBox,False,True,200000000300_Datos suplementarios,True,Etiquetas de las obs. sup.,False,
RefEdit_ObsSuppLabels,RefEdit0,,True,200000000400_Datos suplementarios,True,,False,
CheckBoxSuppVar,CheckBox,False,True,200000000001_Datos suplementarios,True,Variables suplementarias,False,
RefEdit_Q,RefEdit0,,True,200000000401_Datos suplementarios,True,Cualitativas:,False,
CheckBox_Q,CheckBox,False,True,200000000301_Datos suplementarios,True,Cualitativas,False,
RefEdit_X,RefEdit0,,True,200000000201_Datos suplementarios,True,Cuantitativas:,False,
CheckBox_X,CheckBox,False,True,200000000101_Datos suplementarios,True,Cuantitativas,False,
CheckBoxCentroids,CheckBox,False,True,200000000501_Datos suplementarios,True,Visualizar los centroides,False,
OptionButton_MVRemove,OptionButton,False,True,300000000100_Pretratamiento,True,Eliminar las observaciones,False,
OptionButton_MVRefuse,OptionButton,True,True,300000000000_Pretratamiento,True,No aceptar datos perdidos,False,
OptionButton_MeanMode,OptionButton,True,True,300000000400_Pretratamiento,True,Media o moda,False,
OptionButton_NN,OptionButton,False,True,300000010400_Pretratamiento,True,Vecino más próximo,False,
OptionButton_MVEstimate,OptionButton,False,True,300000000300_Pretratamiento,True,Estimar los datos perdidos,False,
OptionButton_MVPair,OptionButton,False,True,300000000200_Pretratamiento,True,Eliminación 'pairwise',False,
OptionButton_MVReplace0,OptionButton,False,False,300000000500_Pretratamiento,False,Sustituir los datos perdidos por 0,False,
RefEditGroups,RefEdit0,,True,300000000101_Pretratamiento,True,,False,
CheckBoxByGroup,CheckBox,False,True,300000000001_Pretratamiento,True,Análisis por grupo,False,
OptionButton_ByGroups,OptionButton,True,True,300000000301_Pretratamiento,True,Un PCA por grupo,False,
OptionButton_ByGroupsSelected,OptionButton,False,True,300000010301_Pretratamiento,True,Un ACP por grupo seleccionado,False,
OptionButton_GroupsMerged,OptionButton,False,True,300000020301_Pretratamiento,True,Un ACP en grupos fusionados,False,
CheckBoxIndCharts,CheckBox,True,True,510000000000_Gráficos|Observaciones,True,Gráficos de las observaciones,False,
CheckBoxLabelsInd,CheckBox,True,True,510000000100_Gráficos|Observaciones,True,Etiquetas,False,
CheckBoxColorsLabelObs,CheckBox,False,True,510000000200_Gráficos|Observaciones,True,Etiquetas coloreadas,False,
CheckBoxSizeObs,CheckBox,False,True,510000000300_Gráficos|Observaciones,True,Tamaño de los puntos=f(Cos2),False,
CheckBoxColorObsGroup,CheckBox,False,True,510000000400_Gráficos|Observaciones,True,Colorear por grupo,False,
RefEditColorObsGroup,RefEdit0,,True,510000000500_Gráficos|Observaciones,True,Colorear por grupo,False,
CheckBoxEllipseGroup,CheckBox,False,True,510000000600_Gráficos|Observaciones,True,Elipses de confianza,False,
TextBox_Conf_Ellipse,TextBox,95,True,510000010700_Gráficos|Observaciones,True,,False,
RefEditGroupFilter,RefEdit0,,True,510000000501_Gráficos|Observaciones,True,Variable de grupo:,False,
TextBoxPoints,TextBox,0.5,True,510000000301_Gráficos|Observaciones,True,Suma(Cos2)&gt;,False,
ComboBoxFilter,ComboBox,4,True,510000000101_Gráficos|Observaciones,True,Seleccione la opción de filtrado,False,
CheckBoxChartsFilter,CheckBox,False,True,510000000001_Gráficos|Observaciones,True,Filtrar,False,
CheckBoxVectors,CheckBox,True,True,500000000000_Gráficos|Variables,True,Vectores,False,
CheckBoxCorrCharts,CheckBox,True,True,500000000100_Gráficos|Variables,True,Gráficos de correlaciones,False,
CheckBoxColorsVar,CheckBox,False,True,500000000200_Gráficos|Variables,True,Etiquetas coloreadas,False,
CheckBoxColorVarGroup,CheckBox,False,True,500000000300_Gráficos|Variables,True,Colorear por grupo,False,
RefEditColorVarGroup,RefEdit,,True,500000000400_Gráficos|Variables,True,Colorear por grupo,False,
CheckBoxSizeVar,CheckBox,False,True,500000000500_Gráficos|Variables,True,Tamaño de los puntos=f(Cos2),False,
CheckBoxLabelAngle,CheckBox,False,True,500000000600_Gráficos|Variables,True,Oriente las etiquetas,False,
RefEditGroupFilterVar,RefEdit,,True,500000000501_Gráficos|Variables,True,Variable de grupo:,False,
TextBoxPointsVar,TextBox,0.5,True,500000000301_Gráficos|Variables,True,Suma(Cos2)&gt;,False,
ComboBoxFilterVar,ComboBox,4,True,500000000101_Gráficos|Variables,True,Seleccione la opción de filtrado,False,
CheckBoxChartsFilterVar,CheckBox,False,True,500000000001_Gráficos|Variables,True,Filtrar,False,
CheckBoxBiplotVectorsVar,CheckBox,True,True,520000000000_Gráficos|Biplots,True,Vectores,False,
CheckBoxBiplotLabelsVar,CheckBox,True,True,520000000100_Gráficos|Biplots,True,Etiquetas,False,
CheckBoxBiplots,CheckBox,True,True,520000000200_Gráficos|Biplots,True,Biplots,False,
CheckBoxBiplotSuppVar,CheckBox,True,True,520000000400_Gráficos|Biplots,True,Variables suplementarias,False,
CheckBoxBiplotFilterVar,CheckBox,True,True,520000000500_Gráficos|Biplots,True,Filtrar las variables,False,
CheckBoxBiplotLabelsObs,CheckBox,True,True,520000000700_Gráficos|Biplots,True,Etiquetas,False,
CheckBoxBiplotSuppObs,CheckBox,True,True,520000000800_Gráficos|Biplots,True,Observaciones sup.,False,
CheckBoxBiplotFilterObs,CheckBox,True,True,520000000900_Gráficos|Biplots,True,Filtrar las observaciones,False,
ComboBoxBiplot,ComboBox,0,True,520000000101_Gráficos|Biplots,True,Seleccione el tipo de biplot,False,
ComboBoxScale,ComboBox,1,True,520000000301_Gráficos|Biplots,True,Coeficiente:,False,
TextBoxScale,TextBox,1,False,520000000401_Gráficos|Biplots,False,Coeficiente:,False,
OptionButtonEllipseBoot,OptionButton,False,True,530000010000_Gráficos|Graficos bootstrap,True,Elipses de confianza,False,
OptionButtonConvexHullBoot,OptionButton,True,True,530000020000_Gráficos|Graficos bootstrap,True,Cascos convexos,False,
CheckBoxBootChart,CheckBox,False,True,530000000100_Gráficos|Graficos bootstrap,True,Grafico bootstrap de observaciones,False,
TextBoxNbSampleBoot,TextBox,50,True,530000010200_Gráficos|Graficos bootstrap,True,Número de muestras:,False,
CheckBoxColorObsBoot,CheckBox,False,True,530000000300_Gráficos|Graficos bootstrap,True,Colorear las observaciones,False,
CheckBoxChartsFilterBoot,CheckBox,False,True,530000000400_Gráficos|Graficos bootstrap,True,Filtrar las observaciones,False,
ScrollBarFact,ScrollBar,251,True,100000000500_Opciones,False,,,
TextBoxCompMax,TextBox,5,True,100000000400_Opciones,True,,False,
TextBoxMinPerc,TextBox,80,True,100000000200_Opciones,True,,False,
CheckBoxMaxFilter,CheckBox,True,True,100000000300_Opciones,True,Número máximo,False,
CheckBoxMinFilter,CheckBox,False,True,100000000100_Opciones,True,% mínimo,False,
ComboBoxRotation,ComboBox,0,True,100000000101_Opciones,True,Seleccione el tipo de rotación,False,
CheckBoxRotation,CheckBox,False,True,100000000001_Opciones,True,Rotación,False,
TextBoxGammTau,TextBox,0,False,100000000301_Opciones,False,,False,
CheckBoxKaiser,CheckBox,False,True,100000000401_Opciones,True,Normalización de Kaiser,False,
TextBoxNbFact,TextBox,2,True,100000000501_Opciones,True,Número de factores:,False,
OptionButton_Std_n1,OptionButton,False,True,100000000102_Opciones,True,n-1,False,
OptionButton_Std_n,OptionButton,True,True,100000000202_Opciones,True,n,False,
FileSelect1,CommandButton,,False,000000000400_General,False,,False,
OptionButton_W,OptionButton,False,True,000000000001_General,True,Libro,False,
OptionButton_R,OptionButton,False,True,000000010001_General,True,Rango,False,
OptionButton_S,OptionButton,True,True,000000020001_General,True,Hoja,False,
RefEdit_R,RefEdit,,True,000000000101_General,True,Rango:,False,
CheckBoxVarLabels,CheckBox,True,True,000000000201_General,True,Etiquetas de las variables,False,
FileSelect2,CommandButton,,False,200000000500_Datos suplementarios,False,,False,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3</xdr:col>
      <xdr:colOff>245618</xdr:colOff>
      <xdr:row>10</xdr:row>
      <xdr:rowOff>0</xdr:rowOff>
    </xdr:to>
    <xdr:sp macro="" textlink="">
      <xdr:nvSpPr>
        <xdr:cNvPr id="3" name="BK66832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433070" y="165227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49784</xdr:colOff>
      <xdr:row>9</xdr:row>
      <xdr:rowOff>43434</xdr:rowOff>
    </xdr:from>
    <xdr:to>
      <xdr:col>1</xdr:col>
      <xdr:colOff>392684</xdr:colOff>
      <xdr:row>9</xdr:row>
      <xdr:rowOff>386334</xdr:rowOff>
    </xdr:to>
    <xdr:pic macro="[0]!ReRunXLSTAT">
      <xdr:nvPicPr>
        <xdr:cNvPr id="5" name="BT6683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[0]!AddRemovGrid">
      <xdr:nvPicPr>
        <xdr:cNvPr id="6" name="RM66832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9</xdr:row>
      <xdr:rowOff>43434</xdr:rowOff>
    </xdr:from>
    <xdr:to>
      <xdr:col>2</xdr:col>
      <xdr:colOff>77978</xdr:colOff>
      <xdr:row>9</xdr:row>
      <xdr:rowOff>386334</xdr:rowOff>
    </xdr:to>
    <xdr:pic macro="AddRemovGrid">
      <xdr:nvPicPr>
        <xdr:cNvPr id="7" name="AD668321" hidden="1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9</xdr:row>
      <xdr:rowOff>43434</xdr:rowOff>
    </xdr:from>
    <xdr:to>
      <xdr:col>2</xdr:col>
      <xdr:colOff>555752</xdr:colOff>
      <xdr:row>9</xdr:row>
      <xdr:rowOff>386334</xdr:rowOff>
    </xdr:to>
    <xdr:pic macro="[0]!SendToOfficeLocal">
      <xdr:nvPicPr>
        <xdr:cNvPr id="8" name="WD668321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9</xdr:row>
      <xdr:rowOff>43434</xdr:rowOff>
    </xdr:from>
    <xdr:to>
      <xdr:col>3</xdr:col>
      <xdr:colOff>197612</xdr:colOff>
      <xdr:row>9</xdr:row>
      <xdr:rowOff>386334</xdr:rowOff>
    </xdr:to>
    <xdr:pic macro="[0]!SendToOfficeLocal">
      <xdr:nvPicPr>
        <xdr:cNvPr id="9" name="PT66832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16893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76</xdr:row>
      <xdr:rowOff>1</xdr:rowOff>
    </xdr:from>
    <xdr:to>
      <xdr:col>6</xdr:col>
      <xdr:colOff>0</xdr:colOff>
      <xdr:row>94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174</xdr:row>
      <xdr:rowOff>1</xdr:rowOff>
    </xdr:from>
    <xdr:to>
      <xdr:col>4</xdr:col>
      <xdr:colOff>520700</xdr:colOff>
      <xdr:row>192</xdr:row>
      <xdr:rowOff>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276</xdr:row>
      <xdr:rowOff>0</xdr:rowOff>
    </xdr:from>
    <xdr:to>
      <xdr:col>6</xdr:col>
      <xdr:colOff>0</xdr:colOff>
      <xdr:row>294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274320</xdr:colOff>
      <xdr:row>295</xdr:row>
      <xdr:rowOff>83820</xdr:rowOff>
    </xdr:from>
    <xdr:to>
      <xdr:col>12</xdr:col>
      <xdr:colOff>251460</xdr:colOff>
      <xdr:row>324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3</xdr:col>
          <xdr:colOff>777240</xdr:colOff>
          <xdr:row>11</xdr:row>
          <xdr:rowOff>7620</xdr:rowOff>
        </xdr:to>
        <xdr:sp macro="" textlink="">
          <xdr:nvSpPr>
            <xdr:cNvPr id="24578" name="DD66561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76"/>
  <sheetViews>
    <sheetView zoomScale="55" zoomScaleNormal="55" workbookViewId="0">
      <selection activeCell="H46" sqref="H46"/>
    </sheetView>
  </sheetViews>
  <sheetFormatPr baseColWidth="10" defaultRowHeight="14.4" x14ac:dyDescent="0.3"/>
  <cols>
    <col min="1" max="1" width="10.109375" style="12" customWidth="1"/>
    <col min="2" max="5" width="11.44140625" style="10"/>
    <col min="6" max="6" width="7" style="10" bestFit="1" customWidth="1"/>
    <col min="7" max="7" width="5.88671875" style="10" bestFit="1" customWidth="1"/>
    <col min="8" max="11" width="11.44140625" style="10"/>
    <col min="12" max="12" width="7" style="10" bestFit="1" customWidth="1"/>
    <col min="13" max="13" width="6" style="10" customWidth="1"/>
    <col min="14" max="15" width="11.44140625" style="10"/>
    <col min="16" max="17" width="8.33203125" style="10" bestFit="1" customWidth="1"/>
    <col min="18" max="18" width="11.44140625" style="10"/>
    <col min="19" max="19" width="11.44140625" style="1"/>
  </cols>
  <sheetData>
    <row r="1" spans="1:19" ht="15" thickBot="1" x14ac:dyDescent="0.35">
      <c r="A1" s="10" t="s">
        <v>13</v>
      </c>
    </row>
    <row r="2" spans="1:19" ht="15" thickBot="1" x14ac:dyDescent="0.35">
      <c r="A2" s="220" t="s">
        <v>12</v>
      </c>
      <c r="B2" s="217" t="s">
        <v>11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8"/>
      <c r="N2" s="219" t="s">
        <v>41</v>
      </c>
      <c r="O2" s="217"/>
      <c r="P2" s="217"/>
      <c r="Q2" s="218"/>
    </row>
    <row r="3" spans="1:19" s="4" customFormat="1" ht="15" thickBot="1" x14ac:dyDescent="0.35">
      <c r="A3" s="221"/>
      <c r="B3" s="28">
        <v>30</v>
      </c>
      <c r="C3" s="28">
        <v>39</v>
      </c>
      <c r="D3" s="29">
        <v>34</v>
      </c>
      <c r="E3" s="28">
        <v>46</v>
      </c>
      <c r="F3" s="28" t="s">
        <v>38</v>
      </c>
      <c r="G3" s="28" t="s">
        <v>39</v>
      </c>
      <c r="H3" s="30">
        <v>52</v>
      </c>
      <c r="I3" s="30">
        <v>49</v>
      </c>
      <c r="J3" s="31">
        <v>45</v>
      </c>
      <c r="K3" s="30">
        <v>60</v>
      </c>
      <c r="L3" s="30" t="s">
        <v>38</v>
      </c>
      <c r="M3" s="30" t="s">
        <v>39</v>
      </c>
      <c r="N3" s="32" t="s">
        <v>37</v>
      </c>
      <c r="O3" s="32" t="s">
        <v>40</v>
      </c>
      <c r="P3" s="32" t="s">
        <v>38</v>
      </c>
      <c r="Q3" s="32" t="s">
        <v>39</v>
      </c>
      <c r="R3" s="11"/>
      <c r="S3" s="3"/>
    </row>
    <row r="4" spans="1:19" s="8" customFormat="1" x14ac:dyDescent="0.3">
      <c r="A4" s="35" t="s">
        <v>25</v>
      </c>
      <c r="B4" s="36">
        <v>3.1E-2</v>
      </c>
      <c r="C4" s="37">
        <v>3.2899999999999999E-2</v>
      </c>
      <c r="D4" s="37">
        <v>2.35E-2</v>
      </c>
      <c r="E4" s="37">
        <v>6.4600000000000005E-2</v>
      </c>
      <c r="F4" s="16">
        <f>AVERAGE(B4:E4)</f>
        <v>3.8000000000000006E-2</v>
      </c>
      <c r="G4" s="16">
        <f>STDEV(B4:E4)</f>
        <v>1.8191756374797884E-2</v>
      </c>
      <c r="H4" s="37">
        <v>5.21E-2</v>
      </c>
      <c r="I4" s="37">
        <v>4.0500000000000001E-2</v>
      </c>
      <c r="J4" s="37">
        <v>3.8100000000000002E-2</v>
      </c>
      <c r="K4" s="37">
        <v>4.1099999999999998E-2</v>
      </c>
      <c r="L4" s="16">
        <f>AVERAGE(H4:K4)</f>
        <v>4.2950000000000002E-2</v>
      </c>
      <c r="M4" s="16">
        <f>STDEV(H4:K4)</f>
        <v>6.2361847310675464E-3</v>
      </c>
      <c r="N4" s="37">
        <v>4.24E-2</v>
      </c>
      <c r="O4" s="37">
        <v>4.4900000000000002E-2</v>
      </c>
      <c r="P4" s="16">
        <f>AVERAGE(N4:O4)</f>
        <v>4.3650000000000001E-2</v>
      </c>
      <c r="Q4" s="16">
        <f>STDEV(N4:O4)</f>
        <v>1.7677669529663704E-3</v>
      </c>
      <c r="R4" s="13"/>
      <c r="S4" s="7"/>
    </row>
    <row r="5" spans="1:19" x14ac:dyDescent="0.3">
      <c r="A5" s="35" t="s">
        <v>0</v>
      </c>
      <c r="B5" s="36">
        <v>1.2674000000000001</v>
      </c>
      <c r="C5" s="37">
        <v>0.97009999999999996</v>
      </c>
      <c r="D5" s="37">
        <v>0.81599999999999995</v>
      </c>
      <c r="E5" s="37">
        <v>1.3553999999999999</v>
      </c>
      <c r="F5" s="16">
        <f t="shared" ref="F5:F32" si="0">AVERAGE(B5:E5)</f>
        <v>1.1022249999999998</v>
      </c>
      <c r="G5" s="16">
        <f t="shared" ref="G5:G32" si="1">STDEV(B5:E5)</f>
        <v>0.25216537397774041</v>
      </c>
      <c r="H5" s="37">
        <v>1.3398000000000001</v>
      </c>
      <c r="I5" s="37">
        <v>1.363</v>
      </c>
      <c r="J5" s="37">
        <v>1.1519999999999999</v>
      </c>
      <c r="K5" s="37">
        <v>1.323</v>
      </c>
      <c r="L5" s="16">
        <f>AVERAGE(H5:K5)</f>
        <v>1.2944499999999999</v>
      </c>
      <c r="M5" s="16">
        <f>STDEV(H5:K5)</f>
        <v>9.6372247042392917E-2</v>
      </c>
      <c r="N5" s="37">
        <v>1.2830999999999999</v>
      </c>
      <c r="O5" s="37">
        <v>1.2886</v>
      </c>
      <c r="P5" s="16">
        <f t="shared" ref="P5:P39" si="2">AVERAGE(N5:O5)</f>
        <v>1.2858499999999999</v>
      </c>
      <c r="Q5" s="16">
        <f t="shared" ref="Q5:Q39" si="3">STDEV(N5:O5)</f>
        <v>3.889087296526054E-3</v>
      </c>
      <c r="R5" s="15"/>
    </row>
    <row r="6" spans="1:19" x14ac:dyDescent="0.3">
      <c r="A6" s="35" t="s">
        <v>23</v>
      </c>
      <c r="B6" s="36">
        <v>4.7100000000000003E-2</v>
      </c>
      <c r="C6" s="36">
        <v>3.1E-2</v>
      </c>
      <c r="D6" s="36">
        <v>2.1000000000000001E-2</v>
      </c>
      <c r="E6" s="37">
        <v>4.2700000000000002E-2</v>
      </c>
      <c r="F6" s="16">
        <f t="shared" si="0"/>
        <v>3.5450000000000002E-2</v>
      </c>
      <c r="G6" s="16">
        <f t="shared" si="1"/>
        <v>1.1788271006951494E-2</v>
      </c>
      <c r="H6" s="37">
        <v>3.5499999999999997E-2</v>
      </c>
      <c r="I6" s="37">
        <v>4.7E-2</v>
      </c>
      <c r="J6" s="37">
        <v>4.1399999999999999E-2</v>
      </c>
      <c r="K6" s="37">
        <v>4.3799999999999999E-2</v>
      </c>
      <c r="L6" s="16">
        <f t="shared" ref="L6:L26" si="4">AVERAGE(H6:I6)</f>
        <v>4.1249999999999995E-2</v>
      </c>
      <c r="M6" s="16">
        <f t="shared" ref="M6:M26" si="5">STDEV(H6:I6)</f>
        <v>8.1317279836453631E-3</v>
      </c>
      <c r="N6" s="37">
        <v>4.99E-2</v>
      </c>
      <c r="O6" s="37">
        <v>4.8800000000000003E-2</v>
      </c>
      <c r="P6" s="16">
        <f t="shared" si="2"/>
        <v>4.9350000000000005E-2</v>
      </c>
      <c r="Q6" s="16">
        <f t="shared" si="3"/>
        <v>7.7781745930520008E-4</v>
      </c>
      <c r="R6" s="15"/>
      <c r="S6" s="5"/>
    </row>
    <row r="7" spans="1:19" x14ac:dyDescent="0.3">
      <c r="A7" s="35" t="s">
        <v>24</v>
      </c>
      <c r="B7" s="36">
        <v>7.4000000000000003E-3</v>
      </c>
      <c r="C7" s="37">
        <v>0.26850000000000002</v>
      </c>
      <c r="D7" s="37">
        <v>0.2437</v>
      </c>
      <c r="E7" s="37">
        <v>0.39600000000000002</v>
      </c>
      <c r="F7" s="16">
        <f t="shared" si="0"/>
        <v>0.22890000000000002</v>
      </c>
      <c r="G7" s="16">
        <f t="shared" si="1"/>
        <v>0.16204100304141128</v>
      </c>
      <c r="H7" s="37">
        <v>0.41260000000000002</v>
      </c>
      <c r="I7" s="37">
        <v>1.4800000000000001E-2</v>
      </c>
      <c r="J7" s="37">
        <v>0.2581</v>
      </c>
      <c r="K7" s="37">
        <v>1.67E-2</v>
      </c>
      <c r="L7" s="16">
        <f>AVERAGE(H7:K7)</f>
        <v>0.17555000000000001</v>
      </c>
      <c r="M7" s="16">
        <f>STDEV(H7:K7)</f>
        <v>0.19500520505873681</v>
      </c>
      <c r="N7" s="37">
        <v>0.20810000000000001</v>
      </c>
      <c r="O7" s="37">
        <v>0.2077</v>
      </c>
      <c r="P7" s="16">
        <f t="shared" si="2"/>
        <v>0.2079</v>
      </c>
      <c r="Q7" s="16">
        <f t="shared" si="3"/>
        <v>2.8284271247462709E-4</v>
      </c>
      <c r="R7" s="15"/>
      <c r="S7" s="5"/>
    </row>
    <row r="8" spans="1:19" x14ac:dyDescent="0.3">
      <c r="A8" s="35" t="s">
        <v>1</v>
      </c>
      <c r="B8" s="36">
        <v>13.722200000000001</v>
      </c>
      <c r="C8" s="37">
        <v>13.054399999999999</v>
      </c>
      <c r="D8" s="37">
        <v>12.2637</v>
      </c>
      <c r="E8" s="37">
        <v>14.4947</v>
      </c>
      <c r="F8" s="16">
        <f t="shared" si="0"/>
        <v>13.383750000000001</v>
      </c>
      <c r="G8" s="16">
        <f t="shared" si="1"/>
        <v>0.95074387192345355</v>
      </c>
      <c r="H8" s="37">
        <v>13.6981</v>
      </c>
      <c r="I8" s="37">
        <v>14.565899999999999</v>
      </c>
      <c r="J8" s="37">
        <v>11.9117</v>
      </c>
      <c r="K8" s="37">
        <v>13.443099999999999</v>
      </c>
      <c r="L8" s="16">
        <f>AVERAGE(H8:K8)</f>
        <v>13.4047</v>
      </c>
      <c r="M8" s="16">
        <f>STDEV(H8:K8)</f>
        <v>1.1052891868948445</v>
      </c>
      <c r="N8" s="37">
        <v>14.2098</v>
      </c>
      <c r="O8" s="37">
        <v>14.238300000000001</v>
      </c>
      <c r="P8" s="16">
        <f t="shared" si="2"/>
        <v>14.22405</v>
      </c>
      <c r="Q8" s="16">
        <f t="shared" si="3"/>
        <v>2.0152543263817369E-2</v>
      </c>
      <c r="R8" s="15"/>
    </row>
    <row r="9" spans="1:19" x14ac:dyDescent="0.3">
      <c r="A9" s="35" t="s">
        <v>50</v>
      </c>
      <c r="B9" s="36">
        <v>5.3299000000000003</v>
      </c>
      <c r="C9" s="37">
        <v>3.7799</v>
      </c>
      <c r="D9" s="37">
        <v>2.9163999999999999</v>
      </c>
      <c r="E9" s="37">
        <v>5.5246000000000004</v>
      </c>
      <c r="F9" s="16">
        <f t="shared" si="0"/>
        <v>4.3876999999999997</v>
      </c>
      <c r="G9" s="16">
        <f t="shared" si="1"/>
        <v>1.253585122757926</v>
      </c>
      <c r="H9" s="37">
        <v>5.1753</v>
      </c>
      <c r="I9" s="37">
        <v>6.5377999999999998</v>
      </c>
      <c r="J9" s="37">
        <v>4.2889999999999997</v>
      </c>
      <c r="K9" s="37">
        <v>4.9673999999999996</v>
      </c>
      <c r="L9" s="16">
        <f>AVERAGE(H9:K9)</f>
        <v>5.2423749999999991</v>
      </c>
      <c r="M9" s="16">
        <f>STDEV(H9:K9)</f>
        <v>0.94289626992227871</v>
      </c>
      <c r="N9" s="37">
        <v>5.8014000000000001</v>
      </c>
      <c r="O9" s="37">
        <v>5.8640999999999996</v>
      </c>
      <c r="P9" s="16">
        <f t="shared" si="2"/>
        <v>5.8327499999999999</v>
      </c>
      <c r="Q9" s="16">
        <f t="shared" si="3"/>
        <v>4.4335595180396196E-2</v>
      </c>
      <c r="R9" s="15"/>
    </row>
    <row r="10" spans="1:19" x14ac:dyDescent="0.3">
      <c r="A10" s="35" t="s">
        <v>26</v>
      </c>
      <c r="B10" s="36">
        <v>0.17680000000000001</v>
      </c>
      <c r="C10" s="37">
        <v>0.17480000000000001</v>
      </c>
      <c r="D10" s="37">
        <v>0.19600000000000001</v>
      </c>
      <c r="E10" s="37">
        <v>0.28989999999999999</v>
      </c>
      <c r="F10" s="16">
        <f t="shared" si="0"/>
        <v>0.20937500000000003</v>
      </c>
      <c r="G10" s="16">
        <f t="shared" si="1"/>
        <v>5.4527447216974972E-2</v>
      </c>
      <c r="H10" s="37">
        <v>0.29170000000000001</v>
      </c>
      <c r="I10" s="37">
        <v>0.14269999999999999</v>
      </c>
      <c r="J10" s="37">
        <v>0.16220000000000001</v>
      </c>
      <c r="K10" s="37">
        <v>0.1845</v>
      </c>
      <c r="L10" s="16">
        <f>AVERAGE(H10:K10)</f>
        <v>0.195275</v>
      </c>
      <c r="M10" s="16">
        <f>STDEV(H10:K10)</f>
        <v>6.6513075155691451E-2</v>
      </c>
      <c r="N10" s="37">
        <v>0.17710000000000001</v>
      </c>
      <c r="O10" s="37">
        <v>0.17080000000000001</v>
      </c>
      <c r="P10" s="16">
        <f t="shared" si="2"/>
        <v>0.17394999999999999</v>
      </c>
      <c r="Q10" s="16">
        <f t="shared" si="3"/>
        <v>4.4547727214752494E-3</v>
      </c>
      <c r="R10" s="15"/>
      <c r="S10" s="5"/>
    </row>
    <row r="11" spans="1:19" x14ac:dyDescent="0.3">
      <c r="A11" s="35" t="s">
        <v>2</v>
      </c>
      <c r="B11" s="36">
        <v>3.0756000000000001</v>
      </c>
      <c r="C11" s="37">
        <v>3.5762</v>
      </c>
      <c r="D11" s="37">
        <v>3.4323999999999999</v>
      </c>
      <c r="E11" s="37">
        <v>3.8113999999999999</v>
      </c>
      <c r="F11" s="16">
        <f t="shared" si="0"/>
        <v>3.4738999999999995</v>
      </c>
      <c r="G11" s="16">
        <f t="shared" si="1"/>
        <v>0.30807828009560589</v>
      </c>
      <c r="H11" s="37">
        <v>3.4392</v>
      </c>
      <c r="I11" s="37">
        <v>2.9247000000000001</v>
      </c>
      <c r="J11" s="37">
        <v>3.2002000000000002</v>
      </c>
      <c r="K11" s="37">
        <v>3.1208</v>
      </c>
      <c r="L11" s="16">
        <f>AVERAGE(H11:K11)</f>
        <v>3.1712249999999997</v>
      </c>
      <c r="M11" s="16">
        <f>STDEV(H11:K11)</f>
        <v>0.21289074467122016</v>
      </c>
      <c r="N11" s="37">
        <v>3.2633999999999999</v>
      </c>
      <c r="O11" s="37">
        <v>3.0893999999999999</v>
      </c>
      <c r="P11" s="16">
        <f t="shared" si="2"/>
        <v>3.1764000000000001</v>
      </c>
      <c r="Q11" s="16">
        <f t="shared" si="3"/>
        <v>0.12303657992645922</v>
      </c>
      <c r="R11" s="15"/>
    </row>
    <row r="12" spans="1:19" x14ac:dyDescent="0.3">
      <c r="A12" s="35" t="s">
        <v>27</v>
      </c>
      <c r="B12" s="36">
        <v>6.2399999999999997E-2</v>
      </c>
      <c r="C12" s="37">
        <v>0.14410000000000001</v>
      </c>
      <c r="D12" s="38"/>
      <c r="E12" s="37">
        <v>7.9200000000000007E-2</v>
      </c>
      <c r="F12" s="16">
        <f t="shared" si="0"/>
        <v>9.5233333333333337E-2</v>
      </c>
      <c r="G12" s="16">
        <f t="shared" si="1"/>
        <v>4.3145374414105292E-2</v>
      </c>
      <c r="H12" s="37">
        <v>8.2500000000000004E-2</v>
      </c>
      <c r="I12" s="37">
        <v>4.5699999999999998E-2</v>
      </c>
      <c r="J12" s="37">
        <v>0.18940000000000001</v>
      </c>
      <c r="K12" s="37"/>
      <c r="L12" s="16">
        <f>AVERAGE(H12:J12)</f>
        <v>0.10586666666666666</v>
      </c>
      <c r="M12" s="16">
        <f>STDEV(H12:J12)</f>
        <v>7.4645316888156732E-2</v>
      </c>
      <c r="N12" s="38"/>
      <c r="O12" s="38"/>
      <c r="P12" s="16"/>
      <c r="Q12" s="16"/>
      <c r="R12" s="15"/>
      <c r="S12" s="6"/>
    </row>
    <row r="13" spans="1:19" x14ac:dyDescent="0.3">
      <c r="A13" s="35" t="s">
        <v>29</v>
      </c>
      <c r="B13" s="36">
        <v>22.677099999999999</v>
      </c>
      <c r="C13" s="37">
        <v>20.6722</v>
      </c>
      <c r="D13" s="37">
        <v>23.290800000000001</v>
      </c>
      <c r="E13" s="37">
        <v>22.092500000000001</v>
      </c>
      <c r="F13" s="16">
        <f t="shared" si="0"/>
        <v>22.183150000000001</v>
      </c>
      <c r="G13" s="16">
        <f t="shared" si="1"/>
        <v>1.119830708931786</v>
      </c>
      <c r="H13" s="37">
        <v>22.977799999999998</v>
      </c>
      <c r="I13" s="37">
        <v>24.214600000000001</v>
      </c>
      <c r="J13" s="37">
        <v>22.517800000000001</v>
      </c>
      <c r="K13" s="37">
        <v>23.997900000000001</v>
      </c>
      <c r="L13" s="16">
        <f t="shared" ref="L13:L25" si="6">AVERAGE(H13:K13)</f>
        <v>23.427025</v>
      </c>
      <c r="M13" s="16">
        <f t="shared" ref="M13:M25" si="7">STDEV(H13:K13)</f>
        <v>0.81130878780318116</v>
      </c>
      <c r="N13" s="37">
        <v>23.345099999999999</v>
      </c>
      <c r="O13" s="37">
        <v>23.928899999999999</v>
      </c>
      <c r="P13" s="16">
        <f t="shared" si="2"/>
        <v>23.637</v>
      </c>
      <c r="Q13" s="16">
        <f t="shared" si="3"/>
        <v>0.4128089388567065</v>
      </c>
      <c r="R13" s="15"/>
    </row>
    <row r="14" spans="1:19" x14ac:dyDescent="0.3">
      <c r="A14" s="35" t="s">
        <v>28</v>
      </c>
      <c r="B14" s="36">
        <v>2.097</v>
      </c>
      <c r="C14" s="37">
        <v>1.9825999999999999</v>
      </c>
      <c r="D14" s="37">
        <v>1.1455</v>
      </c>
      <c r="E14" s="37">
        <v>2.6055000000000001</v>
      </c>
      <c r="F14" s="16">
        <f t="shared" si="0"/>
        <v>1.9576500000000001</v>
      </c>
      <c r="G14" s="16">
        <f t="shared" si="1"/>
        <v>0.60534788069891288</v>
      </c>
      <c r="H14" s="37">
        <v>2.6244999999999998</v>
      </c>
      <c r="I14" s="37">
        <v>2.5983999999999998</v>
      </c>
      <c r="J14" s="37">
        <v>2.1379999999999999</v>
      </c>
      <c r="K14" s="37">
        <v>2.3841999999999999</v>
      </c>
      <c r="L14" s="16">
        <f t="shared" si="6"/>
        <v>2.4362749999999997</v>
      </c>
      <c r="M14" s="16">
        <f t="shared" si="7"/>
        <v>0.22612160998011663</v>
      </c>
      <c r="N14" s="37">
        <v>2.3363999999999998</v>
      </c>
      <c r="O14" s="37">
        <v>2.2073999999999998</v>
      </c>
      <c r="P14" s="16">
        <f t="shared" si="2"/>
        <v>2.2718999999999996</v>
      </c>
      <c r="Q14" s="16">
        <f t="shared" si="3"/>
        <v>9.1216774773064627E-2</v>
      </c>
      <c r="R14" s="15"/>
      <c r="S14" s="6"/>
    </row>
    <row r="15" spans="1:19" x14ac:dyDescent="0.3">
      <c r="A15" s="35" t="s">
        <v>3</v>
      </c>
      <c r="B15" s="36">
        <v>28.712299999999999</v>
      </c>
      <c r="C15" s="37">
        <v>26.507000000000001</v>
      </c>
      <c r="D15" s="37">
        <v>32.739199999999997</v>
      </c>
      <c r="E15" s="37">
        <v>23.6553</v>
      </c>
      <c r="F15" s="16">
        <f t="shared" si="0"/>
        <v>27.903449999999999</v>
      </c>
      <c r="G15" s="16">
        <f t="shared" si="1"/>
        <v>3.8312559911861852</v>
      </c>
      <c r="H15" s="37">
        <v>28.764399999999998</v>
      </c>
      <c r="I15" s="37">
        <v>27.922699999999999</v>
      </c>
      <c r="J15" s="37">
        <v>32.127899999999997</v>
      </c>
      <c r="K15" s="37">
        <v>30.250900000000001</v>
      </c>
      <c r="L15" s="16">
        <f t="shared" si="6"/>
        <v>29.766475</v>
      </c>
      <c r="M15" s="16">
        <f t="shared" si="7"/>
        <v>1.8452331530640416</v>
      </c>
      <c r="N15" s="37">
        <v>30.578099999999999</v>
      </c>
      <c r="O15" s="37">
        <v>30.2654</v>
      </c>
      <c r="P15" s="16">
        <f t="shared" si="2"/>
        <v>30.421749999999999</v>
      </c>
      <c r="Q15" s="16">
        <f t="shared" si="3"/>
        <v>0.2211122904770331</v>
      </c>
      <c r="R15" s="15"/>
    </row>
    <row r="16" spans="1:19" x14ac:dyDescent="0.3">
      <c r="A16" s="35" t="s">
        <v>30</v>
      </c>
      <c r="B16" s="36">
        <v>0.1681</v>
      </c>
      <c r="C16" s="37">
        <v>0.18659999999999999</v>
      </c>
      <c r="D16" s="37">
        <v>0.21310000000000001</v>
      </c>
      <c r="E16" s="37">
        <v>0.2127</v>
      </c>
      <c r="F16" s="16">
        <f t="shared" si="0"/>
        <v>0.19512500000000002</v>
      </c>
      <c r="G16" s="16">
        <f t="shared" si="1"/>
        <v>2.1870890090102266E-2</v>
      </c>
      <c r="H16" s="37">
        <v>0.25459999999999999</v>
      </c>
      <c r="I16" s="37">
        <v>0.16420000000000001</v>
      </c>
      <c r="J16" s="37">
        <v>0.1575</v>
      </c>
      <c r="K16" s="37">
        <v>0.2117</v>
      </c>
      <c r="L16" s="16">
        <f t="shared" si="6"/>
        <v>0.19700000000000001</v>
      </c>
      <c r="M16" s="16">
        <f t="shared" si="7"/>
        <v>4.5350266445376819E-2</v>
      </c>
      <c r="N16" s="37">
        <v>0.1857</v>
      </c>
      <c r="O16" s="37">
        <v>0.19009999999999999</v>
      </c>
      <c r="P16" s="16">
        <f t="shared" si="2"/>
        <v>0.18790000000000001</v>
      </c>
      <c r="Q16" s="16">
        <f t="shared" si="3"/>
        <v>3.1112698372208003E-3</v>
      </c>
      <c r="R16" s="15"/>
      <c r="S16" s="6"/>
    </row>
    <row r="17" spans="1:19" x14ac:dyDescent="0.3">
      <c r="A17" s="35" t="s">
        <v>31</v>
      </c>
      <c r="B17" s="36">
        <v>0.41460000000000002</v>
      </c>
      <c r="C17" s="37">
        <v>0.4194</v>
      </c>
      <c r="D17" s="37">
        <v>0.49740000000000001</v>
      </c>
      <c r="E17" s="37">
        <v>0.31719999999999998</v>
      </c>
      <c r="F17" s="16">
        <f t="shared" si="0"/>
        <v>0.41215000000000002</v>
      </c>
      <c r="G17" s="16">
        <f t="shared" si="1"/>
        <v>7.3805216617797403E-2</v>
      </c>
      <c r="H17" s="37">
        <v>0.37909999999999999</v>
      </c>
      <c r="I17" s="37">
        <v>0.41099999999999998</v>
      </c>
      <c r="J17" s="37">
        <v>0.3881</v>
      </c>
      <c r="K17" s="37">
        <v>0.4163</v>
      </c>
      <c r="L17" s="16">
        <f t="shared" si="6"/>
        <v>0.39862500000000001</v>
      </c>
      <c r="M17" s="16">
        <f t="shared" si="7"/>
        <v>1.7865679388145303E-2</v>
      </c>
      <c r="N17" s="37">
        <v>0.41310000000000002</v>
      </c>
      <c r="O17" s="37">
        <v>0.47060000000000002</v>
      </c>
      <c r="P17" s="16">
        <f t="shared" si="2"/>
        <v>0.44185000000000002</v>
      </c>
      <c r="Q17" s="16">
        <f t="shared" si="3"/>
        <v>4.0658639918226477E-2</v>
      </c>
      <c r="R17" s="15"/>
      <c r="S17" s="6"/>
    </row>
    <row r="18" spans="1:19" x14ac:dyDescent="0.3">
      <c r="A18" s="39" t="s">
        <v>4</v>
      </c>
      <c r="B18" s="40">
        <v>6.1909000000000001</v>
      </c>
      <c r="C18" s="41">
        <v>5.4283000000000001</v>
      </c>
      <c r="D18" s="41">
        <v>4.5587999999999997</v>
      </c>
      <c r="E18" s="37">
        <v>4.1788999999999996</v>
      </c>
      <c r="F18" s="16">
        <f t="shared" si="0"/>
        <v>5.089224999999999</v>
      </c>
      <c r="G18" s="16">
        <f t="shared" si="1"/>
        <v>0.90161003164709663</v>
      </c>
      <c r="H18" s="41">
        <v>2.8774000000000002</v>
      </c>
      <c r="I18" s="37">
        <v>3.0851000000000002</v>
      </c>
      <c r="J18" s="37">
        <v>2.5131000000000001</v>
      </c>
      <c r="K18" s="37">
        <v>2.7677</v>
      </c>
      <c r="L18" s="16">
        <f t="shared" si="6"/>
        <v>2.8108249999999999</v>
      </c>
      <c r="M18" s="16">
        <f t="shared" si="7"/>
        <v>0.23815887379366463</v>
      </c>
      <c r="N18" s="37">
        <v>2.9636999999999998</v>
      </c>
      <c r="O18" s="37">
        <v>3.5459999999999998</v>
      </c>
      <c r="P18" s="16">
        <f t="shared" si="2"/>
        <v>3.2548499999999998</v>
      </c>
      <c r="Q18" s="16">
        <f t="shared" si="3"/>
        <v>0.41174827868492664</v>
      </c>
      <c r="R18" s="15"/>
    </row>
    <row r="19" spans="1:19" x14ac:dyDescent="0.3">
      <c r="A19" s="35" t="s">
        <v>15</v>
      </c>
      <c r="B19" s="40">
        <v>0.89339999999999997</v>
      </c>
      <c r="C19" s="41">
        <v>0.98209999999999997</v>
      </c>
      <c r="D19" s="41">
        <v>0.98240000000000005</v>
      </c>
      <c r="E19" s="37">
        <v>0.8851</v>
      </c>
      <c r="F19" s="16">
        <f t="shared" si="0"/>
        <v>0.93574999999999997</v>
      </c>
      <c r="G19" s="16">
        <f t="shared" si="1"/>
        <v>5.3800526639305943E-2</v>
      </c>
      <c r="H19" s="41">
        <v>0.89370000000000005</v>
      </c>
      <c r="I19" s="37">
        <v>0.90169999999999995</v>
      </c>
      <c r="J19" s="37">
        <v>0.85370000000000001</v>
      </c>
      <c r="K19" s="37">
        <v>0.97909999999999997</v>
      </c>
      <c r="L19" s="16">
        <f t="shared" si="6"/>
        <v>0.90704999999999991</v>
      </c>
      <c r="M19" s="16">
        <f t="shared" si="7"/>
        <v>5.2422228109839035E-2</v>
      </c>
      <c r="N19" s="37">
        <v>0.87990000000000002</v>
      </c>
      <c r="O19" s="37">
        <v>0.83760000000000001</v>
      </c>
      <c r="P19" s="16">
        <f t="shared" si="2"/>
        <v>0.85875000000000001</v>
      </c>
      <c r="Q19" s="16">
        <f t="shared" si="3"/>
        <v>2.9910616844190965E-2</v>
      </c>
      <c r="R19" s="15"/>
      <c r="S19" s="6"/>
    </row>
    <row r="20" spans="1:19" x14ac:dyDescent="0.3">
      <c r="A20" s="35" t="s">
        <v>32</v>
      </c>
      <c r="B20" s="40">
        <v>0.54520000000000002</v>
      </c>
      <c r="C20" s="41">
        <v>2.6844999999999999</v>
      </c>
      <c r="D20" s="41">
        <v>1.1234999999999999</v>
      </c>
      <c r="E20" s="37">
        <v>0.42349999999999999</v>
      </c>
      <c r="F20" s="16">
        <f t="shared" si="0"/>
        <v>1.1941749999999998</v>
      </c>
      <c r="G20" s="16">
        <f t="shared" si="1"/>
        <v>1.0394184379578162</v>
      </c>
      <c r="H20" s="41">
        <v>0.40849999999999997</v>
      </c>
      <c r="I20" s="37">
        <v>0.21640000000000001</v>
      </c>
      <c r="J20" s="37">
        <v>1.5396000000000001</v>
      </c>
      <c r="K20" s="37">
        <v>0.43509999999999999</v>
      </c>
      <c r="L20" s="16">
        <f t="shared" si="6"/>
        <v>0.64990000000000003</v>
      </c>
      <c r="M20" s="16">
        <f t="shared" si="7"/>
        <v>0.6010827286378031</v>
      </c>
      <c r="N20" s="37">
        <v>0.34150000000000003</v>
      </c>
      <c r="O20" s="37">
        <v>0.48299999999999998</v>
      </c>
      <c r="P20" s="16">
        <f t="shared" si="2"/>
        <v>0.41225000000000001</v>
      </c>
      <c r="Q20" s="16">
        <f t="shared" si="3"/>
        <v>0.10005560953789652</v>
      </c>
      <c r="R20" s="15"/>
      <c r="S20" s="6"/>
    </row>
    <row r="21" spans="1:19" x14ac:dyDescent="0.3">
      <c r="A21" s="42" t="s">
        <v>33</v>
      </c>
      <c r="B21" s="40">
        <v>1.4879</v>
      </c>
      <c r="C21" s="41">
        <v>1.6364000000000001</v>
      </c>
      <c r="D21" s="41">
        <v>1.6552</v>
      </c>
      <c r="E21" s="37">
        <v>1.4148000000000001</v>
      </c>
      <c r="F21" s="16">
        <f t="shared" si="0"/>
        <v>1.548575</v>
      </c>
      <c r="G21" s="16">
        <f t="shared" si="1"/>
        <v>0.11641782151658167</v>
      </c>
      <c r="H21" s="41">
        <v>1.2974000000000001</v>
      </c>
      <c r="I21" s="37">
        <v>1.3729</v>
      </c>
      <c r="J21" s="37">
        <v>1.4484999999999999</v>
      </c>
      <c r="K21" s="37">
        <v>1.5578000000000001</v>
      </c>
      <c r="L21" s="16">
        <f t="shared" si="6"/>
        <v>1.4191500000000001</v>
      </c>
      <c r="M21" s="16">
        <f t="shared" si="7"/>
        <v>0.11112660947465881</v>
      </c>
      <c r="N21" s="37">
        <v>1.4712000000000001</v>
      </c>
      <c r="O21" s="37">
        <v>1.5657000000000001</v>
      </c>
      <c r="P21" s="16">
        <f t="shared" si="2"/>
        <v>1.5184500000000001</v>
      </c>
      <c r="Q21" s="16">
        <f t="shared" si="3"/>
        <v>6.6821590822128768E-2</v>
      </c>
      <c r="R21" s="15"/>
      <c r="S21" s="6"/>
    </row>
    <row r="22" spans="1:19" x14ac:dyDescent="0.3">
      <c r="A22" s="35" t="s">
        <v>5</v>
      </c>
      <c r="B22" s="40">
        <v>2.9342999999999999</v>
      </c>
      <c r="C22" s="41">
        <v>4.1060999999999996</v>
      </c>
      <c r="D22" s="41">
        <v>3.6074999999999999</v>
      </c>
      <c r="E22" s="37">
        <v>4.3655999999999997</v>
      </c>
      <c r="F22" s="16">
        <f t="shared" si="0"/>
        <v>3.7533750000000001</v>
      </c>
      <c r="G22" s="16">
        <f t="shared" si="1"/>
        <v>0.63018456225140662</v>
      </c>
      <c r="H22" s="41">
        <v>3.8260000000000001</v>
      </c>
      <c r="I22" s="37">
        <v>3.2115999999999998</v>
      </c>
      <c r="J22" s="37">
        <v>3.8719999999999999</v>
      </c>
      <c r="K22" s="37">
        <v>3.6217000000000001</v>
      </c>
      <c r="L22" s="16">
        <f t="shared" si="6"/>
        <v>3.632825</v>
      </c>
      <c r="M22" s="16">
        <f t="shared" si="7"/>
        <v>0.30115086335589353</v>
      </c>
      <c r="N22" s="37">
        <v>3.1343999999999999</v>
      </c>
      <c r="O22" s="37">
        <v>2.8896999999999999</v>
      </c>
      <c r="P22" s="16">
        <f t="shared" si="2"/>
        <v>3.0120499999999999</v>
      </c>
      <c r="Q22" s="16">
        <f t="shared" si="3"/>
        <v>0.17302902935634812</v>
      </c>
      <c r="R22" s="15"/>
      <c r="S22" s="2"/>
    </row>
    <row r="23" spans="1:19" x14ac:dyDescent="0.3">
      <c r="A23" s="42" t="s">
        <v>34</v>
      </c>
      <c r="B23" s="40">
        <v>0.28699999999999998</v>
      </c>
      <c r="C23" s="41">
        <v>0.30520000000000003</v>
      </c>
      <c r="D23" s="41">
        <v>0.18010000000000001</v>
      </c>
      <c r="E23" s="37">
        <v>0.2475</v>
      </c>
      <c r="F23" s="16">
        <f t="shared" si="0"/>
        <v>0.25495000000000001</v>
      </c>
      <c r="G23" s="16">
        <f t="shared" si="1"/>
        <v>5.5408453025388368E-2</v>
      </c>
      <c r="H23" s="41">
        <v>0.17349999999999999</v>
      </c>
      <c r="I23" s="37">
        <v>0.1736</v>
      </c>
      <c r="J23" s="37">
        <v>0.128</v>
      </c>
      <c r="K23" s="37">
        <v>0.14199999999999999</v>
      </c>
      <c r="L23" s="16">
        <f t="shared" si="6"/>
        <v>0.154275</v>
      </c>
      <c r="M23" s="16">
        <f t="shared" si="7"/>
        <v>2.297903029575734E-2</v>
      </c>
      <c r="N23" s="37">
        <v>0.14430000000000001</v>
      </c>
      <c r="O23" s="37">
        <v>0.19689999999999999</v>
      </c>
      <c r="P23" s="16">
        <f t="shared" si="2"/>
        <v>0.1706</v>
      </c>
      <c r="Q23" s="16">
        <f t="shared" si="3"/>
        <v>3.7193816690412357E-2</v>
      </c>
      <c r="R23" s="15"/>
      <c r="S23" s="6"/>
    </row>
    <row r="24" spans="1:19" x14ac:dyDescent="0.3">
      <c r="A24" s="39" t="s">
        <v>6</v>
      </c>
      <c r="B24" s="40">
        <v>0.47410000000000002</v>
      </c>
      <c r="C24" s="41">
        <v>0.4783</v>
      </c>
      <c r="D24" s="41">
        <v>0.34129999999999999</v>
      </c>
      <c r="E24" s="37">
        <v>0.66690000000000005</v>
      </c>
      <c r="F24" s="16">
        <f t="shared" si="0"/>
        <v>0.49015000000000003</v>
      </c>
      <c r="G24" s="16">
        <f t="shared" si="1"/>
        <v>0.13390906118208223</v>
      </c>
      <c r="H24" s="41">
        <v>0.75160000000000005</v>
      </c>
      <c r="I24" s="37">
        <v>0.41420000000000001</v>
      </c>
      <c r="J24" s="37">
        <v>0.309</v>
      </c>
      <c r="K24" s="37">
        <v>0.35749999999999998</v>
      </c>
      <c r="L24" s="16">
        <f t="shared" si="6"/>
        <v>0.45807499999999995</v>
      </c>
      <c r="M24" s="16">
        <f t="shared" si="7"/>
        <v>0.20035021628804595</v>
      </c>
      <c r="N24" s="37">
        <v>0.39550000000000002</v>
      </c>
      <c r="O24" s="37">
        <v>0.42809999999999998</v>
      </c>
      <c r="P24" s="16">
        <f t="shared" si="2"/>
        <v>0.4118</v>
      </c>
      <c r="Q24" s="16">
        <f t="shared" si="3"/>
        <v>2.3051681066681422E-2</v>
      </c>
      <c r="R24" s="15"/>
    </row>
    <row r="25" spans="1:19" x14ac:dyDescent="0.3">
      <c r="A25" s="35" t="s">
        <v>22</v>
      </c>
      <c r="B25" s="40">
        <v>6.88E-2</v>
      </c>
      <c r="C25" s="41">
        <v>0.1183</v>
      </c>
      <c r="D25" s="41">
        <v>8.7999999999999995E-2</v>
      </c>
      <c r="E25" s="37">
        <v>0.1081</v>
      </c>
      <c r="F25" s="16">
        <f t="shared" si="0"/>
        <v>9.5799999999999996E-2</v>
      </c>
      <c r="G25" s="16">
        <f t="shared" si="1"/>
        <v>2.1964972114710313E-2</v>
      </c>
      <c r="H25" s="41">
        <v>8.1600000000000006E-2</v>
      </c>
      <c r="I25" s="37">
        <v>5.1700000000000003E-2</v>
      </c>
      <c r="J25" s="37">
        <v>8.4400000000000003E-2</v>
      </c>
      <c r="K25" s="37">
        <v>6.2100000000000002E-2</v>
      </c>
      <c r="L25" s="16">
        <f t="shared" si="6"/>
        <v>6.9949999999999998E-2</v>
      </c>
      <c r="M25" s="16">
        <f t="shared" si="7"/>
        <v>1.5697239672418036E-2</v>
      </c>
      <c r="N25" s="37">
        <v>3.9699999999999999E-2</v>
      </c>
      <c r="O25" s="37">
        <v>4.3099999999999999E-2</v>
      </c>
      <c r="P25" s="16">
        <f t="shared" si="2"/>
        <v>4.1399999999999999E-2</v>
      </c>
      <c r="Q25" s="16">
        <f t="shared" si="3"/>
        <v>2.4041630560342618E-3</v>
      </c>
      <c r="R25" s="15"/>
      <c r="S25" s="2"/>
    </row>
    <row r="26" spans="1:19" x14ac:dyDescent="0.3">
      <c r="A26" s="35" t="s">
        <v>7</v>
      </c>
      <c r="B26" s="40">
        <v>0.25409999999999999</v>
      </c>
      <c r="C26" s="40">
        <v>0.3644</v>
      </c>
      <c r="D26" s="40">
        <v>0.29670000000000002</v>
      </c>
      <c r="E26" s="37">
        <v>0.38819999999999999</v>
      </c>
      <c r="F26" s="16">
        <f t="shared" si="0"/>
        <v>0.32584999999999997</v>
      </c>
      <c r="G26" s="16">
        <f t="shared" si="1"/>
        <v>6.1566792997524315E-2</v>
      </c>
      <c r="H26" s="40">
        <v>0.317</v>
      </c>
      <c r="I26" s="37">
        <v>0.27589999999999998</v>
      </c>
      <c r="J26" s="37">
        <v>0.36470000000000002</v>
      </c>
      <c r="K26" s="37">
        <v>0.31409999999999999</v>
      </c>
      <c r="L26" s="16">
        <f t="shared" si="4"/>
        <v>0.29644999999999999</v>
      </c>
      <c r="M26" s="16">
        <f t="shared" si="5"/>
        <v>2.906208870676712E-2</v>
      </c>
      <c r="N26" s="37">
        <v>0.29770000000000002</v>
      </c>
      <c r="O26" s="37">
        <v>0.25559999999999999</v>
      </c>
      <c r="P26" s="16">
        <f t="shared" si="2"/>
        <v>0.27665000000000001</v>
      </c>
      <c r="Q26" s="16">
        <f t="shared" si="3"/>
        <v>2.9769195487953669E-2</v>
      </c>
      <c r="R26" s="15"/>
    </row>
    <row r="27" spans="1:19" x14ac:dyDescent="0.3">
      <c r="A27" s="42" t="s">
        <v>9</v>
      </c>
      <c r="B27" s="40">
        <v>0.8054</v>
      </c>
      <c r="C27" s="41">
        <v>1.5828</v>
      </c>
      <c r="D27" s="41">
        <v>1.1282000000000001</v>
      </c>
      <c r="E27" s="37">
        <v>1.3736999999999999</v>
      </c>
      <c r="F27" s="16">
        <f t="shared" si="0"/>
        <v>1.2225250000000001</v>
      </c>
      <c r="G27" s="16">
        <f t="shared" si="1"/>
        <v>0.33443605641935958</v>
      </c>
      <c r="H27" s="41">
        <v>0.93679999999999997</v>
      </c>
      <c r="I27" s="37">
        <v>0.93340000000000001</v>
      </c>
      <c r="J27" s="37">
        <v>1.3333999999999999</v>
      </c>
      <c r="K27" s="37">
        <v>1.2571000000000001</v>
      </c>
      <c r="L27" s="16">
        <f t="shared" ref="L27:L32" si="8">AVERAGE(H27:K27)</f>
        <v>1.115175</v>
      </c>
      <c r="M27" s="16">
        <f t="shared" ref="M27:M32" si="9">STDEV(H27:K27)</f>
        <v>0.21025749887538703</v>
      </c>
      <c r="N27" s="37">
        <v>1.0327</v>
      </c>
      <c r="O27" s="37">
        <v>0.80400000000000005</v>
      </c>
      <c r="P27" s="16">
        <f t="shared" si="2"/>
        <v>0.91835</v>
      </c>
      <c r="Q27" s="16">
        <f t="shared" si="3"/>
        <v>0.16171532085736345</v>
      </c>
      <c r="R27" s="15"/>
      <c r="S27" s="6"/>
    </row>
    <row r="28" spans="1:19" x14ac:dyDescent="0.3">
      <c r="A28" s="42" t="s">
        <v>10</v>
      </c>
      <c r="B28" s="40">
        <v>0.29110000000000003</v>
      </c>
      <c r="C28" s="41">
        <v>0.71189999999999998</v>
      </c>
      <c r="D28" s="41">
        <v>0.74319999999999997</v>
      </c>
      <c r="E28" s="37">
        <v>0.62060000000000004</v>
      </c>
      <c r="F28" s="16">
        <f t="shared" si="0"/>
        <v>0.5917</v>
      </c>
      <c r="G28" s="16">
        <f t="shared" si="1"/>
        <v>0.20703933603705996</v>
      </c>
      <c r="H28" s="41">
        <v>0.50600000000000001</v>
      </c>
      <c r="I28" s="37">
        <v>0.26629999999999998</v>
      </c>
      <c r="J28" s="37">
        <v>0.45200000000000001</v>
      </c>
      <c r="K28" s="37">
        <v>0.31580000000000003</v>
      </c>
      <c r="L28" s="16">
        <f t="shared" si="8"/>
        <v>0.38502500000000001</v>
      </c>
      <c r="M28" s="16">
        <f t="shared" si="9"/>
        <v>0.11255861806187911</v>
      </c>
      <c r="N28" s="37">
        <v>0.57469999999999999</v>
      </c>
      <c r="O28" s="37">
        <v>0.30769999999999997</v>
      </c>
      <c r="P28" s="16">
        <f t="shared" si="2"/>
        <v>0.44119999999999998</v>
      </c>
      <c r="Q28" s="16">
        <f t="shared" si="3"/>
        <v>0.1887975105768081</v>
      </c>
      <c r="R28" s="15"/>
      <c r="S28" s="6"/>
    </row>
    <row r="29" spans="1:19" x14ac:dyDescent="0.3">
      <c r="A29" s="39" t="s">
        <v>14</v>
      </c>
      <c r="B29" s="40">
        <v>0.54730000000000001</v>
      </c>
      <c r="C29" s="41">
        <v>0.60140000000000005</v>
      </c>
      <c r="D29" s="41">
        <v>0.51839999999999997</v>
      </c>
      <c r="E29" s="37">
        <v>0.78769999999999996</v>
      </c>
      <c r="F29" s="16">
        <f t="shared" si="0"/>
        <v>0.61370000000000002</v>
      </c>
      <c r="G29" s="16">
        <f t="shared" si="1"/>
        <v>0.1209935810969599</v>
      </c>
      <c r="H29" s="41">
        <v>0.64880000000000004</v>
      </c>
      <c r="I29" s="37">
        <v>0.42799999999999999</v>
      </c>
      <c r="J29" s="37">
        <v>0.4148</v>
      </c>
      <c r="K29" s="37">
        <v>0.39760000000000001</v>
      </c>
      <c r="L29" s="16">
        <f t="shared" si="8"/>
        <v>0.4723</v>
      </c>
      <c r="M29" s="16">
        <f t="shared" si="9"/>
        <v>0.11832311692987135</v>
      </c>
      <c r="N29" s="36">
        <v>0.372</v>
      </c>
      <c r="O29" s="36">
        <v>0.47120000000000001</v>
      </c>
      <c r="P29" s="16">
        <f t="shared" si="2"/>
        <v>0.42159999999999997</v>
      </c>
      <c r="Q29" s="16">
        <f t="shared" si="3"/>
        <v>7.0144992693705749E-2</v>
      </c>
      <c r="R29" s="15"/>
      <c r="S29" s="6"/>
    </row>
    <row r="30" spans="1:19" x14ac:dyDescent="0.3">
      <c r="A30" s="39" t="s">
        <v>8</v>
      </c>
      <c r="B30" s="40">
        <v>1.611</v>
      </c>
      <c r="C30" s="41">
        <v>2.4990000000000001</v>
      </c>
      <c r="D30" s="41">
        <v>1.7868999999999999</v>
      </c>
      <c r="E30" s="37">
        <v>2.5632999999999999</v>
      </c>
      <c r="F30" s="16">
        <f t="shared" si="0"/>
        <v>2.1150500000000001</v>
      </c>
      <c r="G30" s="16">
        <f t="shared" si="1"/>
        <v>0.48651635464117049</v>
      </c>
      <c r="H30" s="41">
        <v>1.5825</v>
      </c>
      <c r="I30" s="37">
        <v>1.1819999999999999</v>
      </c>
      <c r="J30" s="37">
        <v>1.4397</v>
      </c>
      <c r="K30" s="37">
        <v>1.3734999999999999</v>
      </c>
      <c r="L30" s="16">
        <f t="shared" si="8"/>
        <v>1.394425</v>
      </c>
      <c r="M30" s="16">
        <f t="shared" si="9"/>
        <v>0.16631723452486782</v>
      </c>
      <c r="N30" s="37">
        <v>1.2588999999999999</v>
      </c>
      <c r="O30" s="37">
        <v>1.2148000000000001</v>
      </c>
      <c r="P30" s="16">
        <f t="shared" si="2"/>
        <v>1.23685</v>
      </c>
      <c r="Q30" s="16">
        <f t="shared" si="3"/>
        <v>3.118340905032661E-2</v>
      </c>
      <c r="R30" s="15"/>
    </row>
    <row r="31" spans="1:19" x14ac:dyDescent="0.3">
      <c r="A31" s="42" t="s">
        <v>35</v>
      </c>
      <c r="B31" s="41">
        <v>0.37130000000000002</v>
      </c>
      <c r="C31" s="41">
        <v>0.46450000000000002</v>
      </c>
      <c r="D31" s="41">
        <v>0.40050000000000002</v>
      </c>
      <c r="E31" s="37">
        <v>0.40050000000000002</v>
      </c>
      <c r="F31" s="16">
        <f t="shared" si="0"/>
        <v>0.40920000000000006</v>
      </c>
      <c r="G31" s="16">
        <f t="shared" si="1"/>
        <v>3.9352594154218941E-2</v>
      </c>
      <c r="H31" s="41">
        <v>0.40429999999999999</v>
      </c>
      <c r="I31" s="37">
        <v>0.42620000000000002</v>
      </c>
      <c r="J31" s="37">
        <v>0.4214</v>
      </c>
      <c r="K31" s="37">
        <v>0.38109999999999999</v>
      </c>
      <c r="L31" s="16">
        <f t="shared" si="8"/>
        <v>0.40825</v>
      </c>
      <c r="M31" s="16">
        <f t="shared" si="9"/>
        <v>2.0394852291693619E-2</v>
      </c>
      <c r="N31" s="37">
        <v>0.4012</v>
      </c>
      <c r="O31" s="37">
        <v>0.4168</v>
      </c>
      <c r="P31" s="16">
        <f t="shared" si="2"/>
        <v>0.40900000000000003</v>
      </c>
      <c r="Q31" s="16">
        <f t="shared" si="3"/>
        <v>1.1030865786510143E-2</v>
      </c>
      <c r="R31" s="15"/>
    </row>
    <row r="32" spans="1:19" x14ac:dyDescent="0.3">
      <c r="A32" s="42" t="s">
        <v>36</v>
      </c>
      <c r="B32" s="36">
        <v>0.45679999999999998</v>
      </c>
      <c r="C32" s="37">
        <v>0.5202</v>
      </c>
      <c r="D32" s="37">
        <v>0.54969999999999997</v>
      </c>
      <c r="E32" s="37">
        <v>0.3861</v>
      </c>
      <c r="F32" s="16">
        <f t="shared" si="0"/>
        <v>0.47819999999999996</v>
      </c>
      <c r="G32" s="16">
        <f t="shared" si="1"/>
        <v>7.2609962585492696E-2</v>
      </c>
      <c r="H32" s="37">
        <v>0.54910000000000003</v>
      </c>
      <c r="I32" s="37">
        <v>0.43169999999999997</v>
      </c>
      <c r="J32" s="37">
        <v>0.46679999999999999</v>
      </c>
      <c r="K32" s="37">
        <v>0.48180000000000001</v>
      </c>
      <c r="L32" s="16">
        <f t="shared" si="8"/>
        <v>0.48235</v>
      </c>
      <c r="M32" s="16">
        <f t="shared" si="9"/>
        <v>4.9203963255006221E-2</v>
      </c>
      <c r="N32" s="37">
        <v>0.53739999999999999</v>
      </c>
      <c r="O32" s="37">
        <v>0.47020000000000001</v>
      </c>
      <c r="P32" s="16">
        <f t="shared" si="2"/>
        <v>0.50380000000000003</v>
      </c>
      <c r="Q32" s="16">
        <f t="shared" si="3"/>
        <v>4.7517575695735982E-2</v>
      </c>
      <c r="R32" s="15"/>
    </row>
    <row r="33" spans="1:19" ht="21.75" customHeight="1" thickBot="1" x14ac:dyDescent="0.35">
      <c r="A33" s="33" t="s">
        <v>42</v>
      </c>
      <c r="B33" s="20"/>
      <c r="C33" s="11"/>
      <c r="D33" s="11"/>
      <c r="E33" s="11"/>
      <c r="F33" s="34"/>
      <c r="G33" s="34"/>
      <c r="H33" s="11"/>
      <c r="I33" s="11"/>
      <c r="J33" s="11"/>
      <c r="K33" s="11"/>
      <c r="L33" s="34"/>
      <c r="M33" s="34"/>
      <c r="N33" s="11"/>
      <c r="O33" s="11"/>
      <c r="P33" s="34"/>
      <c r="Q33" s="34"/>
      <c r="R33" s="15"/>
      <c r="S33" s="9"/>
    </row>
    <row r="34" spans="1:19" x14ac:dyDescent="0.3">
      <c r="A34" s="22" t="s">
        <v>17</v>
      </c>
      <c r="B34" s="23">
        <f>+B4+B5+B7+B8+B10+B11+B16+B20</f>
        <v>18.9937</v>
      </c>
      <c r="C34" s="23">
        <f t="shared" ref="C34:D34" si="10">+C4+C5+C7+C8+C10+C11+C16+C20</f>
        <v>20.947999999999997</v>
      </c>
      <c r="D34" s="23">
        <f t="shared" si="10"/>
        <v>18.311900000000001</v>
      </c>
      <c r="E34" s="23">
        <f>+E4+E5+E7+E8+E10+E11+E16+E20</f>
        <v>21.048200000000001</v>
      </c>
      <c r="F34" s="14">
        <f t="shared" ref="F34:F39" si="11">AVERAGE(B34:C34)</f>
        <v>19.970849999999999</v>
      </c>
      <c r="G34" s="14">
        <f t="shared" ref="G34:G39" si="12">STDEV(B34:C34)</f>
        <v>1.3818987824728672</v>
      </c>
      <c r="H34" s="24">
        <f>+H4+H5+H7+H8+H10+H11+H16+H20</f>
        <v>19.896600000000003</v>
      </c>
      <c r="I34" s="23">
        <f t="shared" ref="I34:J34" si="13">+I4+I5+I7+I8+I10+I11+I16+I20</f>
        <v>19.432200000000002</v>
      </c>
      <c r="J34" s="23">
        <f t="shared" si="13"/>
        <v>18.4194</v>
      </c>
      <c r="K34" s="23">
        <f t="shared" ref="K34" si="14">+K4+K5+K7+K8+K10+K11+K16+K20</f>
        <v>18.775999999999996</v>
      </c>
      <c r="L34" s="14">
        <f>AVERAGE(H34:K34)</f>
        <v>19.131049999999998</v>
      </c>
      <c r="M34" s="14">
        <f>STDEV(H34:K34)</f>
        <v>0.66062201749563487</v>
      </c>
      <c r="N34" s="23">
        <f>+N4+N5+N7+N8+N10+N11+N16+N20</f>
        <v>19.711099999999998</v>
      </c>
      <c r="O34" s="23">
        <f t="shared" ref="O34" si="15">+O4+O5+O7+O8+O10+O11+O16+O20</f>
        <v>19.712800000000001</v>
      </c>
      <c r="P34" s="14">
        <f t="shared" si="2"/>
        <v>19.711950000000002</v>
      </c>
      <c r="Q34" s="14">
        <f t="shared" si="3"/>
        <v>1.2020815280193535E-3</v>
      </c>
      <c r="R34" s="15"/>
    </row>
    <row r="35" spans="1:19" x14ac:dyDescent="0.3">
      <c r="A35" s="17" t="s">
        <v>16</v>
      </c>
      <c r="B35" s="18">
        <f>+B6+B9+B12+B13+B14+B19+B25</f>
        <v>31.175700000000003</v>
      </c>
      <c r="C35" s="18">
        <f t="shared" ref="C35:D35" si="16">+C6+C9+C12+C13+C14+C19+C25</f>
        <v>27.710200000000004</v>
      </c>
      <c r="D35" s="18">
        <f t="shared" si="16"/>
        <v>28.444099999999999</v>
      </c>
      <c r="E35" s="18">
        <f>+E6+E9+E12+E13+E14+E19+E25</f>
        <v>31.337700000000002</v>
      </c>
      <c r="F35" s="16">
        <f t="shared" si="11"/>
        <v>29.442950000000003</v>
      </c>
      <c r="G35" s="16">
        <f t="shared" si="12"/>
        <v>2.4504785502019795</v>
      </c>
      <c r="H35" s="19">
        <f>+H6+H9+H12+H13+H14+H19+H25</f>
        <v>31.870899999999999</v>
      </c>
      <c r="I35" s="18">
        <f t="shared" ref="I35:J35" si="17">+I6+I9+I12+I13+I14+I19+I25</f>
        <v>34.396899999999995</v>
      </c>
      <c r="J35" s="18">
        <f t="shared" si="17"/>
        <v>30.113700000000001</v>
      </c>
      <c r="K35" s="18">
        <f t="shared" ref="K35" si="18">+K6+K9+K12+K13+K14+K19+K25</f>
        <v>32.4345</v>
      </c>
      <c r="L35" s="14">
        <f t="shared" ref="L35:L39" si="19">AVERAGE(H35:K35)</f>
        <v>32.203999999999994</v>
      </c>
      <c r="M35" s="14">
        <f t="shared" ref="M35:M39" si="20">STDEV(H35:K35)</f>
        <v>1.7646765860444016</v>
      </c>
      <c r="N35" s="18">
        <f>+N6+N9+N12+N13+N14+N19+N25</f>
        <v>32.452400000000004</v>
      </c>
      <c r="O35" s="18">
        <f t="shared" ref="O35" si="21">+O6+O9+O12+O13+O14+O19+O25</f>
        <v>32.929900000000004</v>
      </c>
      <c r="P35" s="16">
        <f t="shared" si="2"/>
        <v>32.691150000000007</v>
      </c>
      <c r="Q35" s="16">
        <f t="shared" si="3"/>
        <v>0.33764348801657584</v>
      </c>
      <c r="R35" s="15"/>
    </row>
    <row r="36" spans="1:19" x14ac:dyDescent="0.3">
      <c r="A36" s="17" t="s">
        <v>18</v>
      </c>
      <c r="B36" s="18">
        <f>+B15+B17+B18+B22+B24+B26+B29+B30</f>
        <v>41.138599999999997</v>
      </c>
      <c r="C36" s="18">
        <f t="shared" ref="C36:D36" si="22">+C15+C17+C18+C22+C24+C26+C29+C30</f>
        <v>40.4039</v>
      </c>
      <c r="D36" s="18">
        <f t="shared" si="22"/>
        <v>44.346199999999996</v>
      </c>
      <c r="E36" s="18">
        <f>+E15+E17+E18+E22+E24+E26+E29+E30</f>
        <v>36.923099999999991</v>
      </c>
      <c r="F36" s="16">
        <f t="shared" si="11"/>
        <v>40.771249999999995</v>
      </c>
      <c r="G36" s="16">
        <f t="shared" si="12"/>
        <v>0.51951135213775401</v>
      </c>
      <c r="H36" s="19">
        <f>+H15+H17+H18+H22+H24+H26+H29+H30</f>
        <v>39.146800000000006</v>
      </c>
      <c r="I36" s="18">
        <f t="shared" ref="I36:J36" si="23">+I15+I17+I18+I22+I24+I26+I29+I30</f>
        <v>36.930500000000002</v>
      </c>
      <c r="J36" s="18">
        <f t="shared" si="23"/>
        <v>41.429299999999998</v>
      </c>
      <c r="K36" s="18">
        <f t="shared" ref="K36" si="24">+K15+K17+K18+K22+K24+K26+K29+K30</f>
        <v>39.499299999999998</v>
      </c>
      <c r="L36" s="14">
        <f t="shared" si="19"/>
        <v>39.251474999999999</v>
      </c>
      <c r="M36" s="14">
        <f t="shared" si="20"/>
        <v>1.8441096105799475</v>
      </c>
      <c r="N36" s="18">
        <f>+N15+N17+N18+N22+N24+N26+N29+N30</f>
        <v>39.413399999999996</v>
      </c>
      <c r="O36" s="18">
        <f t="shared" ref="O36" si="25">+O15+O17+O18+O22+O24+O26+O29+O30</f>
        <v>39.541400000000003</v>
      </c>
      <c r="P36" s="16">
        <f t="shared" si="2"/>
        <v>39.477400000000003</v>
      </c>
      <c r="Q36" s="16">
        <f t="shared" si="3"/>
        <v>9.0509667991883189E-2</v>
      </c>
      <c r="R36" s="15"/>
    </row>
    <row r="37" spans="1:19" x14ac:dyDescent="0.3">
      <c r="A37" s="17" t="s">
        <v>19</v>
      </c>
      <c r="B37" s="18">
        <f>+B18+B24+B29+B30</f>
        <v>8.8232999999999997</v>
      </c>
      <c r="C37" s="18">
        <f t="shared" ref="C37:D37" si="26">+C18+C24+C29+C30</f>
        <v>9.0069999999999997</v>
      </c>
      <c r="D37" s="18">
        <f t="shared" si="26"/>
        <v>7.2054</v>
      </c>
      <c r="E37" s="18">
        <f>+E18+E24+E29+E30</f>
        <v>8.1967999999999996</v>
      </c>
      <c r="F37" s="16">
        <f t="shared" si="11"/>
        <v>8.9151500000000006</v>
      </c>
      <c r="G37" s="16">
        <f t="shared" si="12"/>
        <v>0.12989551570396876</v>
      </c>
      <c r="H37" s="19">
        <f>+H18+H24+H29+H30</f>
        <v>5.8603000000000005</v>
      </c>
      <c r="I37" s="18">
        <f t="shared" ref="I37:J37" si="27">+I18+I24+I29+I30</f>
        <v>5.1093000000000002</v>
      </c>
      <c r="J37" s="18">
        <f t="shared" si="27"/>
        <v>4.6766000000000005</v>
      </c>
      <c r="K37" s="18">
        <f t="shared" ref="K37" si="28">+K18+K24+K29+K30</f>
        <v>4.8963000000000001</v>
      </c>
      <c r="L37" s="14">
        <f t="shared" si="19"/>
        <v>5.1356250000000001</v>
      </c>
      <c r="M37" s="14">
        <f t="shared" si="20"/>
        <v>0.51440168075801107</v>
      </c>
      <c r="N37" s="18">
        <f>+N18+N24+N29+N30</f>
        <v>4.9901</v>
      </c>
      <c r="O37" s="18">
        <f t="shared" ref="O37" si="29">+O18+O24+O29+O30</f>
        <v>5.6600999999999999</v>
      </c>
      <c r="P37" s="16">
        <f t="shared" si="2"/>
        <v>5.3250999999999999</v>
      </c>
      <c r="Q37" s="16">
        <f t="shared" si="3"/>
        <v>0.47376154339498677</v>
      </c>
      <c r="R37" s="15"/>
    </row>
    <row r="38" spans="1:19" x14ac:dyDescent="0.3">
      <c r="A38" s="17" t="s">
        <v>20</v>
      </c>
      <c r="B38" s="18">
        <f>+B15+B17+B22+B26</f>
        <v>32.315300000000001</v>
      </c>
      <c r="C38" s="18">
        <f t="shared" ref="C38:D38" si="30">+C15+C17+C22+C26</f>
        <v>31.396899999999999</v>
      </c>
      <c r="D38" s="18">
        <f t="shared" si="30"/>
        <v>37.140799999999999</v>
      </c>
      <c r="E38" s="18">
        <f>+E15+E17+E22+E26</f>
        <v>28.726300000000002</v>
      </c>
      <c r="F38" s="16">
        <f t="shared" si="11"/>
        <v>31.856099999999998</v>
      </c>
      <c r="G38" s="16">
        <f t="shared" si="12"/>
        <v>0.64940686784172663</v>
      </c>
      <c r="H38" s="19">
        <f>+H15+H17+H22+H26</f>
        <v>33.286499999999997</v>
      </c>
      <c r="I38" s="18">
        <f t="shared" ref="I38:J38" si="31">+I15+I17+I22+I26</f>
        <v>31.821200000000001</v>
      </c>
      <c r="J38" s="18">
        <f t="shared" si="31"/>
        <v>36.752699999999997</v>
      </c>
      <c r="K38" s="18">
        <f t="shared" ref="K38" si="32">+K15+K17+K22+K26</f>
        <v>34.603000000000002</v>
      </c>
      <c r="L38" s="14">
        <f t="shared" si="19"/>
        <v>34.115850000000002</v>
      </c>
      <c r="M38" s="14">
        <f t="shared" si="20"/>
        <v>2.0931262973520406</v>
      </c>
      <c r="N38" s="18">
        <f>+N15+N17+N22+N26</f>
        <v>34.423299999999998</v>
      </c>
      <c r="O38" s="18">
        <f t="shared" ref="O38" si="33">+O15+O17+O22+O26</f>
        <v>33.881300000000003</v>
      </c>
      <c r="P38" s="16">
        <f t="shared" si="2"/>
        <v>34.152299999999997</v>
      </c>
      <c r="Q38" s="16">
        <f t="shared" si="3"/>
        <v>0.38325187540310485</v>
      </c>
      <c r="R38" s="15"/>
    </row>
    <row r="39" spans="1:19" ht="15" thickBot="1" x14ac:dyDescent="0.35">
      <c r="A39" s="25" t="s">
        <v>21</v>
      </c>
      <c r="B39" s="26">
        <f>+B38/B37</f>
        <v>3.6624958915598476</v>
      </c>
      <c r="C39" s="26">
        <f t="shared" ref="C39:D39" si="34">+C38/C37</f>
        <v>3.4858332408127013</v>
      </c>
      <c r="D39" s="26">
        <f t="shared" si="34"/>
        <v>5.1545785105615227</v>
      </c>
      <c r="E39" s="26">
        <f>+E38/E37</f>
        <v>3.5045749560804218</v>
      </c>
      <c r="F39" s="21">
        <f t="shared" si="11"/>
        <v>3.5741645661862744</v>
      </c>
      <c r="G39" s="21">
        <f t="shared" si="12"/>
        <v>0.12491935832569782</v>
      </c>
      <c r="H39" s="27">
        <f>+H38/H37</f>
        <v>5.6799993174410854</v>
      </c>
      <c r="I39" s="26">
        <f t="shared" ref="I39:J39" si="35">+I38/I37</f>
        <v>6.2280938680445459</v>
      </c>
      <c r="J39" s="26">
        <f t="shared" si="35"/>
        <v>7.85885044690587</v>
      </c>
      <c r="K39" s="26">
        <f t="shared" ref="K39" si="36">+K38/K37</f>
        <v>7.0671731715785393</v>
      </c>
      <c r="L39" s="14">
        <f t="shared" si="19"/>
        <v>6.7085292009925102</v>
      </c>
      <c r="M39" s="14">
        <f t="shared" si="20"/>
        <v>0.95578175628479212</v>
      </c>
      <c r="N39" s="26">
        <f>+N38/N37</f>
        <v>6.8983186709685169</v>
      </c>
      <c r="O39" s="26">
        <f t="shared" ref="O39" si="37">+O38/O37</f>
        <v>5.9859896468260283</v>
      </c>
      <c r="P39" s="21">
        <f t="shared" si="2"/>
        <v>6.4421541588972726</v>
      </c>
      <c r="Q39" s="21">
        <f t="shared" si="3"/>
        <v>0.64511403964445913</v>
      </c>
      <c r="R39" s="15"/>
    </row>
    <row r="40" spans="1:19" x14ac:dyDescent="0.3">
      <c r="R40" s="15"/>
    </row>
    <row r="41" spans="1:19" x14ac:dyDescent="0.3">
      <c r="R41" s="15"/>
    </row>
    <row r="42" spans="1:19" x14ac:dyDescent="0.3">
      <c r="R42" s="15"/>
    </row>
    <row r="43" spans="1:19" x14ac:dyDescent="0.3">
      <c r="R43" s="15"/>
    </row>
    <row r="44" spans="1:19" x14ac:dyDescent="0.3">
      <c r="R44" s="15"/>
    </row>
    <row r="45" spans="1:19" x14ac:dyDescent="0.3">
      <c r="R45" s="15"/>
    </row>
    <row r="46" spans="1:19" x14ac:dyDescent="0.3">
      <c r="R46" s="15"/>
    </row>
    <row r="47" spans="1:19" x14ac:dyDescent="0.3">
      <c r="R47" s="15"/>
    </row>
    <row r="48" spans="1:19" x14ac:dyDescent="0.3">
      <c r="R48" s="15"/>
    </row>
    <row r="49" spans="18:18" x14ac:dyDescent="0.3">
      <c r="R49" s="15"/>
    </row>
    <row r="50" spans="18:18" x14ac:dyDescent="0.3">
      <c r="R50" s="15"/>
    </row>
    <row r="51" spans="18:18" x14ac:dyDescent="0.3">
      <c r="R51" s="15"/>
    </row>
    <row r="52" spans="18:18" x14ac:dyDescent="0.3">
      <c r="R52" s="15"/>
    </row>
    <row r="53" spans="18:18" x14ac:dyDescent="0.3">
      <c r="R53" s="15"/>
    </row>
    <row r="54" spans="18:18" x14ac:dyDescent="0.3">
      <c r="R54" s="15"/>
    </row>
    <row r="55" spans="18:18" x14ac:dyDescent="0.3">
      <c r="R55" s="15"/>
    </row>
    <row r="56" spans="18:18" x14ac:dyDescent="0.3">
      <c r="R56" s="15"/>
    </row>
    <row r="57" spans="18:18" x14ac:dyDescent="0.3">
      <c r="R57" s="15"/>
    </row>
    <row r="58" spans="18:18" x14ac:dyDescent="0.3">
      <c r="R58" s="15"/>
    </row>
    <row r="59" spans="18:18" x14ac:dyDescent="0.3">
      <c r="R59" s="15"/>
    </row>
    <row r="60" spans="18:18" x14ac:dyDescent="0.3">
      <c r="R60" s="15"/>
    </row>
    <row r="61" spans="18:18" x14ac:dyDescent="0.3">
      <c r="R61" s="15"/>
    </row>
    <row r="62" spans="18:18" x14ac:dyDescent="0.3">
      <c r="R62" s="15"/>
    </row>
    <row r="63" spans="18:18" x14ac:dyDescent="0.3">
      <c r="R63" s="15"/>
    </row>
    <row r="64" spans="18:18" x14ac:dyDescent="0.3">
      <c r="R64" s="15"/>
    </row>
    <row r="65" spans="18:18" x14ac:dyDescent="0.3">
      <c r="R65" s="15"/>
    </row>
    <row r="66" spans="18:18" x14ac:dyDescent="0.3">
      <c r="R66" s="15"/>
    </row>
    <row r="67" spans="18:18" x14ac:dyDescent="0.3">
      <c r="R67" s="15"/>
    </row>
    <row r="68" spans="18:18" x14ac:dyDescent="0.3">
      <c r="R68" s="15"/>
    </row>
    <row r="69" spans="18:18" x14ac:dyDescent="0.3">
      <c r="R69" s="15"/>
    </row>
    <row r="70" spans="18:18" x14ac:dyDescent="0.3">
      <c r="R70" s="15"/>
    </row>
    <row r="71" spans="18:18" x14ac:dyDescent="0.3">
      <c r="R71" s="15"/>
    </row>
    <row r="72" spans="18:18" x14ac:dyDescent="0.3">
      <c r="R72" s="15"/>
    </row>
    <row r="73" spans="18:18" x14ac:dyDescent="0.3">
      <c r="R73" s="15"/>
    </row>
    <row r="74" spans="18:18" x14ac:dyDescent="0.3">
      <c r="R74" s="15"/>
    </row>
    <row r="75" spans="18:18" x14ac:dyDescent="0.3">
      <c r="R75" s="15"/>
    </row>
    <row r="76" spans="18:18" x14ac:dyDescent="0.3">
      <c r="R76" s="15"/>
    </row>
  </sheetData>
  <mergeCells count="3">
    <mergeCell ref="B2:M2"/>
    <mergeCell ref="N2:Q2"/>
    <mergeCell ref="A2:A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7321-66BE-47E1-B833-9C6061C9ACA9}">
  <sheetPr codeName="Hoja8"/>
  <dimension ref="A1:H162"/>
  <sheetViews>
    <sheetView workbookViewId="0"/>
  </sheetViews>
  <sheetFormatPr baseColWidth="10" defaultRowHeight="14.4" x14ac:dyDescent="0.3"/>
  <sheetData>
    <row r="1" spans="1:8" x14ac:dyDescent="0.3">
      <c r="A1" s="208">
        <v>6.4609375</v>
      </c>
      <c r="B1" s="208">
        <v>220.08564417151109</v>
      </c>
      <c r="G1" s="208">
        <v>9.703125</v>
      </c>
      <c r="H1" s="208">
        <v>255.85799469461509</v>
      </c>
    </row>
    <row r="2" spans="1:8" x14ac:dyDescent="0.3">
      <c r="A2" s="208">
        <v>1.875</v>
      </c>
      <c r="B2" s="208">
        <v>220.08564417151109</v>
      </c>
      <c r="G2" s="208">
        <v>3.15625</v>
      </c>
      <c r="H2" s="208">
        <v>255.85799469461509</v>
      </c>
    </row>
    <row r="3" spans="1:8" x14ac:dyDescent="0.3">
      <c r="A3" s="208">
        <v>1.875</v>
      </c>
      <c r="B3" s="208">
        <v>17.246634371384335</v>
      </c>
      <c r="G3" s="208">
        <v>3.15625</v>
      </c>
      <c r="H3" s="208">
        <v>23.586722834104652</v>
      </c>
    </row>
    <row r="4" spans="1:8" x14ac:dyDescent="0.3">
      <c r="A4" s="208">
        <v>1</v>
      </c>
      <c r="B4" s="208">
        <v>17.246634371384335</v>
      </c>
      <c r="G4" s="208">
        <v>1</v>
      </c>
      <c r="H4" s="208">
        <v>23.586722834104652</v>
      </c>
    </row>
    <row r="5" spans="1:8" x14ac:dyDescent="0.3">
      <c r="A5" s="208">
        <v>1</v>
      </c>
      <c r="B5" s="208">
        <v>0</v>
      </c>
      <c r="G5" s="208">
        <v>1</v>
      </c>
      <c r="H5" s="208">
        <v>0</v>
      </c>
    </row>
    <row r="6" spans="1:8" x14ac:dyDescent="0.3">
      <c r="A6" s="208">
        <v>1</v>
      </c>
      <c r="B6" s="208">
        <v>17.246634371384335</v>
      </c>
      <c r="G6" s="208">
        <v>1</v>
      </c>
      <c r="H6" s="208">
        <v>23.586722834104652</v>
      </c>
    </row>
    <row r="7" spans="1:8" x14ac:dyDescent="0.3">
      <c r="A7" s="208">
        <v>2.75</v>
      </c>
      <c r="B7" s="208">
        <v>17.246634371384335</v>
      </c>
      <c r="G7" s="208">
        <v>5.3125</v>
      </c>
      <c r="H7" s="208">
        <v>23.586722834104652</v>
      </c>
    </row>
    <row r="8" spans="1:8" x14ac:dyDescent="0.3">
      <c r="A8" s="208">
        <v>2.75</v>
      </c>
      <c r="B8" s="208">
        <v>9.0644187841447561</v>
      </c>
      <c r="G8" s="208">
        <v>5.3125</v>
      </c>
      <c r="H8" s="208">
        <v>18.953934521038864</v>
      </c>
    </row>
    <row r="9" spans="1:8" x14ac:dyDescent="0.3">
      <c r="A9" s="208">
        <v>2</v>
      </c>
      <c r="B9" s="208">
        <v>9.0644187841447561</v>
      </c>
      <c r="G9" s="208">
        <v>2.75</v>
      </c>
      <c r="H9" s="208">
        <v>18.953934521038864</v>
      </c>
    </row>
    <row r="10" spans="1:8" x14ac:dyDescent="0.3">
      <c r="A10" s="208">
        <v>2</v>
      </c>
      <c r="B10" s="208">
        <v>0</v>
      </c>
      <c r="G10" s="208">
        <v>2.75</v>
      </c>
      <c r="H10" s="208">
        <v>3.8246425871372529</v>
      </c>
    </row>
    <row r="11" spans="1:8" x14ac:dyDescent="0.3">
      <c r="A11" s="208">
        <v>2</v>
      </c>
      <c r="B11" s="208">
        <v>9.0644187841447561</v>
      </c>
      <c r="G11" s="208">
        <v>2</v>
      </c>
      <c r="H11" s="208">
        <v>3.8246425871372529</v>
      </c>
    </row>
    <row r="12" spans="1:8" x14ac:dyDescent="0.3">
      <c r="A12" s="208">
        <v>3.5</v>
      </c>
      <c r="B12" s="208">
        <v>9.0644187841447561</v>
      </c>
      <c r="G12" s="208">
        <v>2</v>
      </c>
      <c r="H12" s="208">
        <v>0</v>
      </c>
    </row>
    <row r="13" spans="1:8" x14ac:dyDescent="0.3">
      <c r="A13" s="208">
        <v>3.5</v>
      </c>
      <c r="B13" s="208">
        <v>2.1490129933471334</v>
      </c>
      <c r="G13" s="208">
        <v>2</v>
      </c>
      <c r="H13" s="208">
        <v>3.8246425871372529</v>
      </c>
    </row>
    <row r="14" spans="1:8" x14ac:dyDescent="0.3">
      <c r="A14" s="208">
        <v>3</v>
      </c>
      <c r="B14" s="208">
        <v>2.1490129933471334</v>
      </c>
      <c r="G14" s="208">
        <v>3.5</v>
      </c>
      <c r="H14" s="208">
        <v>3.8246425871372529</v>
      </c>
    </row>
    <row r="15" spans="1:8" x14ac:dyDescent="0.3">
      <c r="A15" s="208">
        <v>3</v>
      </c>
      <c r="B15" s="208">
        <v>0</v>
      </c>
      <c r="G15" s="208">
        <v>3.5</v>
      </c>
      <c r="H15" s="208">
        <v>2.3946791778598984</v>
      </c>
    </row>
    <row r="16" spans="1:8" x14ac:dyDescent="0.3">
      <c r="A16" s="208">
        <v>3</v>
      </c>
      <c r="B16" s="208">
        <v>2.1490129933471334</v>
      </c>
      <c r="G16" s="208">
        <v>3</v>
      </c>
      <c r="H16" s="208">
        <v>2.3946791778598984</v>
      </c>
    </row>
    <row r="17" spans="1:8" x14ac:dyDescent="0.3">
      <c r="A17" s="208">
        <v>4</v>
      </c>
      <c r="B17" s="208">
        <v>2.1490129933471334</v>
      </c>
      <c r="G17" s="208">
        <v>3</v>
      </c>
      <c r="H17" s="208">
        <v>0</v>
      </c>
    </row>
    <row r="18" spans="1:8" x14ac:dyDescent="0.3">
      <c r="A18" s="208">
        <v>4</v>
      </c>
      <c r="B18" s="208">
        <v>0</v>
      </c>
      <c r="G18" s="208">
        <v>3</v>
      </c>
      <c r="H18" s="208">
        <v>2.3946791778598984</v>
      </c>
    </row>
    <row r="19" spans="1:8" x14ac:dyDescent="0.3">
      <c r="A19" s="208">
        <v>4</v>
      </c>
      <c r="B19" s="208">
        <v>2.1490129933471334</v>
      </c>
      <c r="G19" s="208">
        <v>4</v>
      </c>
      <c r="H19" s="208">
        <v>2.3946791778598984</v>
      </c>
    </row>
    <row r="20" spans="1:8" x14ac:dyDescent="0.3">
      <c r="A20" s="208">
        <v>3.5</v>
      </c>
      <c r="B20" s="208">
        <v>2.1490129933471334</v>
      </c>
      <c r="G20" s="208">
        <v>4</v>
      </c>
      <c r="H20" s="208">
        <v>0</v>
      </c>
    </row>
    <row r="21" spans="1:8" x14ac:dyDescent="0.3">
      <c r="A21" s="208">
        <v>3.5</v>
      </c>
      <c r="B21" s="208">
        <v>9.0644187841447561</v>
      </c>
      <c r="G21" s="208">
        <v>4</v>
      </c>
      <c r="H21" s="208">
        <v>2.3946791778598984</v>
      </c>
    </row>
    <row r="22" spans="1:8" x14ac:dyDescent="0.3">
      <c r="A22" s="208">
        <v>2.75</v>
      </c>
      <c r="B22" s="208">
        <v>9.0644187841447561</v>
      </c>
      <c r="G22" s="208">
        <v>3.5</v>
      </c>
      <c r="H22" s="208">
        <v>2.3946791778598984</v>
      </c>
    </row>
    <row r="23" spans="1:8" x14ac:dyDescent="0.3">
      <c r="A23" s="208">
        <v>2.75</v>
      </c>
      <c r="B23" s="208">
        <v>17.246634371384335</v>
      </c>
      <c r="G23" s="208">
        <v>3.5</v>
      </c>
      <c r="H23" s="208">
        <v>3.8246425871372529</v>
      </c>
    </row>
    <row r="24" spans="1:8" x14ac:dyDescent="0.3">
      <c r="A24" s="208">
        <v>1.875</v>
      </c>
      <c r="B24" s="208">
        <v>17.246634371384335</v>
      </c>
      <c r="G24" s="208">
        <v>2.75</v>
      </c>
      <c r="H24" s="208">
        <v>3.8246425871372529</v>
      </c>
    </row>
    <row r="25" spans="1:8" x14ac:dyDescent="0.3">
      <c r="A25" s="208">
        <v>1.875</v>
      </c>
      <c r="B25" s="208">
        <v>220.08564417151109</v>
      </c>
      <c r="G25" s="208">
        <v>2.75</v>
      </c>
      <c r="H25" s="208">
        <v>18.953934521038864</v>
      </c>
    </row>
    <row r="26" spans="1:8" x14ac:dyDescent="0.3">
      <c r="A26" s="208">
        <v>11.046875</v>
      </c>
      <c r="B26" s="208">
        <v>220.08564417151109</v>
      </c>
      <c r="G26" s="208">
        <v>7.875</v>
      </c>
      <c r="H26" s="208">
        <v>18.953934521038864</v>
      </c>
    </row>
    <row r="27" spans="1:8" x14ac:dyDescent="0.3">
      <c r="A27" s="208">
        <v>11.046875</v>
      </c>
      <c r="B27" s="208">
        <v>78.138225396510876</v>
      </c>
      <c r="G27" s="208">
        <v>7.875</v>
      </c>
      <c r="H27" s="208">
        <v>8.5971578145486678</v>
      </c>
    </row>
    <row r="28" spans="1:8" x14ac:dyDescent="0.3">
      <c r="A28" s="208">
        <v>5.875</v>
      </c>
      <c r="B28" s="208">
        <v>78.138225396510876</v>
      </c>
      <c r="G28" s="208">
        <v>5.875</v>
      </c>
      <c r="H28" s="208">
        <v>8.5971578145486678</v>
      </c>
    </row>
    <row r="29" spans="1:8" x14ac:dyDescent="0.3">
      <c r="A29" s="208">
        <v>5.875</v>
      </c>
      <c r="B29" s="208">
        <v>6.1019406763068309</v>
      </c>
      <c r="G29" s="208">
        <v>5.875</v>
      </c>
      <c r="H29" s="208">
        <v>4.7416759786741789</v>
      </c>
    </row>
    <row r="30" spans="1:8" x14ac:dyDescent="0.3">
      <c r="A30" s="208">
        <v>5</v>
      </c>
      <c r="B30" s="208">
        <v>6.1019406763068309</v>
      </c>
      <c r="G30" s="208">
        <v>5</v>
      </c>
      <c r="H30" s="208">
        <v>4.7416759786741789</v>
      </c>
    </row>
    <row r="31" spans="1:8" x14ac:dyDescent="0.3">
      <c r="A31" s="208">
        <v>5</v>
      </c>
      <c r="B31" s="208">
        <v>0</v>
      </c>
      <c r="G31" s="208">
        <v>5</v>
      </c>
      <c r="H31" s="208">
        <v>0</v>
      </c>
    </row>
    <row r="32" spans="1:8" x14ac:dyDescent="0.3">
      <c r="A32" s="208">
        <v>5</v>
      </c>
      <c r="B32" s="208">
        <v>6.1019406763068309</v>
      </c>
      <c r="G32" s="208">
        <v>5</v>
      </c>
      <c r="H32" s="208">
        <v>4.7416759786741789</v>
      </c>
    </row>
    <row r="33" spans="1:8" x14ac:dyDescent="0.3">
      <c r="A33" s="208">
        <v>6.75</v>
      </c>
      <c r="B33" s="208">
        <v>6.1019406763068309</v>
      </c>
      <c r="G33" s="208">
        <v>6.75</v>
      </c>
      <c r="H33" s="208">
        <v>4.7416759786741789</v>
      </c>
    </row>
    <row r="34" spans="1:8" x14ac:dyDescent="0.3">
      <c r="A34" s="208">
        <v>6.75</v>
      </c>
      <c r="B34" s="208">
        <v>5.0918977885774126</v>
      </c>
      <c r="G34" s="208">
        <v>6.75</v>
      </c>
      <c r="H34" s="208">
        <v>3.7409329919561816</v>
      </c>
    </row>
    <row r="35" spans="1:8" x14ac:dyDescent="0.3">
      <c r="A35" s="208">
        <v>6</v>
      </c>
      <c r="B35" s="208">
        <v>5.0918977885774126</v>
      </c>
      <c r="G35" s="208">
        <v>6</v>
      </c>
      <c r="H35" s="208">
        <v>3.7409329919561816</v>
      </c>
    </row>
    <row r="36" spans="1:8" x14ac:dyDescent="0.3">
      <c r="A36" s="208">
        <v>6</v>
      </c>
      <c r="B36" s="208">
        <v>0</v>
      </c>
      <c r="G36" s="208">
        <v>6</v>
      </c>
      <c r="H36" s="208">
        <v>0</v>
      </c>
    </row>
    <row r="37" spans="1:8" x14ac:dyDescent="0.3">
      <c r="A37" s="208">
        <v>6</v>
      </c>
      <c r="B37" s="208">
        <v>5.0918977885774126</v>
      </c>
      <c r="G37" s="208">
        <v>6</v>
      </c>
      <c r="H37" s="208">
        <v>3.7409329919561816</v>
      </c>
    </row>
    <row r="38" spans="1:8" x14ac:dyDescent="0.3">
      <c r="A38" s="208">
        <v>7.5</v>
      </c>
      <c r="B38" s="208">
        <v>5.0918977885774126</v>
      </c>
      <c r="G38" s="208">
        <v>7.5</v>
      </c>
      <c r="H38" s="208">
        <v>3.7409329919561816</v>
      </c>
    </row>
    <row r="39" spans="1:8" x14ac:dyDescent="0.3">
      <c r="A39" s="208">
        <v>7.5</v>
      </c>
      <c r="B39" s="208">
        <v>2.3537701560584008</v>
      </c>
      <c r="G39" s="208">
        <v>7.5</v>
      </c>
      <c r="H39" s="208">
        <v>1.4180955953845278</v>
      </c>
    </row>
    <row r="40" spans="1:8" x14ac:dyDescent="0.3">
      <c r="A40" s="208">
        <v>7</v>
      </c>
      <c r="B40" s="208">
        <v>2.3537701560584008</v>
      </c>
      <c r="G40" s="208">
        <v>7</v>
      </c>
      <c r="H40" s="208">
        <v>1.4180955953845278</v>
      </c>
    </row>
    <row r="41" spans="1:8" x14ac:dyDescent="0.3">
      <c r="A41" s="208">
        <v>7</v>
      </c>
      <c r="B41" s="208">
        <v>0</v>
      </c>
      <c r="G41" s="208">
        <v>7</v>
      </c>
      <c r="H41" s="208">
        <v>0</v>
      </c>
    </row>
    <row r="42" spans="1:8" x14ac:dyDescent="0.3">
      <c r="A42" s="208">
        <v>7</v>
      </c>
      <c r="B42" s="208">
        <v>2.3537701560584008</v>
      </c>
      <c r="G42" s="208">
        <v>7</v>
      </c>
      <c r="H42" s="208">
        <v>1.4180955953845278</v>
      </c>
    </row>
    <row r="43" spans="1:8" x14ac:dyDescent="0.3">
      <c r="A43" s="208">
        <v>8</v>
      </c>
      <c r="B43" s="208">
        <v>2.3537701560584008</v>
      </c>
      <c r="G43" s="208">
        <v>8</v>
      </c>
      <c r="H43" s="208">
        <v>1.4180955953845278</v>
      </c>
    </row>
    <row r="44" spans="1:8" x14ac:dyDescent="0.3">
      <c r="A44" s="208">
        <v>8</v>
      </c>
      <c r="B44" s="208">
        <v>0</v>
      </c>
      <c r="G44" s="208">
        <v>8</v>
      </c>
      <c r="H44" s="208">
        <v>0</v>
      </c>
    </row>
    <row r="45" spans="1:8" x14ac:dyDescent="0.3">
      <c r="A45" s="208">
        <v>8</v>
      </c>
      <c r="B45" s="208">
        <v>2.3537701560584008</v>
      </c>
      <c r="G45" s="208">
        <v>8</v>
      </c>
      <c r="H45" s="208">
        <v>1.4180955953845278</v>
      </c>
    </row>
    <row r="46" spans="1:8" x14ac:dyDescent="0.3">
      <c r="A46" s="208">
        <v>7.5</v>
      </c>
      <c r="B46" s="208">
        <v>2.3537701560584008</v>
      </c>
      <c r="G46" s="208">
        <v>7.5</v>
      </c>
      <c r="H46" s="208">
        <v>1.4180955953845278</v>
      </c>
    </row>
    <row r="47" spans="1:8" x14ac:dyDescent="0.3">
      <c r="A47" s="208">
        <v>7.5</v>
      </c>
      <c r="B47" s="208">
        <v>5.0918977885774126</v>
      </c>
      <c r="G47" s="208">
        <v>7.5</v>
      </c>
      <c r="H47" s="208">
        <v>3.7409329919561816</v>
      </c>
    </row>
    <row r="48" spans="1:8" x14ac:dyDescent="0.3">
      <c r="A48" s="208">
        <v>6.75</v>
      </c>
      <c r="B48" s="208">
        <v>5.0918977885774126</v>
      </c>
      <c r="G48" s="208">
        <v>6.75</v>
      </c>
      <c r="H48" s="208">
        <v>3.7409329919561816</v>
      </c>
    </row>
    <row r="49" spans="1:8" x14ac:dyDescent="0.3">
      <c r="A49" s="208">
        <v>6.75</v>
      </c>
      <c r="B49" s="208">
        <v>6.1019406763068309</v>
      </c>
      <c r="G49" s="208">
        <v>6.75</v>
      </c>
      <c r="H49" s="208">
        <v>4.7416759786741789</v>
      </c>
    </row>
    <row r="50" spans="1:8" x14ac:dyDescent="0.3">
      <c r="A50" s="208">
        <v>5.875</v>
      </c>
      <c r="B50" s="208">
        <v>6.1019406763068309</v>
      </c>
      <c r="G50" s="208">
        <v>5.875</v>
      </c>
      <c r="H50" s="208">
        <v>4.7416759786741789</v>
      </c>
    </row>
    <row r="51" spans="1:8" x14ac:dyDescent="0.3">
      <c r="A51" s="208">
        <v>5.875</v>
      </c>
      <c r="B51" s="208">
        <v>78.138225396510876</v>
      </c>
      <c r="G51" s="208">
        <v>5.875</v>
      </c>
      <c r="H51" s="208">
        <v>8.5971578145486678</v>
      </c>
    </row>
    <row r="52" spans="1:8" x14ac:dyDescent="0.3">
      <c r="A52" s="208">
        <v>16.21875</v>
      </c>
      <c r="B52" s="208">
        <v>78.138225396510876</v>
      </c>
      <c r="G52" s="208">
        <v>9.875</v>
      </c>
      <c r="H52" s="208">
        <v>8.5971578145486678</v>
      </c>
    </row>
    <row r="53" spans="1:8" x14ac:dyDescent="0.3">
      <c r="A53" s="208">
        <v>16.21875</v>
      </c>
      <c r="B53" s="208">
        <v>55.550739723336072</v>
      </c>
      <c r="G53" s="208">
        <v>9.875</v>
      </c>
      <c r="H53" s="208">
        <v>5.5457269787678758</v>
      </c>
    </row>
    <row r="54" spans="1:8" x14ac:dyDescent="0.3">
      <c r="A54" s="208">
        <v>12.5</v>
      </c>
      <c r="B54" s="208">
        <v>55.550739723336072</v>
      </c>
      <c r="G54" s="208">
        <v>9</v>
      </c>
      <c r="H54" s="208">
        <v>5.5457269787678758</v>
      </c>
    </row>
    <row r="55" spans="1:8" x14ac:dyDescent="0.3">
      <c r="A55" s="208">
        <v>12.5</v>
      </c>
      <c r="B55" s="208">
        <v>5.7905852742170074</v>
      </c>
      <c r="G55" s="208">
        <v>9</v>
      </c>
      <c r="H55" s="208">
        <v>0</v>
      </c>
    </row>
    <row r="56" spans="1:8" x14ac:dyDescent="0.3">
      <c r="A56" s="208">
        <v>10.5</v>
      </c>
      <c r="B56" s="208">
        <v>5.7905852742170074</v>
      </c>
      <c r="G56" s="208">
        <v>9</v>
      </c>
      <c r="H56" s="208">
        <v>5.5457269787678758</v>
      </c>
    </row>
    <row r="57" spans="1:8" x14ac:dyDescent="0.3">
      <c r="A57" s="208">
        <v>10.5</v>
      </c>
      <c r="B57" s="208">
        <v>1.1569223454198792</v>
      </c>
      <c r="G57" s="208">
        <v>10.75</v>
      </c>
      <c r="H57" s="208">
        <v>5.5457269787678758</v>
      </c>
    </row>
    <row r="58" spans="1:8" x14ac:dyDescent="0.3">
      <c r="A58" s="208">
        <v>9.5</v>
      </c>
      <c r="B58" s="208">
        <v>1.1569223454198792</v>
      </c>
      <c r="G58" s="208">
        <v>10.75</v>
      </c>
      <c r="H58" s="208">
        <v>3.517860643382126</v>
      </c>
    </row>
    <row r="59" spans="1:8" x14ac:dyDescent="0.3">
      <c r="A59" s="208">
        <v>9.5</v>
      </c>
      <c r="B59" s="208">
        <v>0</v>
      </c>
      <c r="G59" s="208">
        <v>10</v>
      </c>
      <c r="H59" s="208">
        <v>3.517860643382126</v>
      </c>
    </row>
    <row r="60" spans="1:8" x14ac:dyDescent="0.3">
      <c r="A60" s="208">
        <v>9</v>
      </c>
      <c r="B60" s="208">
        <v>0</v>
      </c>
      <c r="G60" s="208">
        <v>10</v>
      </c>
      <c r="H60" s="208">
        <v>0</v>
      </c>
    </row>
    <row r="61" spans="1:8" x14ac:dyDescent="0.3">
      <c r="A61" s="208">
        <v>9</v>
      </c>
      <c r="B61" s="208">
        <v>0</v>
      </c>
      <c r="G61" s="208">
        <v>10</v>
      </c>
      <c r="H61" s="208">
        <v>3.517860643382126</v>
      </c>
    </row>
    <row r="62" spans="1:8" x14ac:dyDescent="0.3">
      <c r="A62" s="208">
        <v>9</v>
      </c>
      <c r="B62" s="208">
        <v>0</v>
      </c>
      <c r="G62" s="208">
        <v>11.5</v>
      </c>
      <c r="H62" s="208">
        <v>3.517860643382126</v>
      </c>
    </row>
    <row r="63" spans="1:8" x14ac:dyDescent="0.3">
      <c r="A63" s="208">
        <v>10</v>
      </c>
      <c r="B63" s="208">
        <v>0</v>
      </c>
      <c r="G63" s="208">
        <v>11.5</v>
      </c>
      <c r="H63" s="208">
        <v>0.60093686199756569</v>
      </c>
    </row>
    <row r="64" spans="1:8" x14ac:dyDescent="0.3">
      <c r="A64" s="208">
        <v>10</v>
      </c>
      <c r="B64" s="208">
        <v>0</v>
      </c>
      <c r="G64" s="208">
        <v>11</v>
      </c>
      <c r="H64" s="208">
        <v>0.60093686199756569</v>
      </c>
    </row>
    <row r="65" spans="1:8" x14ac:dyDescent="0.3">
      <c r="A65" s="208">
        <v>10</v>
      </c>
      <c r="B65" s="208">
        <v>0</v>
      </c>
      <c r="G65" s="208">
        <v>11</v>
      </c>
      <c r="H65" s="208">
        <v>0</v>
      </c>
    </row>
    <row r="66" spans="1:8" x14ac:dyDescent="0.3">
      <c r="A66" s="208">
        <v>9.5</v>
      </c>
      <c r="B66" s="208">
        <v>0</v>
      </c>
      <c r="G66" s="208">
        <v>11</v>
      </c>
      <c r="H66" s="208">
        <v>0.60093686199756569</v>
      </c>
    </row>
    <row r="67" spans="1:8" x14ac:dyDescent="0.3">
      <c r="A67" s="208">
        <v>9.5</v>
      </c>
      <c r="B67" s="208">
        <v>1.1569223454198792</v>
      </c>
      <c r="G67" s="208">
        <v>12</v>
      </c>
      <c r="H67" s="208">
        <v>0.60093686199756569</v>
      </c>
    </row>
    <row r="68" spans="1:8" x14ac:dyDescent="0.3">
      <c r="A68" s="208">
        <v>11.5</v>
      </c>
      <c r="B68" s="208">
        <v>1.1569223454198792</v>
      </c>
      <c r="G68" s="208">
        <v>12</v>
      </c>
      <c r="H68" s="208">
        <v>0</v>
      </c>
    </row>
    <row r="69" spans="1:8" x14ac:dyDescent="0.3">
      <c r="A69" s="208">
        <v>11.5</v>
      </c>
      <c r="B69" s="208">
        <v>0</v>
      </c>
      <c r="G69" s="208">
        <v>12</v>
      </c>
      <c r="H69" s="208">
        <v>0.60093686199756569</v>
      </c>
    </row>
    <row r="70" spans="1:8" x14ac:dyDescent="0.3">
      <c r="A70" s="208">
        <v>11</v>
      </c>
      <c r="B70" s="208">
        <v>0</v>
      </c>
      <c r="G70" s="208">
        <v>11.5</v>
      </c>
      <c r="H70" s="208">
        <v>0.60093686199756569</v>
      </c>
    </row>
    <row r="71" spans="1:8" x14ac:dyDescent="0.3">
      <c r="A71" s="208">
        <v>11</v>
      </c>
      <c r="B71" s="208">
        <v>0</v>
      </c>
      <c r="G71" s="208">
        <v>11.5</v>
      </c>
      <c r="H71" s="208">
        <v>3.517860643382126</v>
      </c>
    </row>
    <row r="72" spans="1:8" x14ac:dyDescent="0.3">
      <c r="A72" s="208">
        <v>11</v>
      </c>
      <c r="B72" s="208">
        <v>0</v>
      </c>
      <c r="G72" s="208">
        <v>10.75</v>
      </c>
      <c r="H72" s="208">
        <v>3.517860643382126</v>
      </c>
    </row>
    <row r="73" spans="1:8" x14ac:dyDescent="0.3">
      <c r="A73" s="208">
        <v>12</v>
      </c>
      <c r="B73" s="208">
        <v>0</v>
      </c>
      <c r="G73" s="208">
        <v>10.75</v>
      </c>
      <c r="H73" s="208">
        <v>5.5457269787678758</v>
      </c>
    </row>
    <row r="74" spans="1:8" x14ac:dyDescent="0.3">
      <c r="A74" s="208">
        <v>12</v>
      </c>
      <c r="B74" s="208">
        <v>0</v>
      </c>
      <c r="G74" s="208">
        <v>9.875</v>
      </c>
      <c r="H74" s="208">
        <v>5.5457269787678758</v>
      </c>
    </row>
    <row r="75" spans="1:8" x14ac:dyDescent="0.3">
      <c r="A75" s="208">
        <v>12</v>
      </c>
      <c r="B75" s="208">
        <v>0</v>
      </c>
      <c r="G75" s="208">
        <v>9.875</v>
      </c>
      <c r="H75" s="208">
        <v>8.5971578145486678</v>
      </c>
    </row>
    <row r="76" spans="1:8" x14ac:dyDescent="0.3">
      <c r="A76" s="208">
        <v>11.5</v>
      </c>
      <c r="B76" s="208">
        <v>0</v>
      </c>
      <c r="G76" s="208">
        <v>7.875</v>
      </c>
      <c r="H76" s="208">
        <v>8.5971578145486678</v>
      </c>
    </row>
    <row r="77" spans="1:8" x14ac:dyDescent="0.3">
      <c r="A77" s="208">
        <v>11.5</v>
      </c>
      <c r="B77" s="208">
        <v>1.1569223454198792</v>
      </c>
      <c r="G77" s="208">
        <v>7.875</v>
      </c>
      <c r="H77" s="208">
        <v>18.953934521038864</v>
      </c>
    </row>
    <row r="78" spans="1:8" x14ac:dyDescent="0.3">
      <c r="A78" s="208">
        <v>10.5</v>
      </c>
      <c r="B78" s="208">
        <v>1.1569223454198792</v>
      </c>
      <c r="G78" s="208">
        <v>5.3125</v>
      </c>
      <c r="H78" s="208">
        <v>18.953934521038864</v>
      </c>
    </row>
    <row r="79" spans="1:8" x14ac:dyDescent="0.3">
      <c r="A79" s="208">
        <v>10.5</v>
      </c>
      <c r="B79" s="208">
        <v>5.7905852742170074</v>
      </c>
      <c r="G79" s="208">
        <v>5.3125</v>
      </c>
      <c r="H79" s="208">
        <v>23.586722834104652</v>
      </c>
    </row>
    <row r="80" spans="1:8" x14ac:dyDescent="0.3">
      <c r="A80" s="208">
        <v>14.5</v>
      </c>
      <c r="B80" s="208">
        <v>5.7905852742170074</v>
      </c>
      <c r="G80" s="208">
        <v>3.15625</v>
      </c>
      <c r="H80" s="208">
        <v>23.586722834104652</v>
      </c>
    </row>
    <row r="81" spans="1:8" x14ac:dyDescent="0.3">
      <c r="A81" s="208">
        <v>14.5</v>
      </c>
      <c r="B81" s="208">
        <v>1.2184865435198675</v>
      </c>
      <c r="G81" s="208">
        <v>3.15625</v>
      </c>
      <c r="H81" s="208">
        <v>255.85799469461509</v>
      </c>
    </row>
    <row r="82" spans="1:8" x14ac:dyDescent="0.3">
      <c r="A82" s="208">
        <v>13.5</v>
      </c>
      <c r="B82" s="208">
        <v>1.2184865435198675</v>
      </c>
      <c r="G82" s="208">
        <v>16.25</v>
      </c>
      <c r="H82" s="208">
        <v>255.85799469461509</v>
      </c>
    </row>
    <row r="83" spans="1:8" x14ac:dyDescent="0.3">
      <c r="A83" s="208">
        <v>13.5</v>
      </c>
      <c r="B83" s="208">
        <v>0</v>
      </c>
      <c r="G83" s="208">
        <v>16.25</v>
      </c>
      <c r="H83" s="208">
        <v>42.77220525069653</v>
      </c>
    </row>
    <row r="84" spans="1:8" x14ac:dyDescent="0.3">
      <c r="A84" s="208">
        <v>13</v>
      </c>
      <c r="B84" s="208">
        <v>0</v>
      </c>
      <c r="G84" s="208">
        <v>13.875</v>
      </c>
      <c r="H84" s="208">
        <v>42.77220525069653</v>
      </c>
    </row>
    <row r="85" spans="1:8" x14ac:dyDescent="0.3">
      <c r="A85" s="208">
        <v>13</v>
      </c>
      <c r="B85" s="208">
        <v>0</v>
      </c>
      <c r="G85" s="208">
        <v>13.875</v>
      </c>
      <c r="H85" s="208">
        <v>12.159630304079833</v>
      </c>
    </row>
    <row r="86" spans="1:8" x14ac:dyDescent="0.3">
      <c r="A86" s="208">
        <v>13</v>
      </c>
      <c r="B86" s="208">
        <v>0</v>
      </c>
      <c r="G86" s="208">
        <v>13</v>
      </c>
      <c r="H86" s="208">
        <v>12.159630304079833</v>
      </c>
    </row>
    <row r="87" spans="1:8" x14ac:dyDescent="0.3">
      <c r="A87" s="208">
        <v>14</v>
      </c>
      <c r="B87" s="208">
        <v>0</v>
      </c>
      <c r="G87" s="208">
        <v>13</v>
      </c>
      <c r="H87" s="208">
        <v>0</v>
      </c>
    </row>
    <row r="88" spans="1:8" x14ac:dyDescent="0.3">
      <c r="A88" s="208">
        <v>14</v>
      </c>
      <c r="B88" s="208">
        <v>0</v>
      </c>
      <c r="G88" s="208">
        <v>13</v>
      </c>
      <c r="H88" s="208">
        <v>12.159630304079833</v>
      </c>
    </row>
    <row r="89" spans="1:8" x14ac:dyDescent="0.3">
      <c r="A89" s="208">
        <v>14</v>
      </c>
      <c r="B89" s="208">
        <v>0</v>
      </c>
      <c r="G89" s="208">
        <v>14.75</v>
      </c>
      <c r="H89" s="208">
        <v>12.159630304079833</v>
      </c>
    </row>
    <row r="90" spans="1:8" x14ac:dyDescent="0.3">
      <c r="A90" s="208">
        <v>13.5</v>
      </c>
      <c r="B90" s="208">
        <v>0</v>
      </c>
      <c r="G90" s="208">
        <v>14.75</v>
      </c>
      <c r="H90" s="208">
        <v>3.71784248388271</v>
      </c>
    </row>
    <row r="91" spans="1:8" x14ac:dyDescent="0.3">
      <c r="A91" s="208">
        <v>13.5</v>
      </c>
      <c r="B91" s="208">
        <v>1.2184865435198675</v>
      </c>
      <c r="G91" s="208">
        <v>14</v>
      </c>
      <c r="H91" s="208">
        <v>3.71784248388271</v>
      </c>
    </row>
    <row r="92" spans="1:8" x14ac:dyDescent="0.3">
      <c r="A92" s="208">
        <v>15.5</v>
      </c>
      <c r="B92" s="208">
        <v>1.2184865435198675</v>
      </c>
      <c r="G92" s="208">
        <v>14</v>
      </c>
      <c r="H92" s="208">
        <v>0</v>
      </c>
    </row>
    <row r="93" spans="1:8" x14ac:dyDescent="0.3">
      <c r="A93" s="208">
        <v>15.5</v>
      </c>
      <c r="B93" s="208">
        <v>0</v>
      </c>
      <c r="G93" s="208">
        <v>14</v>
      </c>
      <c r="H93" s="208">
        <v>3.71784248388271</v>
      </c>
    </row>
    <row r="94" spans="1:8" x14ac:dyDescent="0.3">
      <c r="A94" s="208">
        <v>15</v>
      </c>
      <c r="B94" s="208">
        <v>0</v>
      </c>
      <c r="G94" s="208">
        <v>15.5</v>
      </c>
      <c r="H94" s="208">
        <v>3.71784248388271</v>
      </c>
    </row>
    <row r="95" spans="1:8" x14ac:dyDescent="0.3">
      <c r="A95" s="208">
        <v>15</v>
      </c>
      <c r="B95" s="208">
        <v>0</v>
      </c>
      <c r="G95" s="208">
        <v>15.5</v>
      </c>
      <c r="H95" s="208">
        <v>2.1500148322517156</v>
      </c>
    </row>
    <row r="96" spans="1:8" x14ac:dyDescent="0.3">
      <c r="A96" s="208">
        <v>15</v>
      </c>
      <c r="B96" s="208">
        <v>0</v>
      </c>
      <c r="G96" s="208">
        <v>15</v>
      </c>
      <c r="H96" s="208">
        <v>2.1500148322517156</v>
      </c>
    </row>
    <row r="97" spans="1:8" x14ac:dyDescent="0.3">
      <c r="A97" s="208">
        <v>16</v>
      </c>
      <c r="B97" s="208">
        <v>0</v>
      </c>
      <c r="G97" s="208">
        <v>15</v>
      </c>
      <c r="H97" s="208">
        <v>0</v>
      </c>
    </row>
    <row r="98" spans="1:8" x14ac:dyDescent="0.3">
      <c r="A98" s="208">
        <v>16</v>
      </c>
      <c r="B98" s="208">
        <v>0</v>
      </c>
      <c r="G98" s="208">
        <v>15</v>
      </c>
      <c r="H98" s="208">
        <v>2.1500148322517156</v>
      </c>
    </row>
    <row r="99" spans="1:8" x14ac:dyDescent="0.3">
      <c r="A99" s="208">
        <v>16</v>
      </c>
      <c r="B99" s="208">
        <v>0</v>
      </c>
      <c r="G99" s="208">
        <v>16</v>
      </c>
      <c r="H99" s="208">
        <v>2.1500148322517156</v>
      </c>
    </row>
    <row r="100" spans="1:8" x14ac:dyDescent="0.3">
      <c r="A100" s="208">
        <v>15.5</v>
      </c>
      <c r="B100" s="208">
        <v>0</v>
      </c>
      <c r="G100" s="208">
        <v>16</v>
      </c>
      <c r="H100" s="208">
        <v>0</v>
      </c>
    </row>
    <row r="101" spans="1:8" x14ac:dyDescent="0.3">
      <c r="A101" s="208">
        <v>15.5</v>
      </c>
      <c r="B101" s="208">
        <v>1.2184865435198675</v>
      </c>
      <c r="G101" s="208">
        <v>16</v>
      </c>
      <c r="H101" s="208">
        <v>2.1500148322517156</v>
      </c>
    </row>
    <row r="102" spans="1:8" x14ac:dyDescent="0.3">
      <c r="A102" s="208">
        <v>14.5</v>
      </c>
      <c r="B102" s="208">
        <v>1.2184865435198675</v>
      </c>
      <c r="G102" s="208">
        <v>15.5</v>
      </c>
      <c r="H102" s="208">
        <v>2.1500148322517156</v>
      </c>
    </row>
    <row r="103" spans="1:8" x14ac:dyDescent="0.3">
      <c r="A103" s="208">
        <v>14.5</v>
      </c>
      <c r="B103" s="208">
        <v>5.7905852742170074</v>
      </c>
      <c r="G103" s="208">
        <v>15.5</v>
      </c>
      <c r="H103" s="208">
        <v>3.71784248388271</v>
      </c>
    </row>
    <row r="104" spans="1:8" x14ac:dyDescent="0.3">
      <c r="A104" s="208">
        <v>12.5</v>
      </c>
      <c r="B104" s="208">
        <v>5.7905852742170074</v>
      </c>
      <c r="G104" s="208">
        <v>14.75</v>
      </c>
      <c r="H104" s="208">
        <v>3.71784248388271</v>
      </c>
    </row>
    <row r="105" spans="1:8" x14ac:dyDescent="0.3">
      <c r="A105" s="208">
        <v>12.5</v>
      </c>
      <c r="B105" s="208">
        <v>55.550739723336072</v>
      </c>
      <c r="G105" s="208">
        <v>14.75</v>
      </c>
      <c r="H105" s="208">
        <v>12.159630304079833</v>
      </c>
    </row>
    <row r="106" spans="1:8" x14ac:dyDescent="0.3">
      <c r="A106" s="208">
        <v>19.9375</v>
      </c>
      <c r="B106" s="208">
        <v>55.550739723336072</v>
      </c>
      <c r="G106" s="208">
        <v>13.875</v>
      </c>
      <c r="H106" s="208">
        <v>12.159630304079833</v>
      </c>
    </row>
    <row r="107" spans="1:8" x14ac:dyDescent="0.3">
      <c r="A107" s="208">
        <v>19.9375</v>
      </c>
      <c r="B107" s="208">
        <v>29.792337792494816</v>
      </c>
      <c r="G107" s="208">
        <v>13.875</v>
      </c>
      <c r="H107" s="208">
        <v>42.77220525069653</v>
      </c>
    </row>
    <row r="108" spans="1:8" x14ac:dyDescent="0.3">
      <c r="A108" s="208">
        <v>17.75</v>
      </c>
      <c r="B108" s="208">
        <v>29.792337792494816</v>
      </c>
      <c r="G108" s="208">
        <v>18.625</v>
      </c>
      <c r="H108" s="208">
        <v>42.77220525069653</v>
      </c>
    </row>
    <row r="109" spans="1:8" x14ac:dyDescent="0.3">
      <c r="A109" s="208">
        <v>17.75</v>
      </c>
      <c r="B109" s="208">
        <v>7.5835538807026506</v>
      </c>
      <c r="G109" s="208">
        <v>18.625</v>
      </c>
      <c r="H109" s="208">
        <v>23.061483664962722</v>
      </c>
    </row>
    <row r="110" spans="1:8" x14ac:dyDescent="0.3">
      <c r="A110" s="208">
        <v>17</v>
      </c>
      <c r="B110" s="208">
        <v>7.5835538807026506</v>
      </c>
      <c r="G110" s="208">
        <v>17.5</v>
      </c>
      <c r="H110" s="208">
        <v>23.061483664962722</v>
      </c>
    </row>
    <row r="111" spans="1:8" x14ac:dyDescent="0.3">
      <c r="A111" s="208">
        <v>17</v>
      </c>
      <c r="B111" s="208">
        <v>0</v>
      </c>
      <c r="G111" s="208">
        <v>17.5</v>
      </c>
      <c r="H111" s="208">
        <v>0.39140338644899869</v>
      </c>
    </row>
    <row r="112" spans="1:8" x14ac:dyDescent="0.3">
      <c r="A112" s="208">
        <v>17</v>
      </c>
      <c r="B112" s="208">
        <v>7.5835538807026506</v>
      </c>
      <c r="G112" s="208">
        <v>17</v>
      </c>
      <c r="H112" s="208">
        <v>0.39140338644899869</v>
      </c>
    </row>
    <row r="113" spans="1:8" x14ac:dyDescent="0.3">
      <c r="A113" s="208">
        <v>18.5</v>
      </c>
      <c r="B113" s="208">
        <v>7.5835538807026506</v>
      </c>
      <c r="G113" s="208">
        <v>17</v>
      </c>
      <c r="H113" s="208">
        <v>0</v>
      </c>
    </row>
    <row r="114" spans="1:8" x14ac:dyDescent="0.3">
      <c r="A114" s="208">
        <v>18.5</v>
      </c>
      <c r="B114" s="208">
        <v>5.6395317324877974</v>
      </c>
      <c r="G114" s="208">
        <v>17</v>
      </c>
      <c r="H114" s="208">
        <v>0.39140338644899869</v>
      </c>
    </row>
    <row r="115" spans="1:8" x14ac:dyDescent="0.3">
      <c r="A115" s="208">
        <v>18</v>
      </c>
      <c r="B115" s="208">
        <v>5.6395317324877974</v>
      </c>
      <c r="G115" s="208">
        <v>18</v>
      </c>
      <c r="H115" s="208">
        <v>0.39140338644899869</v>
      </c>
    </row>
    <row r="116" spans="1:8" x14ac:dyDescent="0.3">
      <c r="A116" s="208">
        <v>18</v>
      </c>
      <c r="B116" s="208">
        <v>0</v>
      </c>
      <c r="G116" s="208">
        <v>18</v>
      </c>
      <c r="H116" s="208">
        <v>0</v>
      </c>
    </row>
    <row r="117" spans="1:8" x14ac:dyDescent="0.3">
      <c r="A117" s="208">
        <v>18</v>
      </c>
      <c r="B117" s="208">
        <v>5.6395317324877974</v>
      </c>
      <c r="G117" s="208">
        <v>18</v>
      </c>
      <c r="H117" s="208">
        <v>0.39140338644899869</v>
      </c>
    </row>
    <row r="118" spans="1:8" x14ac:dyDescent="0.3">
      <c r="A118" s="208">
        <v>19</v>
      </c>
      <c r="B118" s="208">
        <v>5.6395317324877974</v>
      </c>
      <c r="G118" s="208">
        <v>17.5</v>
      </c>
      <c r="H118" s="208">
        <v>0.39140338644899869</v>
      </c>
    </row>
    <row r="119" spans="1:8" x14ac:dyDescent="0.3">
      <c r="A119" s="208">
        <v>19</v>
      </c>
      <c r="B119" s="208">
        <v>0</v>
      </c>
      <c r="G119" s="208">
        <v>17.5</v>
      </c>
      <c r="H119" s="208">
        <v>23.061483664962722</v>
      </c>
    </row>
    <row r="120" spans="1:8" x14ac:dyDescent="0.3">
      <c r="A120" s="208">
        <v>19</v>
      </c>
      <c r="B120" s="208">
        <v>5.6395317324877974</v>
      </c>
      <c r="G120" s="208">
        <v>19.75</v>
      </c>
      <c r="H120" s="208">
        <v>23.061483664962722</v>
      </c>
    </row>
    <row r="121" spans="1:8" x14ac:dyDescent="0.3">
      <c r="A121" s="208">
        <v>18.5</v>
      </c>
      <c r="B121" s="208">
        <v>5.6395317324877974</v>
      </c>
      <c r="G121" s="208">
        <v>19.75</v>
      </c>
      <c r="H121" s="208">
        <v>12.868064117924796</v>
      </c>
    </row>
    <row r="122" spans="1:8" x14ac:dyDescent="0.3">
      <c r="A122" s="208">
        <v>18.5</v>
      </c>
      <c r="B122" s="208">
        <v>7.5835538807026506</v>
      </c>
      <c r="G122" s="208">
        <v>19</v>
      </c>
      <c r="H122" s="208">
        <v>12.868064117924796</v>
      </c>
    </row>
    <row r="123" spans="1:8" x14ac:dyDescent="0.3">
      <c r="A123" s="208">
        <v>17.75</v>
      </c>
      <c r="B123" s="208">
        <v>7.5835538807026506</v>
      </c>
      <c r="G123" s="208">
        <v>19</v>
      </c>
      <c r="H123" s="208">
        <v>0</v>
      </c>
    </row>
    <row r="124" spans="1:8" x14ac:dyDescent="0.3">
      <c r="A124" s="208">
        <v>17.75</v>
      </c>
      <c r="B124" s="208">
        <v>29.792337792494816</v>
      </c>
      <c r="G124" s="208">
        <v>19</v>
      </c>
      <c r="H124" s="208">
        <v>12.868064117924796</v>
      </c>
    </row>
    <row r="125" spans="1:8" x14ac:dyDescent="0.3">
      <c r="A125" s="208">
        <v>22.125</v>
      </c>
      <c r="B125" s="208">
        <v>29.792337792494816</v>
      </c>
      <c r="G125" s="208">
        <v>20.5</v>
      </c>
      <c r="H125" s="208">
        <v>12.868064117924796</v>
      </c>
    </row>
    <row r="126" spans="1:8" x14ac:dyDescent="0.3">
      <c r="A126" s="208">
        <v>22.125</v>
      </c>
      <c r="B126" s="208">
        <v>20.125260486966276</v>
      </c>
      <c r="G126" s="208">
        <v>20.5</v>
      </c>
      <c r="H126" s="208">
        <v>9.2914134251383143</v>
      </c>
    </row>
    <row r="127" spans="1:8" x14ac:dyDescent="0.3">
      <c r="A127" s="208">
        <v>20.75</v>
      </c>
      <c r="B127" s="208">
        <v>20.125260486966276</v>
      </c>
      <c r="G127" s="208">
        <v>20</v>
      </c>
      <c r="H127" s="208">
        <v>9.2914134251383143</v>
      </c>
    </row>
    <row r="128" spans="1:8" x14ac:dyDescent="0.3">
      <c r="A128" s="208">
        <v>20.75</v>
      </c>
      <c r="B128" s="208">
        <v>4.1842803322122348</v>
      </c>
      <c r="G128" s="208">
        <v>20</v>
      </c>
      <c r="H128" s="208">
        <v>0</v>
      </c>
    </row>
    <row r="129" spans="1:8" x14ac:dyDescent="0.3">
      <c r="A129" s="208">
        <v>20</v>
      </c>
      <c r="B129" s="208">
        <v>4.1842803322122348</v>
      </c>
      <c r="G129" s="208">
        <v>20</v>
      </c>
      <c r="H129" s="208">
        <v>9.2914134251383143</v>
      </c>
    </row>
    <row r="130" spans="1:8" x14ac:dyDescent="0.3">
      <c r="A130" s="208">
        <v>20</v>
      </c>
      <c r="B130" s="208">
        <v>0</v>
      </c>
      <c r="G130" s="208">
        <v>21</v>
      </c>
      <c r="H130" s="208">
        <v>9.2914134251383143</v>
      </c>
    </row>
    <row r="131" spans="1:8" x14ac:dyDescent="0.3">
      <c r="A131" s="208">
        <v>20</v>
      </c>
      <c r="B131" s="208">
        <v>4.1842803322122348</v>
      </c>
      <c r="G131" s="208">
        <v>21</v>
      </c>
      <c r="H131" s="208">
        <v>0</v>
      </c>
    </row>
    <row r="132" spans="1:8" x14ac:dyDescent="0.3">
      <c r="A132" s="208">
        <v>21.5</v>
      </c>
      <c r="B132" s="208">
        <v>4.1842803322122348</v>
      </c>
      <c r="G132" s="208">
        <v>21</v>
      </c>
      <c r="H132" s="208">
        <v>9.2914134251383143</v>
      </c>
    </row>
    <row r="133" spans="1:8" x14ac:dyDescent="0.3">
      <c r="A133" s="208">
        <v>21.5</v>
      </c>
      <c r="B133" s="208">
        <v>1.8266630683575131</v>
      </c>
      <c r="G133" s="208">
        <v>20.5</v>
      </c>
      <c r="H133" s="208">
        <v>9.2914134251383143</v>
      </c>
    </row>
    <row r="134" spans="1:8" x14ac:dyDescent="0.3">
      <c r="A134" s="208">
        <v>21</v>
      </c>
      <c r="B134" s="208">
        <v>1.8266630683575131</v>
      </c>
      <c r="G134" s="208">
        <v>20.5</v>
      </c>
      <c r="H134" s="208">
        <v>12.868064117924796</v>
      </c>
    </row>
    <row r="135" spans="1:8" x14ac:dyDescent="0.3">
      <c r="A135" s="208">
        <v>21</v>
      </c>
      <c r="B135" s="208">
        <v>0</v>
      </c>
      <c r="G135" s="208">
        <v>19.75</v>
      </c>
      <c r="H135" s="208">
        <v>12.868064117924796</v>
      </c>
    </row>
    <row r="136" spans="1:8" x14ac:dyDescent="0.3">
      <c r="A136" s="208">
        <v>21</v>
      </c>
      <c r="B136" s="208">
        <v>1.8266630683575131</v>
      </c>
      <c r="G136" s="208">
        <v>19.75</v>
      </c>
      <c r="H136" s="208">
        <v>23.061483664962722</v>
      </c>
    </row>
    <row r="137" spans="1:8" x14ac:dyDescent="0.3">
      <c r="A137" s="208">
        <v>22</v>
      </c>
      <c r="B137" s="208">
        <v>1.8266630683575131</v>
      </c>
      <c r="G137" s="208">
        <v>18.625</v>
      </c>
      <c r="H137" s="208">
        <v>23.061483664962722</v>
      </c>
    </row>
    <row r="138" spans="1:8" x14ac:dyDescent="0.3">
      <c r="A138" s="208">
        <v>22</v>
      </c>
      <c r="B138" s="208">
        <v>0</v>
      </c>
      <c r="G138" s="208">
        <v>18.625</v>
      </c>
      <c r="H138" s="208">
        <v>42.77220525069653</v>
      </c>
    </row>
    <row r="139" spans="1:8" x14ac:dyDescent="0.3">
      <c r="A139" s="208">
        <v>22</v>
      </c>
      <c r="B139" s="208">
        <v>1.8266630683575131</v>
      </c>
      <c r="G139" s="208">
        <v>16.25</v>
      </c>
      <c r="H139" s="208">
        <v>42.77220525069653</v>
      </c>
    </row>
    <row r="140" spans="1:8" x14ac:dyDescent="0.3">
      <c r="A140" s="208">
        <v>21.5</v>
      </c>
      <c r="B140" s="208">
        <v>1.8266630683575131</v>
      </c>
      <c r="G140" s="208">
        <v>16.25</v>
      </c>
      <c r="H140" s="208">
        <v>255.85799469461509</v>
      </c>
    </row>
    <row r="141" spans="1:8" x14ac:dyDescent="0.3">
      <c r="A141" s="208">
        <v>21.5</v>
      </c>
      <c r="B141" s="208">
        <v>4.1842803322122348</v>
      </c>
      <c r="G141" s="208">
        <v>9.703125</v>
      </c>
      <c r="H141" s="208">
        <v>255.85799469461509</v>
      </c>
    </row>
    <row r="142" spans="1:8" x14ac:dyDescent="0.3">
      <c r="A142" s="208">
        <v>20.75</v>
      </c>
      <c r="B142" s="208">
        <v>4.1842803322122348</v>
      </c>
    </row>
    <row r="143" spans="1:8" x14ac:dyDescent="0.3">
      <c r="A143" s="208">
        <v>20.75</v>
      </c>
      <c r="B143" s="208">
        <v>20.125260486966276</v>
      </c>
    </row>
    <row r="144" spans="1:8" x14ac:dyDescent="0.3">
      <c r="A144" s="208">
        <v>23.5</v>
      </c>
      <c r="B144" s="208">
        <v>20.125260486966276</v>
      </c>
    </row>
    <row r="145" spans="1:2" x14ac:dyDescent="0.3">
      <c r="A145" s="208">
        <v>23.5</v>
      </c>
      <c r="B145" s="208">
        <v>9.900094457064947</v>
      </c>
    </row>
    <row r="146" spans="1:2" x14ac:dyDescent="0.3">
      <c r="A146" s="208">
        <v>23</v>
      </c>
      <c r="B146" s="208">
        <v>9.900094457064947</v>
      </c>
    </row>
    <row r="147" spans="1:2" x14ac:dyDescent="0.3">
      <c r="A147" s="208">
        <v>23</v>
      </c>
      <c r="B147" s="208">
        <v>0</v>
      </c>
    </row>
    <row r="148" spans="1:2" x14ac:dyDescent="0.3">
      <c r="A148" s="208">
        <v>23</v>
      </c>
      <c r="B148" s="208">
        <v>9.900094457064947</v>
      </c>
    </row>
    <row r="149" spans="1:2" x14ac:dyDescent="0.3">
      <c r="A149" s="208">
        <v>24</v>
      </c>
      <c r="B149" s="208">
        <v>9.900094457064947</v>
      </c>
    </row>
    <row r="150" spans="1:2" x14ac:dyDescent="0.3">
      <c r="A150" s="208">
        <v>24</v>
      </c>
      <c r="B150" s="208">
        <v>0</v>
      </c>
    </row>
    <row r="151" spans="1:2" x14ac:dyDescent="0.3">
      <c r="A151" s="208">
        <v>24</v>
      </c>
      <c r="B151" s="208">
        <v>9.900094457064947</v>
      </c>
    </row>
    <row r="152" spans="1:2" x14ac:dyDescent="0.3">
      <c r="A152" s="208">
        <v>23.5</v>
      </c>
      <c r="B152" s="208">
        <v>9.900094457064947</v>
      </c>
    </row>
    <row r="153" spans="1:2" x14ac:dyDescent="0.3">
      <c r="A153" s="208">
        <v>23.5</v>
      </c>
      <c r="B153" s="208">
        <v>20.125260486966276</v>
      </c>
    </row>
    <row r="154" spans="1:2" x14ac:dyDescent="0.3">
      <c r="A154" s="208">
        <v>22.125</v>
      </c>
      <c r="B154" s="208">
        <v>20.125260486966276</v>
      </c>
    </row>
    <row r="155" spans="1:2" x14ac:dyDescent="0.3">
      <c r="A155" s="208">
        <v>22.125</v>
      </c>
      <c r="B155" s="208">
        <v>29.792337792494816</v>
      </c>
    </row>
    <row r="156" spans="1:2" x14ac:dyDescent="0.3">
      <c r="A156" s="208">
        <v>19.9375</v>
      </c>
      <c r="B156" s="208">
        <v>29.792337792494816</v>
      </c>
    </row>
    <row r="157" spans="1:2" x14ac:dyDescent="0.3">
      <c r="A157" s="208">
        <v>19.9375</v>
      </c>
      <c r="B157" s="208">
        <v>55.550739723336072</v>
      </c>
    </row>
    <row r="158" spans="1:2" x14ac:dyDescent="0.3">
      <c r="A158" s="208">
        <v>16.21875</v>
      </c>
      <c r="B158" s="208">
        <v>55.550739723336072</v>
      </c>
    </row>
    <row r="159" spans="1:2" x14ac:dyDescent="0.3">
      <c r="A159" s="208">
        <v>16.21875</v>
      </c>
      <c r="B159" s="208">
        <v>78.138225396510876</v>
      </c>
    </row>
    <row r="160" spans="1:2" x14ac:dyDescent="0.3">
      <c r="A160" s="208">
        <v>11.046875</v>
      </c>
      <c r="B160" s="208">
        <v>78.138225396510876</v>
      </c>
    </row>
    <row r="161" spans="1:2" x14ac:dyDescent="0.3">
      <c r="A161" s="208">
        <v>11.046875</v>
      </c>
      <c r="B161" s="208">
        <v>220.08564417151109</v>
      </c>
    </row>
    <row r="162" spans="1:2" x14ac:dyDescent="0.3">
      <c r="A162" s="208">
        <v>6.4609375</v>
      </c>
      <c r="B162" s="208">
        <v>220.08564417151109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FF54-D1D2-4FC5-A8A3-202EDCDFE52E}">
  <sheetPr codeName="Hoja15"/>
  <dimension ref="A1:Y22"/>
  <sheetViews>
    <sheetView workbookViewId="0"/>
  </sheetViews>
  <sheetFormatPr baseColWidth="10" defaultRowHeight="14.4" x14ac:dyDescent="0.3"/>
  <sheetData>
    <row r="1" spans="1:25" x14ac:dyDescent="0.3">
      <c r="B1" s="209" t="s">
        <v>217</v>
      </c>
      <c r="C1" s="209" t="s">
        <v>217</v>
      </c>
      <c r="D1" s="209" t="s">
        <v>217</v>
      </c>
      <c r="E1" s="209" t="s">
        <v>217</v>
      </c>
      <c r="F1" s="209" t="s">
        <v>153</v>
      </c>
      <c r="G1" s="209" t="s">
        <v>153</v>
      </c>
      <c r="H1" s="209" t="s">
        <v>153</v>
      </c>
      <c r="I1" s="209" t="s">
        <v>153</v>
      </c>
      <c r="J1" s="209" t="s">
        <v>215</v>
      </c>
      <c r="K1" s="209" t="s">
        <v>151</v>
      </c>
      <c r="L1" s="209" t="s">
        <v>215</v>
      </c>
      <c r="M1" s="209" t="s">
        <v>151</v>
      </c>
      <c r="N1" s="209" t="s">
        <v>215</v>
      </c>
      <c r="O1" s="209" t="s">
        <v>151</v>
      </c>
      <c r="P1" s="209" t="s">
        <v>215</v>
      </c>
      <c r="Q1" s="209" t="s">
        <v>151</v>
      </c>
      <c r="R1" s="209" t="s">
        <v>216</v>
      </c>
      <c r="S1" s="209" t="s">
        <v>216</v>
      </c>
      <c r="T1" s="209" t="s">
        <v>216</v>
      </c>
      <c r="U1" s="209" t="s">
        <v>152</v>
      </c>
      <c r="V1" s="209" t="s">
        <v>152</v>
      </c>
      <c r="W1" s="209" t="s">
        <v>152</v>
      </c>
      <c r="X1" s="209" t="s">
        <v>216</v>
      </c>
      <c r="Y1" s="209" t="s">
        <v>152</v>
      </c>
    </row>
    <row r="2" spans="1:25" x14ac:dyDescent="0.3">
      <c r="A2" t="s">
        <v>211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t="s">
        <v>110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t="s">
        <v>210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t="s">
        <v>88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t="s">
        <v>208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t="s">
        <v>114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t="s">
        <v>206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t="s">
        <v>47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 s="210">
        <v>0.75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 t="s">
        <v>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 t="s">
        <v>115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 t="s">
        <v>212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 t="s">
        <v>205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 t="s">
        <v>218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t="s">
        <v>50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">
      <c r="A17" t="s">
        <v>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s="210">
        <v>0.66666666666666663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">
      <c r="A19" t="s">
        <v>214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">
      <c r="A21" s="210">
        <v>0.58333333333333337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">
      <c r="A22" t="s">
        <v>111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1999-89F3-4E7E-AC4F-C33CFD8BAA71}">
  <sheetPr codeName="Hoja20"/>
  <dimension ref="A1:H162"/>
  <sheetViews>
    <sheetView workbookViewId="0"/>
  </sheetViews>
  <sheetFormatPr baseColWidth="10" defaultRowHeight="14.4" x14ac:dyDescent="0.3"/>
  <sheetData>
    <row r="1" spans="1:8" x14ac:dyDescent="0.3">
      <c r="A1" s="208">
        <v>6.4609375</v>
      </c>
      <c r="B1" s="208">
        <v>220.08564417151109</v>
      </c>
      <c r="G1" s="208">
        <v>9.703125</v>
      </c>
      <c r="H1" s="208">
        <v>255.85799469461509</v>
      </c>
    </row>
    <row r="2" spans="1:8" x14ac:dyDescent="0.3">
      <c r="A2" s="208">
        <v>1.875</v>
      </c>
      <c r="B2" s="208">
        <v>220.08564417151109</v>
      </c>
      <c r="G2" s="208">
        <v>3.15625</v>
      </c>
      <c r="H2" s="208">
        <v>255.85799469461509</v>
      </c>
    </row>
    <row r="3" spans="1:8" x14ac:dyDescent="0.3">
      <c r="A3" s="208">
        <v>1.875</v>
      </c>
      <c r="B3" s="208">
        <v>17.246634371384335</v>
      </c>
      <c r="G3" s="208">
        <v>3.15625</v>
      </c>
      <c r="H3" s="208">
        <v>23.586722834104652</v>
      </c>
    </row>
    <row r="4" spans="1:8" x14ac:dyDescent="0.3">
      <c r="A4" s="208">
        <v>1</v>
      </c>
      <c r="B4" s="208">
        <v>17.246634371384335</v>
      </c>
      <c r="G4" s="208">
        <v>1</v>
      </c>
      <c r="H4" s="208">
        <v>23.586722834104652</v>
      </c>
    </row>
    <row r="5" spans="1:8" x14ac:dyDescent="0.3">
      <c r="A5" s="208">
        <v>1</v>
      </c>
      <c r="B5" s="208">
        <v>0</v>
      </c>
      <c r="G5" s="208">
        <v>1</v>
      </c>
      <c r="H5" s="208">
        <v>0</v>
      </c>
    </row>
    <row r="6" spans="1:8" x14ac:dyDescent="0.3">
      <c r="A6" s="208">
        <v>1</v>
      </c>
      <c r="B6" s="208">
        <v>17.246634371384335</v>
      </c>
      <c r="G6" s="208">
        <v>1</v>
      </c>
      <c r="H6" s="208">
        <v>23.586722834104652</v>
      </c>
    </row>
    <row r="7" spans="1:8" x14ac:dyDescent="0.3">
      <c r="A7" s="208">
        <v>2.75</v>
      </c>
      <c r="B7" s="208">
        <v>17.246634371384335</v>
      </c>
      <c r="G7" s="208">
        <v>5.3125</v>
      </c>
      <c r="H7" s="208">
        <v>23.586722834104652</v>
      </c>
    </row>
    <row r="8" spans="1:8" x14ac:dyDescent="0.3">
      <c r="A8" s="208">
        <v>2.75</v>
      </c>
      <c r="B8" s="208">
        <v>9.0644187841447561</v>
      </c>
      <c r="G8" s="208">
        <v>5.3125</v>
      </c>
      <c r="H8" s="208">
        <v>18.953934521038864</v>
      </c>
    </row>
    <row r="9" spans="1:8" x14ac:dyDescent="0.3">
      <c r="A9" s="208">
        <v>2</v>
      </c>
      <c r="B9" s="208">
        <v>9.0644187841447561</v>
      </c>
      <c r="G9" s="208">
        <v>2.75</v>
      </c>
      <c r="H9" s="208">
        <v>18.953934521038864</v>
      </c>
    </row>
    <row r="10" spans="1:8" x14ac:dyDescent="0.3">
      <c r="A10" s="208">
        <v>2</v>
      </c>
      <c r="B10" s="208">
        <v>0</v>
      </c>
      <c r="G10" s="208">
        <v>2.75</v>
      </c>
      <c r="H10" s="208">
        <v>3.8246425871372529</v>
      </c>
    </row>
    <row r="11" spans="1:8" x14ac:dyDescent="0.3">
      <c r="A11" s="208">
        <v>2</v>
      </c>
      <c r="B11" s="208">
        <v>9.0644187841447561</v>
      </c>
      <c r="G11" s="208">
        <v>2</v>
      </c>
      <c r="H11" s="208">
        <v>3.8246425871372529</v>
      </c>
    </row>
    <row r="12" spans="1:8" x14ac:dyDescent="0.3">
      <c r="A12" s="208">
        <v>3.5</v>
      </c>
      <c r="B12" s="208">
        <v>9.0644187841447561</v>
      </c>
      <c r="G12" s="208">
        <v>2</v>
      </c>
      <c r="H12" s="208">
        <v>0</v>
      </c>
    </row>
    <row r="13" spans="1:8" x14ac:dyDescent="0.3">
      <c r="A13" s="208">
        <v>3.5</v>
      </c>
      <c r="B13" s="208">
        <v>2.1490129933471334</v>
      </c>
      <c r="G13" s="208">
        <v>2</v>
      </c>
      <c r="H13" s="208">
        <v>3.8246425871372529</v>
      </c>
    </row>
    <row r="14" spans="1:8" x14ac:dyDescent="0.3">
      <c r="A14" s="208">
        <v>3</v>
      </c>
      <c r="B14" s="208">
        <v>2.1490129933471334</v>
      </c>
      <c r="G14" s="208">
        <v>3.5</v>
      </c>
      <c r="H14" s="208">
        <v>3.8246425871372529</v>
      </c>
    </row>
    <row r="15" spans="1:8" x14ac:dyDescent="0.3">
      <c r="A15" s="208">
        <v>3</v>
      </c>
      <c r="B15" s="208">
        <v>0</v>
      </c>
      <c r="G15" s="208">
        <v>3.5</v>
      </c>
      <c r="H15" s="208">
        <v>2.3946791778598984</v>
      </c>
    </row>
    <row r="16" spans="1:8" x14ac:dyDescent="0.3">
      <c r="A16" s="208">
        <v>3</v>
      </c>
      <c r="B16" s="208">
        <v>2.1490129933471334</v>
      </c>
      <c r="G16" s="208">
        <v>3</v>
      </c>
      <c r="H16" s="208">
        <v>2.3946791778598984</v>
      </c>
    </row>
    <row r="17" spans="1:8" x14ac:dyDescent="0.3">
      <c r="A17" s="208">
        <v>4</v>
      </c>
      <c r="B17" s="208">
        <v>2.1490129933471334</v>
      </c>
      <c r="G17" s="208">
        <v>3</v>
      </c>
      <c r="H17" s="208">
        <v>0</v>
      </c>
    </row>
    <row r="18" spans="1:8" x14ac:dyDescent="0.3">
      <c r="A18" s="208">
        <v>4</v>
      </c>
      <c r="B18" s="208">
        <v>0</v>
      </c>
      <c r="G18" s="208">
        <v>3</v>
      </c>
      <c r="H18" s="208">
        <v>2.3946791778598984</v>
      </c>
    </row>
    <row r="19" spans="1:8" x14ac:dyDescent="0.3">
      <c r="A19" s="208">
        <v>4</v>
      </c>
      <c r="B19" s="208">
        <v>2.1490129933471334</v>
      </c>
      <c r="G19" s="208">
        <v>4</v>
      </c>
      <c r="H19" s="208">
        <v>2.3946791778598984</v>
      </c>
    </row>
    <row r="20" spans="1:8" x14ac:dyDescent="0.3">
      <c r="A20" s="208">
        <v>3.5</v>
      </c>
      <c r="B20" s="208">
        <v>2.1490129933471334</v>
      </c>
      <c r="G20" s="208">
        <v>4</v>
      </c>
      <c r="H20" s="208">
        <v>0</v>
      </c>
    </row>
    <row r="21" spans="1:8" x14ac:dyDescent="0.3">
      <c r="A21" s="208">
        <v>3.5</v>
      </c>
      <c r="B21" s="208">
        <v>9.0644187841447561</v>
      </c>
      <c r="G21" s="208">
        <v>4</v>
      </c>
      <c r="H21" s="208">
        <v>2.3946791778598984</v>
      </c>
    </row>
    <row r="22" spans="1:8" x14ac:dyDescent="0.3">
      <c r="A22" s="208">
        <v>2.75</v>
      </c>
      <c r="B22" s="208">
        <v>9.0644187841447561</v>
      </c>
      <c r="G22" s="208">
        <v>3.5</v>
      </c>
      <c r="H22" s="208">
        <v>2.3946791778598984</v>
      </c>
    </row>
    <row r="23" spans="1:8" x14ac:dyDescent="0.3">
      <c r="A23" s="208">
        <v>2.75</v>
      </c>
      <c r="B23" s="208">
        <v>17.246634371384335</v>
      </c>
      <c r="G23" s="208">
        <v>3.5</v>
      </c>
      <c r="H23" s="208">
        <v>3.8246425871372529</v>
      </c>
    </row>
    <row r="24" spans="1:8" x14ac:dyDescent="0.3">
      <c r="A24" s="208">
        <v>1.875</v>
      </c>
      <c r="B24" s="208">
        <v>17.246634371384335</v>
      </c>
      <c r="G24" s="208">
        <v>2.75</v>
      </c>
      <c r="H24" s="208">
        <v>3.8246425871372529</v>
      </c>
    </row>
    <row r="25" spans="1:8" x14ac:dyDescent="0.3">
      <c r="A25" s="208">
        <v>1.875</v>
      </c>
      <c r="B25" s="208">
        <v>220.08564417151109</v>
      </c>
      <c r="G25" s="208">
        <v>2.75</v>
      </c>
      <c r="H25" s="208">
        <v>18.953934521038864</v>
      </c>
    </row>
    <row r="26" spans="1:8" x14ac:dyDescent="0.3">
      <c r="A26" s="208">
        <v>11.046875</v>
      </c>
      <c r="B26" s="208">
        <v>220.08564417151109</v>
      </c>
      <c r="G26" s="208">
        <v>7.875</v>
      </c>
      <c r="H26" s="208">
        <v>18.953934521038864</v>
      </c>
    </row>
    <row r="27" spans="1:8" x14ac:dyDescent="0.3">
      <c r="A27" s="208">
        <v>11.046875</v>
      </c>
      <c r="B27" s="208">
        <v>78.138225396510876</v>
      </c>
      <c r="G27" s="208">
        <v>7.875</v>
      </c>
      <c r="H27" s="208">
        <v>8.5971578145486678</v>
      </c>
    </row>
    <row r="28" spans="1:8" x14ac:dyDescent="0.3">
      <c r="A28" s="208">
        <v>5.875</v>
      </c>
      <c r="B28" s="208">
        <v>78.138225396510876</v>
      </c>
      <c r="G28" s="208">
        <v>5.875</v>
      </c>
      <c r="H28" s="208">
        <v>8.5971578145486678</v>
      </c>
    </row>
    <row r="29" spans="1:8" x14ac:dyDescent="0.3">
      <c r="A29" s="208">
        <v>5.875</v>
      </c>
      <c r="B29" s="208">
        <v>6.1019406763068309</v>
      </c>
      <c r="G29" s="208">
        <v>5.875</v>
      </c>
      <c r="H29" s="208">
        <v>4.7416759786741789</v>
      </c>
    </row>
    <row r="30" spans="1:8" x14ac:dyDescent="0.3">
      <c r="A30" s="208">
        <v>5</v>
      </c>
      <c r="B30" s="208">
        <v>6.1019406763068309</v>
      </c>
      <c r="G30" s="208">
        <v>5</v>
      </c>
      <c r="H30" s="208">
        <v>4.7416759786741789</v>
      </c>
    </row>
    <row r="31" spans="1:8" x14ac:dyDescent="0.3">
      <c r="A31" s="208">
        <v>5</v>
      </c>
      <c r="B31" s="208">
        <v>0</v>
      </c>
      <c r="G31" s="208">
        <v>5</v>
      </c>
      <c r="H31" s="208">
        <v>0</v>
      </c>
    </row>
    <row r="32" spans="1:8" x14ac:dyDescent="0.3">
      <c r="A32" s="208">
        <v>5</v>
      </c>
      <c r="B32" s="208">
        <v>6.1019406763068309</v>
      </c>
      <c r="G32" s="208">
        <v>5</v>
      </c>
      <c r="H32" s="208">
        <v>4.7416759786741789</v>
      </c>
    </row>
    <row r="33" spans="1:8" x14ac:dyDescent="0.3">
      <c r="A33" s="208">
        <v>6.75</v>
      </c>
      <c r="B33" s="208">
        <v>6.1019406763068309</v>
      </c>
      <c r="G33" s="208">
        <v>6.75</v>
      </c>
      <c r="H33" s="208">
        <v>4.7416759786741789</v>
      </c>
    </row>
    <row r="34" spans="1:8" x14ac:dyDescent="0.3">
      <c r="A34" s="208">
        <v>6.75</v>
      </c>
      <c r="B34" s="208">
        <v>5.0918977885774126</v>
      </c>
      <c r="G34" s="208">
        <v>6.75</v>
      </c>
      <c r="H34" s="208">
        <v>3.7409329919561816</v>
      </c>
    </row>
    <row r="35" spans="1:8" x14ac:dyDescent="0.3">
      <c r="A35" s="208">
        <v>6</v>
      </c>
      <c r="B35" s="208">
        <v>5.0918977885774126</v>
      </c>
      <c r="G35" s="208">
        <v>6</v>
      </c>
      <c r="H35" s="208">
        <v>3.7409329919561816</v>
      </c>
    </row>
    <row r="36" spans="1:8" x14ac:dyDescent="0.3">
      <c r="A36" s="208">
        <v>6</v>
      </c>
      <c r="B36" s="208">
        <v>0</v>
      </c>
      <c r="G36" s="208">
        <v>6</v>
      </c>
      <c r="H36" s="208">
        <v>0</v>
      </c>
    </row>
    <row r="37" spans="1:8" x14ac:dyDescent="0.3">
      <c r="A37" s="208">
        <v>6</v>
      </c>
      <c r="B37" s="208">
        <v>5.0918977885774126</v>
      </c>
      <c r="G37" s="208">
        <v>6</v>
      </c>
      <c r="H37" s="208">
        <v>3.7409329919561816</v>
      </c>
    </row>
    <row r="38" spans="1:8" x14ac:dyDescent="0.3">
      <c r="A38" s="208">
        <v>7.5</v>
      </c>
      <c r="B38" s="208">
        <v>5.0918977885774126</v>
      </c>
      <c r="G38" s="208">
        <v>7.5</v>
      </c>
      <c r="H38" s="208">
        <v>3.7409329919561816</v>
      </c>
    </row>
    <row r="39" spans="1:8" x14ac:dyDescent="0.3">
      <c r="A39" s="208">
        <v>7.5</v>
      </c>
      <c r="B39" s="208">
        <v>2.3537701560584008</v>
      </c>
      <c r="G39" s="208">
        <v>7.5</v>
      </c>
      <c r="H39" s="208">
        <v>1.4180955953845278</v>
      </c>
    </row>
    <row r="40" spans="1:8" x14ac:dyDescent="0.3">
      <c r="A40" s="208">
        <v>7</v>
      </c>
      <c r="B40" s="208">
        <v>2.3537701560584008</v>
      </c>
      <c r="G40" s="208">
        <v>7</v>
      </c>
      <c r="H40" s="208">
        <v>1.4180955953845278</v>
      </c>
    </row>
    <row r="41" spans="1:8" x14ac:dyDescent="0.3">
      <c r="A41" s="208">
        <v>7</v>
      </c>
      <c r="B41" s="208">
        <v>0</v>
      </c>
      <c r="G41" s="208">
        <v>7</v>
      </c>
      <c r="H41" s="208">
        <v>0</v>
      </c>
    </row>
    <row r="42" spans="1:8" x14ac:dyDescent="0.3">
      <c r="A42" s="208">
        <v>7</v>
      </c>
      <c r="B42" s="208">
        <v>2.3537701560584008</v>
      </c>
      <c r="G42" s="208">
        <v>7</v>
      </c>
      <c r="H42" s="208">
        <v>1.4180955953845278</v>
      </c>
    </row>
    <row r="43" spans="1:8" x14ac:dyDescent="0.3">
      <c r="A43" s="208">
        <v>8</v>
      </c>
      <c r="B43" s="208">
        <v>2.3537701560584008</v>
      </c>
      <c r="G43" s="208">
        <v>8</v>
      </c>
      <c r="H43" s="208">
        <v>1.4180955953845278</v>
      </c>
    </row>
    <row r="44" spans="1:8" x14ac:dyDescent="0.3">
      <c r="A44" s="208">
        <v>8</v>
      </c>
      <c r="B44" s="208">
        <v>0</v>
      </c>
      <c r="G44" s="208">
        <v>8</v>
      </c>
      <c r="H44" s="208">
        <v>0</v>
      </c>
    </row>
    <row r="45" spans="1:8" x14ac:dyDescent="0.3">
      <c r="A45" s="208">
        <v>8</v>
      </c>
      <c r="B45" s="208">
        <v>2.3537701560584008</v>
      </c>
      <c r="G45" s="208">
        <v>8</v>
      </c>
      <c r="H45" s="208">
        <v>1.4180955953845278</v>
      </c>
    </row>
    <row r="46" spans="1:8" x14ac:dyDescent="0.3">
      <c r="A46" s="208">
        <v>7.5</v>
      </c>
      <c r="B46" s="208">
        <v>2.3537701560584008</v>
      </c>
      <c r="G46" s="208">
        <v>7.5</v>
      </c>
      <c r="H46" s="208">
        <v>1.4180955953845278</v>
      </c>
    </row>
    <row r="47" spans="1:8" x14ac:dyDescent="0.3">
      <c r="A47" s="208">
        <v>7.5</v>
      </c>
      <c r="B47" s="208">
        <v>5.0918977885774126</v>
      </c>
      <c r="G47" s="208">
        <v>7.5</v>
      </c>
      <c r="H47" s="208">
        <v>3.7409329919561816</v>
      </c>
    </row>
    <row r="48" spans="1:8" x14ac:dyDescent="0.3">
      <c r="A48" s="208">
        <v>6.75</v>
      </c>
      <c r="B48" s="208">
        <v>5.0918977885774126</v>
      </c>
      <c r="G48" s="208">
        <v>6.75</v>
      </c>
      <c r="H48" s="208">
        <v>3.7409329919561816</v>
      </c>
    </row>
    <row r="49" spans="1:8" x14ac:dyDescent="0.3">
      <c r="A49" s="208">
        <v>6.75</v>
      </c>
      <c r="B49" s="208">
        <v>6.1019406763068309</v>
      </c>
      <c r="G49" s="208">
        <v>6.75</v>
      </c>
      <c r="H49" s="208">
        <v>4.7416759786741789</v>
      </c>
    </row>
    <row r="50" spans="1:8" x14ac:dyDescent="0.3">
      <c r="A50" s="208">
        <v>5.875</v>
      </c>
      <c r="B50" s="208">
        <v>6.1019406763068309</v>
      </c>
      <c r="G50" s="208">
        <v>5.875</v>
      </c>
      <c r="H50" s="208">
        <v>4.7416759786741789</v>
      </c>
    </row>
    <row r="51" spans="1:8" x14ac:dyDescent="0.3">
      <c r="A51" s="208">
        <v>5.875</v>
      </c>
      <c r="B51" s="208">
        <v>78.138225396510876</v>
      </c>
      <c r="G51" s="208">
        <v>5.875</v>
      </c>
      <c r="H51" s="208">
        <v>8.5971578145486678</v>
      </c>
    </row>
    <row r="52" spans="1:8" x14ac:dyDescent="0.3">
      <c r="A52" s="208">
        <v>16.21875</v>
      </c>
      <c r="B52" s="208">
        <v>78.138225396510876</v>
      </c>
      <c r="G52" s="208">
        <v>9.875</v>
      </c>
      <c r="H52" s="208">
        <v>8.5971578145486678</v>
      </c>
    </row>
    <row r="53" spans="1:8" x14ac:dyDescent="0.3">
      <c r="A53" s="208">
        <v>16.21875</v>
      </c>
      <c r="B53" s="208">
        <v>55.550739723336072</v>
      </c>
      <c r="G53" s="208">
        <v>9.875</v>
      </c>
      <c r="H53" s="208">
        <v>5.5457269787678758</v>
      </c>
    </row>
    <row r="54" spans="1:8" x14ac:dyDescent="0.3">
      <c r="A54" s="208">
        <v>12.5</v>
      </c>
      <c r="B54" s="208">
        <v>55.550739723336072</v>
      </c>
      <c r="G54" s="208">
        <v>9</v>
      </c>
      <c r="H54" s="208">
        <v>5.5457269787678758</v>
      </c>
    </row>
    <row r="55" spans="1:8" x14ac:dyDescent="0.3">
      <c r="A55" s="208">
        <v>12.5</v>
      </c>
      <c r="B55" s="208">
        <v>5.7905852742170074</v>
      </c>
      <c r="G55" s="208">
        <v>9</v>
      </c>
      <c r="H55" s="208">
        <v>0</v>
      </c>
    </row>
    <row r="56" spans="1:8" x14ac:dyDescent="0.3">
      <c r="A56" s="208">
        <v>10.5</v>
      </c>
      <c r="B56" s="208">
        <v>5.7905852742170074</v>
      </c>
      <c r="G56" s="208">
        <v>9</v>
      </c>
      <c r="H56" s="208">
        <v>5.5457269787678758</v>
      </c>
    </row>
    <row r="57" spans="1:8" x14ac:dyDescent="0.3">
      <c r="A57" s="208">
        <v>10.5</v>
      </c>
      <c r="B57" s="208">
        <v>1.1569223454198792</v>
      </c>
      <c r="G57" s="208">
        <v>10.75</v>
      </c>
      <c r="H57" s="208">
        <v>5.5457269787678758</v>
      </c>
    </row>
    <row r="58" spans="1:8" x14ac:dyDescent="0.3">
      <c r="A58" s="208">
        <v>9.5</v>
      </c>
      <c r="B58" s="208">
        <v>1.1569223454198792</v>
      </c>
      <c r="G58" s="208">
        <v>10.75</v>
      </c>
      <c r="H58" s="208">
        <v>3.517860643382126</v>
      </c>
    </row>
    <row r="59" spans="1:8" x14ac:dyDescent="0.3">
      <c r="A59" s="208">
        <v>9.5</v>
      </c>
      <c r="B59" s="208">
        <v>0</v>
      </c>
      <c r="G59" s="208">
        <v>10</v>
      </c>
      <c r="H59" s="208">
        <v>3.517860643382126</v>
      </c>
    </row>
    <row r="60" spans="1:8" x14ac:dyDescent="0.3">
      <c r="A60" s="208">
        <v>9</v>
      </c>
      <c r="B60" s="208">
        <v>0</v>
      </c>
      <c r="G60" s="208">
        <v>10</v>
      </c>
      <c r="H60" s="208">
        <v>0</v>
      </c>
    </row>
    <row r="61" spans="1:8" x14ac:dyDescent="0.3">
      <c r="A61" s="208">
        <v>9</v>
      </c>
      <c r="B61" s="208">
        <v>0</v>
      </c>
      <c r="G61" s="208">
        <v>10</v>
      </c>
      <c r="H61" s="208">
        <v>3.517860643382126</v>
      </c>
    </row>
    <row r="62" spans="1:8" x14ac:dyDescent="0.3">
      <c r="A62" s="208">
        <v>9</v>
      </c>
      <c r="B62" s="208">
        <v>0</v>
      </c>
      <c r="G62" s="208">
        <v>11.5</v>
      </c>
      <c r="H62" s="208">
        <v>3.517860643382126</v>
      </c>
    </row>
    <row r="63" spans="1:8" x14ac:dyDescent="0.3">
      <c r="A63" s="208">
        <v>10</v>
      </c>
      <c r="B63" s="208">
        <v>0</v>
      </c>
      <c r="G63" s="208">
        <v>11.5</v>
      </c>
      <c r="H63" s="208">
        <v>0.60093686199756569</v>
      </c>
    </row>
    <row r="64" spans="1:8" x14ac:dyDescent="0.3">
      <c r="A64" s="208">
        <v>10</v>
      </c>
      <c r="B64" s="208">
        <v>0</v>
      </c>
      <c r="G64" s="208">
        <v>11</v>
      </c>
      <c r="H64" s="208">
        <v>0.60093686199756569</v>
      </c>
    </row>
    <row r="65" spans="1:8" x14ac:dyDescent="0.3">
      <c r="A65" s="208">
        <v>10</v>
      </c>
      <c r="B65" s="208">
        <v>0</v>
      </c>
      <c r="G65" s="208">
        <v>11</v>
      </c>
      <c r="H65" s="208">
        <v>0</v>
      </c>
    </row>
    <row r="66" spans="1:8" x14ac:dyDescent="0.3">
      <c r="A66" s="208">
        <v>9.5</v>
      </c>
      <c r="B66" s="208">
        <v>0</v>
      </c>
      <c r="G66" s="208">
        <v>11</v>
      </c>
      <c r="H66" s="208">
        <v>0.60093686199756569</v>
      </c>
    </row>
    <row r="67" spans="1:8" x14ac:dyDescent="0.3">
      <c r="A67" s="208">
        <v>9.5</v>
      </c>
      <c r="B67" s="208">
        <v>1.1569223454198792</v>
      </c>
      <c r="G67" s="208">
        <v>12</v>
      </c>
      <c r="H67" s="208">
        <v>0.60093686199756569</v>
      </c>
    </row>
    <row r="68" spans="1:8" x14ac:dyDescent="0.3">
      <c r="A68" s="208">
        <v>11.5</v>
      </c>
      <c r="B68" s="208">
        <v>1.1569223454198792</v>
      </c>
      <c r="G68" s="208">
        <v>12</v>
      </c>
      <c r="H68" s="208">
        <v>0</v>
      </c>
    </row>
    <row r="69" spans="1:8" x14ac:dyDescent="0.3">
      <c r="A69" s="208">
        <v>11.5</v>
      </c>
      <c r="B69" s="208">
        <v>0</v>
      </c>
      <c r="G69" s="208">
        <v>12</v>
      </c>
      <c r="H69" s="208">
        <v>0.60093686199756569</v>
      </c>
    </row>
    <row r="70" spans="1:8" x14ac:dyDescent="0.3">
      <c r="A70" s="208">
        <v>11</v>
      </c>
      <c r="B70" s="208">
        <v>0</v>
      </c>
      <c r="G70" s="208">
        <v>11.5</v>
      </c>
      <c r="H70" s="208">
        <v>0.60093686199756569</v>
      </c>
    </row>
    <row r="71" spans="1:8" x14ac:dyDescent="0.3">
      <c r="A71" s="208">
        <v>11</v>
      </c>
      <c r="B71" s="208">
        <v>0</v>
      </c>
      <c r="G71" s="208">
        <v>11.5</v>
      </c>
      <c r="H71" s="208">
        <v>3.517860643382126</v>
      </c>
    </row>
    <row r="72" spans="1:8" x14ac:dyDescent="0.3">
      <c r="A72" s="208">
        <v>11</v>
      </c>
      <c r="B72" s="208">
        <v>0</v>
      </c>
      <c r="G72" s="208">
        <v>10.75</v>
      </c>
      <c r="H72" s="208">
        <v>3.517860643382126</v>
      </c>
    </row>
    <row r="73" spans="1:8" x14ac:dyDescent="0.3">
      <c r="A73" s="208">
        <v>12</v>
      </c>
      <c r="B73" s="208">
        <v>0</v>
      </c>
      <c r="G73" s="208">
        <v>10.75</v>
      </c>
      <c r="H73" s="208">
        <v>5.5457269787678758</v>
      </c>
    </row>
    <row r="74" spans="1:8" x14ac:dyDescent="0.3">
      <c r="A74" s="208">
        <v>12</v>
      </c>
      <c r="B74" s="208">
        <v>0</v>
      </c>
      <c r="G74" s="208">
        <v>9.875</v>
      </c>
      <c r="H74" s="208">
        <v>5.5457269787678758</v>
      </c>
    </row>
    <row r="75" spans="1:8" x14ac:dyDescent="0.3">
      <c r="A75" s="208">
        <v>12</v>
      </c>
      <c r="B75" s="208">
        <v>0</v>
      </c>
      <c r="G75" s="208">
        <v>9.875</v>
      </c>
      <c r="H75" s="208">
        <v>8.5971578145486678</v>
      </c>
    </row>
    <row r="76" spans="1:8" x14ac:dyDescent="0.3">
      <c r="A76" s="208">
        <v>11.5</v>
      </c>
      <c r="B76" s="208">
        <v>0</v>
      </c>
      <c r="G76" s="208">
        <v>7.875</v>
      </c>
      <c r="H76" s="208">
        <v>8.5971578145486678</v>
      </c>
    </row>
    <row r="77" spans="1:8" x14ac:dyDescent="0.3">
      <c r="A77" s="208">
        <v>11.5</v>
      </c>
      <c r="B77" s="208">
        <v>1.1569223454198792</v>
      </c>
      <c r="G77" s="208">
        <v>7.875</v>
      </c>
      <c r="H77" s="208">
        <v>18.953934521038864</v>
      </c>
    </row>
    <row r="78" spans="1:8" x14ac:dyDescent="0.3">
      <c r="A78" s="208">
        <v>10.5</v>
      </c>
      <c r="B78" s="208">
        <v>1.1569223454198792</v>
      </c>
      <c r="G78" s="208">
        <v>5.3125</v>
      </c>
      <c r="H78" s="208">
        <v>18.953934521038864</v>
      </c>
    </row>
    <row r="79" spans="1:8" x14ac:dyDescent="0.3">
      <c r="A79" s="208">
        <v>10.5</v>
      </c>
      <c r="B79" s="208">
        <v>5.7905852742170074</v>
      </c>
      <c r="G79" s="208">
        <v>5.3125</v>
      </c>
      <c r="H79" s="208">
        <v>23.586722834104652</v>
      </c>
    </row>
    <row r="80" spans="1:8" x14ac:dyDescent="0.3">
      <c r="A80" s="208">
        <v>14.5</v>
      </c>
      <c r="B80" s="208">
        <v>5.7905852742170074</v>
      </c>
      <c r="G80" s="208">
        <v>3.15625</v>
      </c>
      <c r="H80" s="208">
        <v>23.586722834104652</v>
      </c>
    </row>
    <row r="81" spans="1:8" x14ac:dyDescent="0.3">
      <c r="A81" s="208">
        <v>14.5</v>
      </c>
      <c r="B81" s="208">
        <v>1.2184865435198675</v>
      </c>
      <c r="G81" s="208">
        <v>3.15625</v>
      </c>
      <c r="H81" s="208">
        <v>255.85799469461509</v>
      </c>
    </row>
    <row r="82" spans="1:8" x14ac:dyDescent="0.3">
      <c r="A82" s="208">
        <v>13.5</v>
      </c>
      <c r="B82" s="208">
        <v>1.2184865435198675</v>
      </c>
      <c r="G82" s="208">
        <v>16.25</v>
      </c>
      <c r="H82" s="208">
        <v>255.85799469461509</v>
      </c>
    </row>
    <row r="83" spans="1:8" x14ac:dyDescent="0.3">
      <c r="A83" s="208">
        <v>13.5</v>
      </c>
      <c r="B83" s="208">
        <v>0</v>
      </c>
      <c r="G83" s="208">
        <v>16.25</v>
      </c>
      <c r="H83" s="208">
        <v>42.77220525069653</v>
      </c>
    </row>
    <row r="84" spans="1:8" x14ac:dyDescent="0.3">
      <c r="A84" s="208">
        <v>13</v>
      </c>
      <c r="B84" s="208">
        <v>0</v>
      </c>
      <c r="G84" s="208">
        <v>13.875</v>
      </c>
      <c r="H84" s="208">
        <v>42.77220525069653</v>
      </c>
    </row>
    <row r="85" spans="1:8" x14ac:dyDescent="0.3">
      <c r="A85" s="208">
        <v>13</v>
      </c>
      <c r="B85" s="208">
        <v>0</v>
      </c>
      <c r="G85" s="208">
        <v>13.875</v>
      </c>
      <c r="H85" s="208">
        <v>12.159630304079833</v>
      </c>
    </row>
    <row r="86" spans="1:8" x14ac:dyDescent="0.3">
      <c r="A86" s="208">
        <v>13</v>
      </c>
      <c r="B86" s="208">
        <v>0</v>
      </c>
      <c r="G86" s="208">
        <v>13</v>
      </c>
      <c r="H86" s="208">
        <v>12.159630304079833</v>
      </c>
    </row>
    <row r="87" spans="1:8" x14ac:dyDescent="0.3">
      <c r="A87" s="208">
        <v>14</v>
      </c>
      <c r="B87" s="208">
        <v>0</v>
      </c>
      <c r="G87" s="208">
        <v>13</v>
      </c>
      <c r="H87" s="208">
        <v>0</v>
      </c>
    </row>
    <row r="88" spans="1:8" x14ac:dyDescent="0.3">
      <c r="A88" s="208">
        <v>14</v>
      </c>
      <c r="B88" s="208">
        <v>0</v>
      </c>
      <c r="G88" s="208">
        <v>13</v>
      </c>
      <c r="H88" s="208">
        <v>12.159630304079833</v>
      </c>
    </row>
    <row r="89" spans="1:8" x14ac:dyDescent="0.3">
      <c r="A89" s="208">
        <v>14</v>
      </c>
      <c r="B89" s="208">
        <v>0</v>
      </c>
      <c r="G89" s="208">
        <v>14.75</v>
      </c>
      <c r="H89" s="208">
        <v>12.159630304079833</v>
      </c>
    </row>
    <row r="90" spans="1:8" x14ac:dyDescent="0.3">
      <c r="A90" s="208">
        <v>13.5</v>
      </c>
      <c r="B90" s="208">
        <v>0</v>
      </c>
      <c r="G90" s="208">
        <v>14.75</v>
      </c>
      <c r="H90" s="208">
        <v>3.71784248388271</v>
      </c>
    </row>
    <row r="91" spans="1:8" x14ac:dyDescent="0.3">
      <c r="A91" s="208">
        <v>13.5</v>
      </c>
      <c r="B91" s="208">
        <v>1.2184865435198675</v>
      </c>
      <c r="G91" s="208">
        <v>14</v>
      </c>
      <c r="H91" s="208">
        <v>3.71784248388271</v>
      </c>
    </row>
    <row r="92" spans="1:8" x14ac:dyDescent="0.3">
      <c r="A92" s="208">
        <v>15.5</v>
      </c>
      <c r="B92" s="208">
        <v>1.2184865435198675</v>
      </c>
      <c r="G92" s="208">
        <v>14</v>
      </c>
      <c r="H92" s="208">
        <v>0</v>
      </c>
    </row>
    <row r="93" spans="1:8" x14ac:dyDescent="0.3">
      <c r="A93" s="208">
        <v>15.5</v>
      </c>
      <c r="B93" s="208">
        <v>0</v>
      </c>
      <c r="G93" s="208">
        <v>14</v>
      </c>
      <c r="H93" s="208">
        <v>3.71784248388271</v>
      </c>
    </row>
    <row r="94" spans="1:8" x14ac:dyDescent="0.3">
      <c r="A94" s="208">
        <v>15</v>
      </c>
      <c r="B94" s="208">
        <v>0</v>
      </c>
      <c r="G94" s="208">
        <v>15.5</v>
      </c>
      <c r="H94" s="208">
        <v>3.71784248388271</v>
      </c>
    </row>
    <row r="95" spans="1:8" x14ac:dyDescent="0.3">
      <c r="A95" s="208">
        <v>15</v>
      </c>
      <c r="B95" s="208">
        <v>0</v>
      </c>
      <c r="G95" s="208">
        <v>15.5</v>
      </c>
      <c r="H95" s="208">
        <v>2.1500148322517156</v>
      </c>
    </row>
    <row r="96" spans="1:8" x14ac:dyDescent="0.3">
      <c r="A96" s="208">
        <v>15</v>
      </c>
      <c r="B96" s="208">
        <v>0</v>
      </c>
      <c r="G96" s="208">
        <v>15</v>
      </c>
      <c r="H96" s="208">
        <v>2.1500148322517156</v>
      </c>
    </row>
    <row r="97" spans="1:8" x14ac:dyDescent="0.3">
      <c r="A97" s="208">
        <v>16</v>
      </c>
      <c r="B97" s="208">
        <v>0</v>
      </c>
      <c r="G97" s="208">
        <v>15</v>
      </c>
      <c r="H97" s="208">
        <v>0</v>
      </c>
    </row>
    <row r="98" spans="1:8" x14ac:dyDescent="0.3">
      <c r="A98" s="208">
        <v>16</v>
      </c>
      <c r="B98" s="208">
        <v>0</v>
      </c>
      <c r="G98" s="208">
        <v>15</v>
      </c>
      <c r="H98" s="208">
        <v>2.1500148322517156</v>
      </c>
    </row>
    <row r="99" spans="1:8" x14ac:dyDescent="0.3">
      <c r="A99" s="208">
        <v>16</v>
      </c>
      <c r="B99" s="208">
        <v>0</v>
      </c>
      <c r="G99" s="208">
        <v>16</v>
      </c>
      <c r="H99" s="208">
        <v>2.1500148322517156</v>
      </c>
    </row>
    <row r="100" spans="1:8" x14ac:dyDescent="0.3">
      <c r="A100" s="208">
        <v>15.5</v>
      </c>
      <c r="B100" s="208">
        <v>0</v>
      </c>
      <c r="G100" s="208">
        <v>16</v>
      </c>
      <c r="H100" s="208">
        <v>0</v>
      </c>
    </row>
    <row r="101" spans="1:8" x14ac:dyDescent="0.3">
      <c r="A101" s="208">
        <v>15.5</v>
      </c>
      <c r="B101" s="208">
        <v>1.2184865435198675</v>
      </c>
      <c r="G101" s="208">
        <v>16</v>
      </c>
      <c r="H101" s="208">
        <v>2.1500148322517156</v>
      </c>
    </row>
    <row r="102" spans="1:8" x14ac:dyDescent="0.3">
      <c r="A102" s="208">
        <v>14.5</v>
      </c>
      <c r="B102" s="208">
        <v>1.2184865435198675</v>
      </c>
      <c r="G102" s="208">
        <v>15.5</v>
      </c>
      <c r="H102" s="208">
        <v>2.1500148322517156</v>
      </c>
    </row>
    <row r="103" spans="1:8" x14ac:dyDescent="0.3">
      <c r="A103" s="208">
        <v>14.5</v>
      </c>
      <c r="B103" s="208">
        <v>5.7905852742170074</v>
      </c>
      <c r="G103" s="208">
        <v>15.5</v>
      </c>
      <c r="H103" s="208">
        <v>3.71784248388271</v>
      </c>
    </row>
    <row r="104" spans="1:8" x14ac:dyDescent="0.3">
      <c r="A104" s="208">
        <v>12.5</v>
      </c>
      <c r="B104" s="208">
        <v>5.7905852742170074</v>
      </c>
      <c r="G104" s="208">
        <v>14.75</v>
      </c>
      <c r="H104" s="208">
        <v>3.71784248388271</v>
      </c>
    </row>
    <row r="105" spans="1:8" x14ac:dyDescent="0.3">
      <c r="A105" s="208">
        <v>12.5</v>
      </c>
      <c r="B105" s="208">
        <v>55.550739723336072</v>
      </c>
      <c r="G105" s="208">
        <v>14.75</v>
      </c>
      <c r="H105" s="208">
        <v>12.159630304079833</v>
      </c>
    </row>
    <row r="106" spans="1:8" x14ac:dyDescent="0.3">
      <c r="A106" s="208">
        <v>19.9375</v>
      </c>
      <c r="B106" s="208">
        <v>55.550739723336072</v>
      </c>
      <c r="G106" s="208">
        <v>13.875</v>
      </c>
      <c r="H106" s="208">
        <v>12.159630304079833</v>
      </c>
    </row>
    <row r="107" spans="1:8" x14ac:dyDescent="0.3">
      <c r="A107" s="208">
        <v>19.9375</v>
      </c>
      <c r="B107" s="208">
        <v>29.792337792494816</v>
      </c>
      <c r="G107" s="208">
        <v>13.875</v>
      </c>
      <c r="H107" s="208">
        <v>42.77220525069653</v>
      </c>
    </row>
    <row r="108" spans="1:8" x14ac:dyDescent="0.3">
      <c r="A108" s="208">
        <v>17.75</v>
      </c>
      <c r="B108" s="208">
        <v>29.792337792494816</v>
      </c>
      <c r="G108" s="208">
        <v>18.625</v>
      </c>
      <c r="H108" s="208">
        <v>42.77220525069653</v>
      </c>
    </row>
    <row r="109" spans="1:8" x14ac:dyDescent="0.3">
      <c r="A109" s="208">
        <v>17.75</v>
      </c>
      <c r="B109" s="208">
        <v>7.5835538807026506</v>
      </c>
      <c r="G109" s="208">
        <v>18.625</v>
      </c>
      <c r="H109" s="208">
        <v>23.061483664962722</v>
      </c>
    </row>
    <row r="110" spans="1:8" x14ac:dyDescent="0.3">
      <c r="A110" s="208">
        <v>17</v>
      </c>
      <c r="B110" s="208">
        <v>7.5835538807026506</v>
      </c>
      <c r="G110" s="208">
        <v>17.5</v>
      </c>
      <c r="H110" s="208">
        <v>23.061483664962722</v>
      </c>
    </row>
    <row r="111" spans="1:8" x14ac:dyDescent="0.3">
      <c r="A111" s="208">
        <v>17</v>
      </c>
      <c r="B111" s="208">
        <v>0</v>
      </c>
      <c r="G111" s="208">
        <v>17.5</v>
      </c>
      <c r="H111" s="208">
        <v>0.39140338644899869</v>
      </c>
    </row>
    <row r="112" spans="1:8" x14ac:dyDescent="0.3">
      <c r="A112" s="208">
        <v>17</v>
      </c>
      <c r="B112" s="208">
        <v>7.5835538807026506</v>
      </c>
      <c r="G112" s="208">
        <v>17</v>
      </c>
      <c r="H112" s="208">
        <v>0.39140338644899869</v>
      </c>
    </row>
    <row r="113" spans="1:8" x14ac:dyDescent="0.3">
      <c r="A113" s="208">
        <v>18.5</v>
      </c>
      <c r="B113" s="208">
        <v>7.5835538807026506</v>
      </c>
      <c r="G113" s="208">
        <v>17</v>
      </c>
      <c r="H113" s="208">
        <v>0</v>
      </c>
    </row>
    <row r="114" spans="1:8" x14ac:dyDescent="0.3">
      <c r="A114" s="208">
        <v>18.5</v>
      </c>
      <c r="B114" s="208">
        <v>5.6395317324877974</v>
      </c>
      <c r="G114" s="208">
        <v>17</v>
      </c>
      <c r="H114" s="208">
        <v>0.39140338644899869</v>
      </c>
    </row>
    <row r="115" spans="1:8" x14ac:dyDescent="0.3">
      <c r="A115" s="208">
        <v>18</v>
      </c>
      <c r="B115" s="208">
        <v>5.6395317324877974</v>
      </c>
      <c r="G115" s="208">
        <v>18</v>
      </c>
      <c r="H115" s="208">
        <v>0.39140338644899869</v>
      </c>
    </row>
    <row r="116" spans="1:8" x14ac:dyDescent="0.3">
      <c r="A116" s="208">
        <v>18</v>
      </c>
      <c r="B116" s="208">
        <v>0</v>
      </c>
      <c r="G116" s="208">
        <v>18</v>
      </c>
      <c r="H116" s="208">
        <v>0</v>
      </c>
    </row>
    <row r="117" spans="1:8" x14ac:dyDescent="0.3">
      <c r="A117" s="208">
        <v>18</v>
      </c>
      <c r="B117" s="208">
        <v>5.6395317324877974</v>
      </c>
      <c r="G117" s="208">
        <v>18</v>
      </c>
      <c r="H117" s="208">
        <v>0.39140338644899869</v>
      </c>
    </row>
    <row r="118" spans="1:8" x14ac:dyDescent="0.3">
      <c r="A118" s="208">
        <v>19</v>
      </c>
      <c r="B118" s="208">
        <v>5.6395317324877974</v>
      </c>
      <c r="G118" s="208">
        <v>17.5</v>
      </c>
      <c r="H118" s="208">
        <v>0.39140338644899869</v>
      </c>
    </row>
    <row r="119" spans="1:8" x14ac:dyDescent="0.3">
      <c r="A119" s="208">
        <v>19</v>
      </c>
      <c r="B119" s="208">
        <v>0</v>
      </c>
      <c r="G119" s="208">
        <v>17.5</v>
      </c>
      <c r="H119" s="208">
        <v>23.061483664962722</v>
      </c>
    </row>
    <row r="120" spans="1:8" x14ac:dyDescent="0.3">
      <c r="A120" s="208">
        <v>19</v>
      </c>
      <c r="B120" s="208">
        <v>5.6395317324877974</v>
      </c>
      <c r="G120" s="208">
        <v>19.75</v>
      </c>
      <c r="H120" s="208">
        <v>23.061483664962722</v>
      </c>
    </row>
    <row r="121" spans="1:8" x14ac:dyDescent="0.3">
      <c r="A121" s="208">
        <v>18.5</v>
      </c>
      <c r="B121" s="208">
        <v>5.6395317324877974</v>
      </c>
      <c r="G121" s="208">
        <v>19.75</v>
      </c>
      <c r="H121" s="208">
        <v>12.868064117924796</v>
      </c>
    </row>
    <row r="122" spans="1:8" x14ac:dyDescent="0.3">
      <c r="A122" s="208">
        <v>18.5</v>
      </c>
      <c r="B122" s="208">
        <v>7.5835538807026506</v>
      </c>
      <c r="G122" s="208">
        <v>19</v>
      </c>
      <c r="H122" s="208">
        <v>12.868064117924796</v>
      </c>
    </row>
    <row r="123" spans="1:8" x14ac:dyDescent="0.3">
      <c r="A123" s="208">
        <v>17.75</v>
      </c>
      <c r="B123" s="208">
        <v>7.5835538807026506</v>
      </c>
      <c r="G123" s="208">
        <v>19</v>
      </c>
      <c r="H123" s="208">
        <v>0</v>
      </c>
    </row>
    <row r="124" spans="1:8" x14ac:dyDescent="0.3">
      <c r="A124" s="208">
        <v>17.75</v>
      </c>
      <c r="B124" s="208">
        <v>29.792337792494816</v>
      </c>
      <c r="G124" s="208">
        <v>19</v>
      </c>
      <c r="H124" s="208">
        <v>12.868064117924796</v>
      </c>
    </row>
    <row r="125" spans="1:8" x14ac:dyDescent="0.3">
      <c r="A125" s="208">
        <v>22.125</v>
      </c>
      <c r="B125" s="208">
        <v>29.792337792494816</v>
      </c>
      <c r="G125" s="208">
        <v>20.5</v>
      </c>
      <c r="H125" s="208">
        <v>12.868064117924796</v>
      </c>
    </row>
    <row r="126" spans="1:8" x14ac:dyDescent="0.3">
      <c r="A126" s="208">
        <v>22.125</v>
      </c>
      <c r="B126" s="208">
        <v>20.125260486966276</v>
      </c>
      <c r="G126" s="208">
        <v>20.5</v>
      </c>
      <c r="H126" s="208">
        <v>9.2914134251383143</v>
      </c>
    </row>
    <row r="127" spans="1:8" x14ac:dyDescent="0.3">
      <c r="A127" s="208">
        <v>20.75</v>
      </c>
      <c r="B127" s="208">
        <v>20.125260486966276</v>
      </c>
      <c r="G127" s="208">
        <v>20</v>
      </c>
      <c r="H127" s="208">
        <v>9.2914134251383143</v>
      </c>
    </row>
    <row r="128" spans="1:8" x14ac:dyDescent="0.3">
      <c r="A128" s="208">
        <v>20.75</v>
      </c>
      <c r="B128" s="208">
        <v>4.1842803322122348</v>
      </c>
      <c r="G128" s="208">
        <v>20</v>
      </c>
      <c r="H128" s="208">
        <v>0</v>
      </c>
    </row>
    <row r="129" spans="1:8" x14ac:dyDescent="0.3">
      <c r="A129" s="208">
        <v>20</v>
      </c>
      <c r="B129" s="208">
        <v>4.1842803322122348</v>
      </c>
      <c r="G129" s="208">
        <v>20</v>
      </c>
      <c r="H129" s="208">
        <v>9.2914134251383143</v>
      </c>
    </row>
    <row r="130" spans="1:8" x14ac:dyDescent="0.3">
      <c r="A130" s="208">
        <v>20</v>
      </c>
      <c r="B130" s="208">
        <v>0</v>
      </c>
      <c r="G130" s="208">
        <v>21</v>
      </c>
      <c r="H130" s="208">
        <v>9.2914134251383143</v>
      </c>
    </row>
    <row r="131" spans="1:8" x14ac:dyDescent="0.3">
      <c r="A131" s="208">
        <v>20</v>
      </c>
      <c r="B131" s="208">
        <v>4.1842803322122348</v>
      </c>
      <c r="G131" s="208">
        <v>21</v>
      </c>
      <c r="H131" s="208">
        <v>0</v>
      </c>
    </row>
    <row r="132" spans="1:8" x14ac:dyDescent="0.3">
      <c r="A132" s="208">
        <v>21.5</v>
      </c>
      <c r="B132" s="208">
        <v>4.1842803322122348</v>
      </c>
      <c r="G132" s="208">
        <v>21</v>
      </c>
      <c r="H132" s="208">
        <v>9.2914134251383143</v>
      </c>
    </row>
    <row r="133" spans="1:8" x14ac:dyDescent="0.3">
      <c r="A133" s="208">
        <v>21.5</v>
      </c>
      <c r="B133" s="208">
        <v>1.8266630683575131</v>
      </c>
      <c r="G133" s="208">
        <v>20.5</v>
      </c>
      <c r="H133" s="208">
        <v>9.2914134251383143</v>
      </c>
    </row>
    <row r="134" spans="1:8" x14ac:dyDescent="0.3">
      <c r="A134" s="208">
        <v>21</v>
      </c>
      <c r="B134" s="208">
        <v>1.8266630683575131</v>
      </c>
      <c r="G134" s="208">
        <v>20.5</v>
      </c>
      <c r="H134" s="208">
        <v>12.868064117924796</v>
      </c>
    </row>
    <row r="135" spans="1:8" x14ac:dyDescent="0.3">
      <c r="A135" s="208">
        <v>21</v>
      </c>
      <c r="B135" s="208">
        <v>0</v>
      </c>
      <c r="G135" s="208">
        <v>19.75</v>
      </c>
      <c r="H135" s="208">
        <v>12.868064117924796</v>
      </c>
    </row>
    <row r="136" spans="1:8" x14ac:dyDescent="0.3">
      <c r="A136" s="208">
        <v>21</v>
      </c>
      <c r="B136" s="208">
        <v>1.8266630683575131</v>
      </c>
      <c r="G136" s="208">
        <v>19.75</v>
      </c>
      <c r="H136" s="208">
        <v>23.061483664962722</v>
      </c>
    </row>
    <row r="137" spans="1:8" x14ac:dyDescent="0.3">
      <c r="A137" s="208">
        <v>22</v>
      </c>
      <c r="B137" s="208">
        <v>1.8266630683575131</v>
      </c>
      <c r="G137" s="208">
        <v>18.625</v>
      </c>
      <c r="H137" s="208">
        <v>23.061483664962722</v>
      </c>
    </row>
    <row r="138" spans="1:8" x14ac:dyDescent="0.3">
      <c r="A138" s="208">
        <v>22</v>
      </c>
      <c r="B138" s="208">
        <v>0</v>
      </c>
      <c r="G138" s="208">
        <v>18.625</v>
      </c>
      <c r="H138" s="208">
        <v>42.77220525069653</v>
      </c>
    </row>
    <row r="139" spans="1:8" x14ac:dyDescent="0.3">
      <c r="A139" s="208">
        <v>22</v>
      </c>
      <c r="B139" s="208">
        <v>1.8266630683575131</v>
      </c>
      <c r="G139" s="208">
        <v>16.25</v>
      </c>
      <c r="H139" s="208">
        <v>42.77220525069653</v>
      </c>
    </row>
    <row r="140" spans="1:8" x14ac:dyDescent="0.3">
      <c r="A140" s="208">
        <v>21.5</v>
      </c>
      <c r="B140" s="208">
        <v>1.8266630683575131</v>
      </c>
      <c r="G140" s="208">
        <v>16.25</v>
      </c>
      <c r="H140" s="208">
        <v>255.85799469461509</v>
      </c>
    </row>
    <row r="141" spans="1:8" x14ac:dyDescent="0.3">
      <c r="A141" s="208">
        <v>21.5</v>
      </c>
      <c r="B141" s="208">
        <v>4.1842803322122348</v>
      </c>
      <c r="G141" s="208">
        <v>9.703125</v>
      </c>
      <c r="H141" s="208">
        <v>255.85799469461509</v>
      </c>
    </row>
    <row r="142" spans="1:8" x14ac:dyDescent="0.3">
      <c r="A142" s="208">
        <v>20.75</v>
      </c>
      <c r="B142" s="208">
        <v>4.1842803322122348</v>
      </c>
    </row>
    <row r="143" spans="1:8" x14ac:dyDescent="0.3">
      <c r="A143" s="208">
        <v>20.75</v>
      </c>
      <c r="B143" s="208">
        <v>20.125260486966276</v>
      </c>
    </row>
    <row r="144" spans="1:8" x14ac:dyDescent="0.3">
      <c r="A144" s="208">
        <v>23.5</v>
      </c>
      <c r="B144" s="208">
        <v>20.125260486966276</v>
      </c>
    </row>
    <row r="145" spans="1:2" x14ac:dyDescent="0.3">
      <c r="A145" s="208">
        <v>23.5</v>
      </c>
      <c r="B145" s="208">
        <v>9.900094457064947</v>
      </c>
    </row>
    <row r="146" spans="1:2" x14ac:dyDescent="0.3">
      <c r="A146" s="208">
        <v>23</v>
      </c>
      <c r="B146" s="208">
        <v>9.900094457064947</v>
      </c>
    </row>
    <row r="147" spans="1:2" x14ac:dyDescent="0.3">
      <c r="A147" s="208">
        <v>23</v>
      </c>
      <c r="B147" s="208">
        <v>0</v>
      </c>
    </row>
    <row r="148" spans="1:2" x14ac:dyDescent="0.3">
      <c r="A148" s="208">
        <v>23</v>
      </c>
      <c r="B148" s="208">
        <v>9.900094457064947</v>
      </c>
    </row>
    <row r="149" spans="1:2" x14ac:dyDescent="0.3">
      <c r="A149" s="208">
        <v>24</v>
      </c>
      <c r="B149" s="208">
        <v>9.900094457064947</v>
      </c>
    </row>
    <row r="150" spans="1:2" x14ac:dyDescent="0.3">
      <c r="A150" s="208">
        <v>24</v>
      </c>
      <c r="B150" s="208">
        <v>0</v>
      </c>
    </row>
    <row r="151" spans="1:2" x14ac:dyDescent="0.3">
      <c r="A151" s="208">
        <v>24</v>
      </c>
      <c r="B151" s="208">
        <v>9.900094457064947</v>
      </c>
    </row>
    <row r="152" spans="1:2" x14ac:dyDescent="0.3">
      <c r="A152" s="208">
        <v>23.5</v>
      </c>
      <c r="B152" s="208">
        <v>9.900094457064947</v>
      </c>
    </row>
    <row r="153" spans="1:2" x14ac:dyDescent="0.3">
      <c r="A153" s="208">
        <v>23.5</v>
      </c>
      <c r="B153" s="208">
        <v>20.125260486966276</v>
      </c>
    </row>
    <row r="154" spans="1:2" x14ac:dyDescent="0.3">
      <c r="A154" s="208">
        <v>22.125</v>
      </c>
      <c r="B154" s="208">
        <v>20.125260486966276</v>
      </c>
    </row>
    <row r="155" spans="1:2" x14ac:dyDescent="0.3">
      <c r="A155" s="208">
        <v>22.125</v>
      </c>
      <c r="B155" s="208">
        <v>29.792337792494816</v>
      </c>
    </row>
    <row r="156" spans="1:2" x14ac:dyDescent="0.3">
      <c r="A156" s="208">
        <v>19.9375</v>
      </c>
      <c r="B156" s="208">
        <v>29.792337792494816</v>
      </c>
    </row>
    <row r="157" spans="1:2" x14ac:dyDescent="0.3">
      <c r="A157" s="208">
        <v>19.9375</v>
      </c>
      <c r="B157" s="208">
        <v>55.550739723336072</v>
      </c>
    </row>
    <row r="158" spans="1:2" x14ac:dyDescent="0.3">
      <c r="A158" s="208">
        <v>16.21875</v>
      </c>
      <c r="B158" s="208">
        <v>55.550739723336072</v>
      </c>
    </row>
    <row r="159" spans="1:2" x14ac:dyDescent="0.3">
      <c r="A159" s="208">
        <v>16.21875</v>
      </c>
      <c r="B159" s="208">
        <v>78.138225396510876</v>
      </c>
    </row>
    <row r="160" spans="1:2" x14ac:dyDescent="0.3">
      <c r="A160" s="208">
        <v>11.046875</v>
      </c>
      <c r="B160" s="208">
        <v>78.138225396510876</v>
      </c>
    </row>
    <row r="161" spans="1:2" x14ac:dyDescent="0.3">
      <c r="A161" s="208">
        <v>11.046875</v>
      </c>
      <c r="B161" s="208">
        <v>220.08564417151109</v>
      </c>
    </row>
    <row r="162" spans="1:2" x14ac:dyDescent="0.3">
      <c r="A162" s="208">
        <v>6.4609375</v>
      </c>
      <c r="B162" s="208">
        <v>220.08564417151109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C5D9-F580-4C79-9ACC-C2246C87F68D}">
  <sheetPr codeName="Hoja28"/>
  <dimension ref="A1:Y22"/>
  <sheetViews>
    <sheetView workbookViewId="0"/>
  </sheetViews>
  <sheetFormatPr baseColWidth="10" defaultRowHeight="14.4" x14ac:dyDescent="0.3"/>
  <sheetData>
    <row r="1" spans="1:25" x14ac:dyDescent="0.3">
      <c r="B1" s="209" t="s">
        <v>217</v>
      </c>
      <c r="C1" s="209" t="s">
        <v>217</v>
      </c>
      <c r="D1" s="209" t="s">
        <v>217</v>
      </c>
      <c r="E1" s="209" t="s">
        <v>217</v>
      </c>
      <c r="F1" s="209" t="s">
        <v>153</v>
      </c>
      <c r="G1" s="209" t="s">
        <v>153</v>
      </c>
      <c r="H1" s="209" t="s">
        <v>153</v>
      </c>
      <c r="I1" s="209" t="s">
        <v>153</v>
      </c>
      <c r="J1" s="209" t="s">
        <v>215</v>
      </c>
      <c r="K1" s="209" t="s">
        <v>151</v>
      </c>
      <c r="L1" s="209" t="s">
        <v>215</v>
      </c>
      <c r="M1" s="209" t="s">
        <v>151</v>
      </c>
      <c r="N1" s="209" t="s">
        <v>215</v>
      </c>
      <c r="O1" s="209" t="s">
        <v>151</v>
      </c>
      <c r="P1" s="209" t="s">
        <v>215</v>
      </c>
      <c r="Q1" s="209" t="s">
        <v>151</v>
      </c>
      <c r="R1" s="209" t="s">
        <v>216</v>
      </c>
      <c r="S1" s="209" t="s">
        <v>216</v>
      </c>
      <c r="T1" s="209" t="s">
        <v>216</v>
      </c>
      <c r="U1" s="209" t="s">
        <v>152</v>
      </c>
      <c r="V1" s="209" t="s">
        <v>152</v>
      </c>
      <c r="W1" s="209" t="s">
        <v>152</v>
      </c>
      <c r="X1" s="209" t="s">
        <v>216</v>
      </c>
      <c r="Y1" s="209" t="s">
        <v>152</v>
      </c>
    </row>
    <row r="2" spans="1:25" x14ac:dyDescent="0.3">
      <c r="A2" t="s">
        <v>211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t="s">
        <v>110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t="s">
        <v>210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t="s">
        <v>88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t="s">
        <v>208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t="s">
        <v>114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t="s">
        <v>206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t="s">
        <v>47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 s="210">
        <v>0.75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 t="s">
        <v>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 t="s">
        <v>115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 t="s">
        <v>212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 t="s">
        <v>205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 t="s">
        <v>218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t="s">
        <v>50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">
      <c r="A17" t="s">
        <v>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s="210">
        <v>0.66666666666666663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">
      <c r="A19" t="s">
        <v>214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">
      <c r="A21" s="210">
        <v>0.58333333333333337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">
      <c r="A22" t="s">
        <v>111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BCC5-662F-41E9-87BD-FB633F401DD1}">
  <sheetPr codeName="Hoja16">
    <tabColor rgb="FF007800"/>
  </sheetPr>
  <dimension ref="B1:M64"/>
  <sheetViews>
    <sheetView zoomScaleNormal="100" workbookViewId="0">
      <selection activeCell="F15" sqref="F15"/>
    </sheetView>
  </sheetViews>
  <sheetFormatPr baseColWidth="10" defaultRowHeight="14.4" x14ac:dyDescent="0.3"/>
  <cols>
    <col min="1" max="1" width="6.21875" customWidth="1"/>
  </cols>
  <sheetData>
    <row r="1" spans="2:13" x14ac:dyDescent="0.3">
      <c r="B1" s="264" t="s">
        <v>222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2:13" x14ac:dyDescent="0.3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</row>
    <row r="3" spans="2:13" x14ac:dyDescent="0.3">
      <c r="B3" t="s">
        <v>231</v>
      </c>
    </row>
    <row r="4" spans="2:13" x14ac:dyDescent="0.3">
      <c r="B4" t="s">
        <v>230</v>
      </c>
    </row>
    <row r="5" spans="2:13" x14ac:dyDescent="0.3">
      <c r="B5" t="s">
        <v>224</v>
      </c>
    </row>
    <row r="6" spans="2:13" x14ac:dyDescent="0.3">
      <c r="B6" t="s">
        <v>225</v>
      </c>
    </row>
    <row r="7" spans="2:13" x14ac:dyDescent="0.3">
      <c r="B7" t="s">
        <v>226</v>
      </c>
    </row>
    <row r="8" spans="2:13" x14ac:dyDescent="0.3">
      <c r="B8" t="s">
        <v>227</v>
      </c>
    </row>
    <row r="9" spans="2:13" x14ac:dyDescent="0.3">
      <c r="B9" t="s">
        <v>228</v>
      </c>
    </row>
    <row r="10" spans="2:13" ht="34.200000000000003" customHeight="1" x14ac:dyDescent="0.3"/>
    <row r="11" spans="2:13" ht="15.75" customHeight="1" x14ac:dyDescent="0.3"/>
    <row r="14" spans="2:13" x14ac:dyDescent="0.3">
      <c r="B14" t="s">
        <v>160</v>
      </c>
    </row>
    <row r="15" spans="2:13" ht="15" thickBot="1" x14ac:dyDescent="0.35"/>
    <row r="16" spans="2:13" x14ac:dyDescent="0.3">
      <c r="B16" s="185" t="s">
        <v>161</v>
      </c>
      <c r="C16" s="186" t="s">
        <v>162</v>
      </c>
      <c r="D16" s="186" t="s">
        <v>163</v>
      </c>
      <c r="E16" s="186" t="s">
        <v>164</v>
      </c>
      <c r="F16" s="186" t="s">
        <v>165</v>
      </c>
      <c r="G16" s="186" t="s">
        <v>166</v>
      </c>
      <c r="H16" s="186" t="s">
        <v>68</v>
      </c>
      <c r="I16" s="186" t="s">
        <v>167</v>
      </c>
    </row>
    <row r="17" spans="2:9" x14ac:dyDescent="0.3">
      <c r="B17" s="212">
        <v>0.58333333333333337</v>
      </c>
      <c r="C17" s="214">
        <v>24</v>
      </c>
      <c r="D17" s="214">
        <v>0</v>
      </c>
      <c r="E17" s="214">
        <v>24</v>
      </c>
      <c r="F17" s="197">
        <v>0.81599999999999995</v>
      </c>
      <c r="G17" s="197">
        <v>1.9234</v>
      </c>
      <c r="H17" s="197">
        <v>1.3219888888888887</v>
      </c>
      <c r="I17" s="197">
        <v>0.24039725529686762</v>
      </c>
    </row>
    <row r="18" spans="2:9" x14ac:dyDescent="0.3">
      <c r="B18" s="211">
        <v>0.66666666666666663</v>
      </c>
      <c r="C18" s="215">
        <v>24</v>
      </c>
      <c r="D18" s="215">
        <v>0</v>
      </c>
      <c r="E18" s="215">
        <v>24</v>
      </c>
      <c r="F18" s="198">
        <v>11.9117</v>
      </c>
      <c r="G18" s="198">
        <v>15.8027</v>
      </c>
      <c r="H18" s="198">
        <v>14.010879166666665</v>
      </c>
      <c r="I18" s="198">
        <v>0.89242693330391587</v>
      </c>
    </row>
    <row r="19" spans="2:9" x14ac:dyDescent="0.3">
      <c r="B19" s="207" t="s">
        <v>50</v>
      </c>
      <c r="C19" s="215">
        <v>24</v>
      </c>
      <c r="D19" s="215">
        <v>0</v>
      </c>
      <c r="E19" s="215">
        <v>24</v>
      </c>
      <c r="F19" s="198">
        <v>2.7292999999999998</v>
      </c>
      <c r="G19" s="198">
        <v>6.7473999999999998</v>
      </c>
      <c r="H19" s="198">
        <v>5.2176569444444443</v>
      </c>
      <c r="I19" s="198">
        <v>1.1109998641376735</v>
      </c>
    </row>
    <row r="20" spans="2:9" x14ac:dyDescent="0.3">
      <c r="B20" s="211">
        <v>0.75</v>
      </c>
      <c r="C20" s="215">
        <v>24</v>
      </c>
      <c r="D20" s="215">
        <v>0</v>
      </c>
      <c r="E20" s="215">
        <v>24</v>
      </c>
      <c r="F20" s="198">
        <v>2.6255999999999999</v>
      </c>
      <c r="G20" s="198">
        <v>4.4508999999999999</v>
      </c>
      <c r="H20" s="198">
        <v>3.2574041666666664</v>
      </c>
      <c r="I20" s="198">
        <v>0.3820987665161828</v>
      </c>
    </row>
    <row r="21" spans="2:9" x14ac:dyDescent="0.3">
      <c r="B21" s="207" t="s">
        <v>218</v>
      </c>
      <c r="C21" s="215">
        <v>24</v>
      </c>
      <c r="D21" s="215">
        <v>0</v>
      </c>
      <c r="E21" s="215">
        <v>24</v>
      </c>
      <c r="F21" s="198">
        <v>16.314499999999999</v>
      </c>
      <c r="G21" s="198">
        <v>24.456</v>
      </c>
      <c r="H21" s="198">
        <v>22.520230555555553</v>
      </c>
      <c r="I21" s="198">
        <v>2.207232061064925</v>
      </c>
    </row>
    <row r="22" spans="2:9" x14ac:dyDescent="0.3">
      <c r="B22" s="207" t="s">
        <v>205</v>
      </c>
      <c r="C22" s="215">
        <v>24</v>
      </c>
      <c r="D22" s="215">
        <v>0</v>
      </c>
      <c r="E22" s="215">
        <v>24</v>
      </c>
      <c r="F22" s="198">
        <v>21.157800000000002</v>
      </c>
      <c r="G22" s="198">
        <v>32.739199999999997</v>
      </c>
      <c r="H22" s="198">
        <v>28.358536111111107</v>
      </c>
      <c r="I22" s="198">
        <v>3.2818405125549628</v>
      </c>
    </row>
    <row r="23" spans="2:9" x14ac:dyDescent="0.3">
      <c r="B23" s="207" t="s">
        <v>206</v>
      </c>
      <c r="C23" s="215">
        <v>24</v>
      </c>
      <c r="D23" s="215">
        <v>0</v>
      </c>
      <c r="E23" s="215">
        <v>24</v>
      </c>
      <c r="F23" s="198">
        <v>2.4310999999999998</v>
      </c>
      <c r="G23" s="198">
        <v>14.865399999999999</v>
      </c>
      <c r="H23" s="198">
        <v>4.5737486111111103</v>
      </c>
      <c r="I23" s="198">
        <v>3.0455025907616875</v>
      </c>
    </row>
    <row r="24" spans="2:9" x14ac:dyDescent="0.3">
      <c r="B24" s="207" t="s">
        <v>47</v>
      </c>
      <c r="C24" s="215">
        <v>24</v>
      </c>
      <c r="D24" s="215">
        <v>0</v>
      </c>
      <c r="E24" s="215">
        <v>24</v>
      </c>
      <c r="F24" s="198">
        <v>0.1004</v>
      </c>
      <c r="G24" s="198">
        <v>0.4491</v>
      </c>
      <c r="H24" s="198">
        <v>0.20845972222222223</v>
      </c>
      <c r="I24" s="198">
        <v>9.3412146320019443E-2</v>
      </c>
    </row>
    <row r="25" spans="2:9" x14ac:dyDescent="0.3">
      <c r="B25" s="207" t="s">
        <v>114</v>
      </c>
      <c r="C25" s="215">
        <v>24</v>
      </c>
      <c r="D25" s="215">
        <v>0</v>
      </c>
      <c r="E25" s="215">
        <v>24</v>
      </c>
      <c r="F25" s="198">
        <v>0.26579999999999998</v>
      </c>
      <c r="G25" s="198">
        <v>0.61809999999999998</v>
      </c>
      <c r="H25" s="198">
        <v>0.42260138888888887</v>
      </c>
      <c r="I25" s="198">
        <v>9.2371374196414197E-2</v>
      </c>
    </row>
    <row r="26" spans="2:9" x14ac:dyDescent="0.3">
      <c r="B26" s="207" t="s">
        <v>207</v>
      </c>
      <c r="C26" s="215">
        <v>24</v>
      </c>
      <c r="D26" s="215">
        <v>0</v>
      </c>
      <c r="E26" s="215">
        <v>24</v>
      </c>
      <c r="F26" s="198">
        <v>0.30030000000000001</v>
      </c>
      <c r="G26" s="198">
        <v>0.69569999999999999</v>
      </c>
      <c r="H26" s="198">
        <v>0.47663749999999994</v>
      </c>
      <c r="I26" s="198">
        <v>0.10029921674885993</v>
      </c>
    </row>
    <row r="27" spans="2:9" x14ac:dyDescent="0.3">
      <c r="B27" s="207" t="s">
        <v>115</v>
      </c>
      <c r="C27" s="215">
        <v>24</v>
      </c>
      <c r="D27" s="215">
        <v>0</v>
      </c>
      <c r="E27" s="215">
        <v>24</v>
      </c>
      <c r="F27" s="198">
        <v>0.84670000000000001</v>
      </c>
      <c r="G27" s="198">
        <v>3.0962000000000001</v>
      </c>
      <c r="H27" s="198">
        <v>1.5896819444444443</v>
      </c>
      <c r="I27" s="198">
        <v>0.64801767040521929</v>
      </c>
    </row>
    <row r="28" spans="2:9" x14ac:dyDescent="0.3">
      <c r="B28" s="207" t="s">
        <v>208</v>
      </c>
      <c r="C28" s="215">
        <v>24</v>
      </c>
      <c r="D28" s="215">
        <v>0</v>
      </c>
      <c r="E28" s="215">
        <v>24</v>
      </c>
      <c r="F28" s="198">
        <v>0.23</v>
      </c>
      <c r="G28" s="198">
        <v>31.58</v>
      </c>
      <c r="H28" s="198">
        <v>6.0789840610720676</v>
      </c>
      <c r="I28" s="198">
        <v>10.20772201242945</v>
      </c>
    </row>
    <row r="29" spans="2:9" x14ac:dyDescent="0.3">
      <c r="B29" s="207" t="s">
        <v>209</v>
      </c>
      <c r="C29" s="215">
        <v>24</v>
      </c>
      <c r="D29" s="215">
        <v>0</v>
      </c>
      <c r="E29" s="215">
        <v>24</v>
      </c>
      <c r="F29" s="198">
        <v>0.28999999999999998</v>
      </c>
      <c r="G29" s="198">
        <v>1.52</v>
      </c>
      <c r="H29" s="198">
        <v>0.76391301903203213</v>
      </c>
      <c r="I29" s="198">
        <v>0.34303853744551577</v>
      </c>
    </row>
    <row r="30" spans="2:9" x14ac:dyDescent="0.3">
      <c r="B30" s="207" t="s">
        <v>210</v>
      </c>
      <c r="C30" s="215">
        <v>24</v>
      </c>
      <c r="D30" s="215">
        <v>0</v>
      </c>
      <c r="E30" s="215">
        <v>24</v>
      </c>
      <c r="F30" s="198">
        <v>0.08</v>
      </c>
      <c r="G30" s="198">
        <v>1.5740000000000001</v>
      </c>
      <c r="H30" s="198">
        <v>0.49015307917888573</v>
      </c>
      <c r="I30" s="198">
        <v>0.41737919028220111</v>
      </c>
    </row>
    <row r="31" spans="2:9" x14ac:dyDescent="0.3">
      <c r="B31" s="207" t="s">
        <v>88</v>
      </c>
      <c r="C31" s="215">
        <v>24</v>
      </c>
      <c r="D31" s="215">
        <v>0</v>
      </c>
      <c r="E31" s="215">
        <v>24</v>
      </c>
      <c r="F31" s="198">
        <v>3.4547453703703698E-2</v>
      </c>
      <c r="G31" s="198">
        <v>0.32</v>
      </c>
      <c r="H31" s="198">
        <v>0.15201965440388734</v>
      </c>
      <c r="I31" s="198">
        <v>8.9454415699912498E-2</v>
      </c>
    </row>
    <row r="32" spans="2:9" x14ac:dyDescent="0.3">
      <c r="B32" s="207" t="s">
        <v>211</v>
      </c>
      <c r="C32" s="215">
        <v>24</v>
      </c>
      <c r="D32" s="215">
        <v>0</v>
      </c>
      <c r="E32" s="215">
        <v>24</v>
      </c>
      <c r="F32" s="198">
        <v>0</v>
      </c>
      <c r="G32" s="198">
        <v>0.16</v>
      </c>
      <c r="H32" s="198">
        <v>6.394911436811293E-2</v>
      </c>
      <c r="I32" s="198">
        <v>6.7125157003679492E-2</v>
      </c>
    </row>
    <row r="33" spans="2:9" x14ac:dyDescent="0.3">
      <c r="B33" s="207" t="s">
        <v>110</v>
      </c>
      <c r="C33" s="215">
        <v>24</v>
      </c>
      <c r="D33" s="215">
        <v>0</v>
      </c>
      <c r="E33" s="215">
        <v>24</v>
      </c>
      <c r="F33" s="198">
        <v>256.25299999999999</v>
      </c>
      <c r="G33" s="198">
        <v>482.4</v>
      </c>
      <c r="H33" s="198">
        <v>356.07324999999997</v>
      </c>
      <c r="I33" s="198">
        <v>52.531857661927795</v>
      </c>
    </row>
    <row r="34" spans="2:9" x14ac:dyDescent="0.3">
      <c r="B34" s="207" t="s">
        <v>111</v>
      </c>
      <c r="C34" s="215">
        <v>24</v>
      </c>
      <c r="D34" s="215">
        <v>0</v>
      </c>
      <c r="E34" s="215">
        <v>24</v>
      </c>
      <c r="F34" s="198">
        <v>0.12</v>
      </c>
      <c r="G34" s="198">
        <v>0.55730000000000002</v>
      </c>
      <c r="H34" s="198">
        <v>0.24240000000000003</v>
      </c>
      <c r="I34" s="198">
        <v>0.12270944473057871</v>
      </c>
    </row>
    <row r="35" spans="2:9" x14ac:dyDescent="0.3">
      <c r="B35" s="207" t="s">
        <v>212</v>
      </c>
      <c r="C35" s="215">
        <v>24</v>
      </c>
      <c r="D35" s="215">
        <v>0</v>
      </c>
      <c r="E35" s="215">
        <v>24</v>
      </c>
      <c r="F35" s="198">
        <v>60.92</v>
      </c>
      <c r="G35" s="198">
        <v>95.82</v>
      </c>
      <c r="H35" s="198">
        <v>72.928861319444451</v>
      </c>
      <c r="I35" s="198">
        <v>10.247074115997563</v>
      </c>
    </row>
    <row r="36" spans="2:9" x14ac:dyDescent="0.3">
      <c r="B36" s="207" t="s">
        <v>214</v>
      </c>
      <c r="C36" s="215">
        <v>24</v>
      </c>
      <c r="D36" s="215">
        <v>0</v>
      </c>
      <c r="E36" s="215">
        <v>24</v>
      </c>
      <c r="F36" s="198">
        <v>13.063699999999999</v>
      </c>
      <c r="G36" s="198">
        <v>17.4847</v>
      </c>
      <c r="H36" s="198">
        <v>15.332868055555556</v>
      </c>
      <c r="I36" s="198">
        <v>1.0530668361041162</v>
      </c>
    </row>
    <row r="37" spans="2:9" ht="15" thickBot="1" x14ac:dyDescent="0.35">
      <c r="B37" s="213" t="s">
        <v>213</v>
      </c>
      <c r="C37" s="216">
        <v>24</v>
      </c>
      <c r="D37" s="216">
        <v>0</v>
      </c>
      <c r="E37" s="216">
        <v>24</v>
      </c>
      <c r="F37" s="199">
        <v>0.2424072111293373</v>
      </c>
      <c r="G37" s="199">
        <v>0.46861471172092578</v>
      </c>
      <c r="H37" s="199">
        <v>0.36796422893989661</v>
      </c>
      <c r="I37" s="199">
        <v>5.6454535185868265E-2</v>
      </c>
    </row>
    <row r="59" spans="6:9" x14ac:dyDescent="0.3">
      <c r="H59" t="s">
        <v>125</v>
      </c>
    </row>
    <row r="63" spans="6:9" x14ac:dyDescent="0.3">
      <c r="F63" t="s">
        <v>125</v>
      </c>
      <c r="H63" t="s">
        <v>125</v>
      </c>
    </row>
    <row r="64" spans="6:9" x14ac:dyDescent="0.3">
      <c r="I64" t="s">
        <v>125</v>
      </c>
    </row>
  </sheetData>
  <mergeCells count="1">
    <mergeCell ref="B1:M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BT439214">
              <controlPr defaultSize="0" print="0" autoFill="0" autoPict="0" macro="[0]!OrderXLSTAT">
                <anchor moveWithCells="1" sizeWithCells="1">
                  <from>
                    <xdr:col>10</xdr:col>
                    <xdr:colOff>396240</xdr:colOff>
                    <xdr:row>0</xdr:row>
                    <xdr:rowOff>91440</xdr:rowOff>
                  </from>
                  <to>
                    <xdr:col>12</xdr:col>
                    <xdr:colOff>396240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DD85548">
              <controlPr defaultSize="0" autoFill="0" autoPict="0" macro="[0]!GoToResultsNew1111201916055133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784860</xdr:colOff>
                    <xdr:row>11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4DCA-526F-4353-A9E8-CF01FCD1F6AC}">
  <sheetPr codeName="Hoja7">
    <tabColor rgb="FF007800"/>
  </sheetPr>
  <dimension ref="B1:M38"/>
  <sheetViews>
    <sheetView zoomScaleNormal="100" workbookViewId="0">
      <selection activeCell="I20" sqref="I20"/>
    </sheetView>
  </sheetViews>
  <sheetFormatPr baseColWidth="10" defaultRowHeight="14.4" x14ac:dyDescent="0.3"/>
  <cols>
    <col min="1" max="1" width="6.21875" customWidth="1"/>
  </cols>
  <sheetData>
    <row r="1" spans="2:13" x14ac:dyDescent="0.3">
      <c r="B1" s="264" t="s">
        <v>222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2:13" x14ac:dyDescent="0.3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</row>
    <row r="3" spans="2:13" x14ac:dyDescent="0.3">
      <c r="B3" t="s">
        <v>229</v>
      </c>
    </row>
    <row r="4" spans="2:13" x14ac:dyDescent="0.3">
      <c r="B4" t="s">
        <v>223</v>
      </c>
    </row>
    <row r="5" spans="2:13" x14ac:dyDescent="0.3">
      <c r="B5" t="s">
        <v>224</v>
      </c>
    </row>
    <row r="6" spans="2:13" x14ac:dyDescent="0.3">
      <c r="B6" t="s">
        <v>225</v>
      </c>
    </row>
    <row r="7" spans="2:13" x14ac:dyDescent="0.3">
      <c r="B7" t="s">
        <v>226</v>
      </c>
    </row>
    <row r="8" spans="2:13" x14ac:dyDescent="0.3">
      <c r="B8" t="s">
        <v>227</v>
      </c>
    </row>
    <row r="9" spans="2:13" x14ac:dyDescent="0.3">
      <c r="B9" t="s">
        <v>228</v>
      </c>
    </row>
    <row r="10" spans="2:13" ht="34.200000000000003" customHeight="1" x14ac:dyDescent="0.3"/>
    <row r="11" spans="2:13" ht="16.350000000000001" customHeight="1" x14ac:dyDescent="0.3"/>
    <row r="33" spans="6:9" x14ac:dyDescent="0.3">
      <c r="H33" t="s">
        <v>125</v>
      </c>
    </row>
    <row r="37" spans="6:9" x14ac:dyDescent="0.3">
      <c r="F37" t="s">
        <v>125</v>
      </c>
      <c r="H37" t="s">
        <v>125</v>
      </c>
    </row>
    <row r="38" spans="6:9" x14ac:dyDescent="0.3">
      <c r="I38" t="s">
        <v>125</v>
      </c>
    </row>
  </sheetData>
  <mergeCells count="1">
    <mergeCell ref="B1:M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BT705548">
              <controlPr defaultSize="0" print="0" autoFill="0" autoPict="0" macro="[0]!OrderXLSTAT">
                <anchor moveWithCells="1" sizeWithCells="1">
                  <from>
                    <xdr:col>10</xdr:col>
                    <xdr:colOff>396240</xdr:colOff>
                    <xdr:row>0</xdr:row>
                    <xdr:rowOff>91440</xdr:rowOff>
                  </from>
                  <to>
                    <xdr:col>12</xdr:col>
                    <xdr:colOff>396240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8C13-D56F-476B-94A2-71417A01EF95}">
  <sheetPr codeName="Hoja24">
    <tabColor rgb="FF007800"/>
  </sheetPr>
  <dimension ref="B1:W373"/>
  <sheetViews>
    <sheetView topLeftCell="A292" zoomScaleNormal="100" workbookViewId="0">
      <selection activeCell="O304" sqref="O304"/>
    </sheetView>
  </sheetViews>
  <sheetFormatPr baseColWidth="10" defaultRowHeight="14.4" x14ac:dyDescent="0.3"/>
  <cols>
    <col min="1" max="1" width="6.21875" customWidth="1"/>
  </cols>
  <sheetData>
    <row r="1" spans="2:13" x14ac:dyDescent="0.3">
      <c r="B1" s="264" t="s">
        <v>154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2:13" x14ac:dyDescent="0.3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</row>
    <row r="3" spans="2:13" x14ac:dyDescent="0.3">
      <c r="B3" t="s">
        <v>221</v>
      </c>
    </row>
    <row r="4" spans="2:13" x14ac:dyDescent="0.3">
      <c r="B4" t="s">
        <v>220</v>
      </c>
    </row>
    <row r="5" spans="2:13" x14ac:dyDescent="0.3">
      <c r="B5" t="s">
        <v>219</v>
      </c>
    </row>
    <row r="6" spans="2:13" x14ac:dyDescent="0.3">
      <c r="B6" t="s">
        <v>155</v>
      </c>
    </row>
    <row r="7" spans="2:13" x14ac:dyDescent="0.3">
      <c r="B7" t="s">
        <v>156</v>
      </c>
    </row>
    <row r="8" spans="2:13" x14ac:dyDescent="0.3">
      <c r="B8" t="s">
        <v>157</v>
      </c>
    </row>
    <row r="9" spans="2:13" x14ac:dyDescent="0.3">
      <c r="B9" t="s">
        <v>158</v>
      </c>
    </row>
    <row r="10" spans="2:13" ht="34.200000000000003" customHeight="1" x14ac:dyDescent="0.3">
      <c r="B10" t="s">
        <v>159</v>
      </c>
    </row>
    <row r="11" spans="2:13" ht="15.75" customHeight="1" x14ac:dyDescent="0.3"/>
    <row r="14" spans="2:13" x14ac:dyDescent="0.3">
      <c r="B14" s="182" t="s">
        <v>160</v>
      </c>
    </row>
    <row r="15" spans="2:13" ht="15" thickBot="1" x14ac:dyDescent="0.35"/>
    <row r="16" spans="2:13" x14ac:dyDescent="0.3">
      <c r="B16" s="185" t="s">
        <v>161</v>
      </c>
      <c r="C16" s="186" t="s">
        <v>162</v>
      </c>
      <c r="D16" s="186" t="s">
        <v>163</v>
      </c>
      <c r="E16" s="186" t="s">
        <v>164</v>
      </c>
      <c r="F16" s="186" t="s">
        <v>165</v>
      </c>
      <c r="G16" s="186" t="s">
        <v>166</v>
      </c>
      <c r="H16" s="186" t="s">
        <v>68</v>
      </c>
      <c r="I16" s="186" t="s">
        <v>167</v>
      </c>
    </row>
    <row r="17" spans="2:9" x14ac:dyDescent="0.3">
      <c r="B17" s="187" t="s">
        <v>0</v>
      </c>
      <c r="C17" s="189">
        <v>24</v>
      </c>
      <c r="D17" s="189">
        <v>0</v>
      </c>
      <c r="E17" s="189">
        <v>24</v>
      </c>
      <c r="F17" s="192">
        <v>0.81599999999999995</v>
      </c>
      <c r="G17" s="192">
        <v>1.9234</v>
      </c>
      <c r="H17" s="192">
        <v>1.3219888888888887</v>
      </c>
      <c r="I17" s="192">
        <v>0.24039725529686762</v>
      </c>
    </row>
    <row r="18" spans="2:9" x14ac:dyDescent="0.3">
      <c r="B18" s="184" t="s">
        <v>1</v>
      </c>
      <c r="C18" s="190">
        <v>24</v>
      </c>
      <c r="D18" s="190">
        <v>0</v>
      </c>
      <c r="E18" s="190">
        <v>24</v>
      </c>
      <c r="F18" s="193">
        <v>11.9117</v>
      </c>
      <c r="G18" s="193">
        <v>15.8027</v>
      </c>
      <c r="H18" s="193">
        <v>14.010879166666665</v>
      </c>
      <c r="I18" s="193">
        <v>0.89242693330391587</v>
      </c>
    </row>
    <row r="19" spans="2:9" x14ac:dyDescent="0.3">
      <c r="B19" s="184" t="s">
        <v>50</v>
      </c>
      <c r="C19" s="190">
        <v>24</v>
      </c>
      <c r="D19" s="190">
        <v>0</v>
      </c>
      <c r="E19" s="190">
        <v>24</v>
      </c>
      <c r="F19" s="193">
        <v>2.7292999999999998</v>
      </c>
      <c r="G19" s="193">
        <v>6.7473999999999998</v>
      </c>
      <c r="H19" s="193">
        <v>5.2176569444444443</v>
      </c>
      <c r="I19" s="193">
        <v>1.1109998641376735</v>
      </c>
    </row>
    <row r="20" spans="2:9" x14ac:dyDescent="0.3">
      <c r="B20" s="184" t="s">
        <v>2</v>
      </c>
      <c r="C20" s="190">
        <v>24</v>
      </c>
      <c r="D20" s="190">
        <v>0</v>
      </c>
      <c r="E20" s="190">
        <v>24</v>
      </c>
      <c r="F20" s="193">
        <v>2.6255999999999999</v>
      </c>
      <c r="G20" s="193">
        <v>4.4508999999999999</v>
      </c>
      <c r="H20" s="193">
        <v>3.2574041666666664</v>
      </c>
      <c r="I20" s="193">
        <v>0.3820987665161828</v>
      </c>
    </row>
    <row r="21" spans="2:9" x14ac:dyDescent="0.3">
      <c r="B21" s="184" t="s">
        <v>218</v>
      </c>
      <c r="C21" s="190">
        <v>24</v>
      </c>
      <c r="D21" s="190">
        <v>0</v>
      </c>
      <c r="E21" s="190">
        <v>24</v>
      </c>
      <c r="F21" s="193">
        <v>16.314499999999999</v>
      </c>
      <c r="G21" s="193">
        <v>24.456</v>
      </c>
      <c r="H21" s="193">
        <v>22.520230555555553</v>
      </c>
      <c r="I21" s="193">
        <v>2.207232061064925</v>
      </c>
    </row>
    <row r="22" spans="2:9" x14ac:dyDescent="0.3">
      <c r="B22" s="184" t="s">
        <v>205</v>
      </c>
      <c r="C22" s="190">
        <v>24</v>
      </c>
      <c r="D22" s="190">
        <v>0</v>
      </c>
      <c r="E22" s="190">
        <v>24</v>
      </c>
      <c r="F22" s="193">
        <v>21.157800000000002</v>
      </c>
      <c r="G22" s="193">
        <v>32.739199999999997</v>
      </c>
      <c r="H22" s="193">
        <v>28.358536111111107</v>
      </c>
      <c r="I22" s="193">
        <v>3.2818405125549628</v>
      </c>
    </row>
    <row r="23" spans="2:9" x14ac:dyDescent="0.3">
      <c r="B23" s="184" t="s">
        <v>206</v>
      </c>
      <c r="C23" s="190">
        <v>24</v>
      </c>
      <c r="D23" s="190">
        <v>0</v>
      </c>
      <c r="E23" s="190">
        <v>24</v>
      </c>
      <c r="F23" s="193">
        <v>2.4310999999999998</v>
      </c>
      <c r="G23" s="193">
        <v>14.865399999999999</v>
      </c>
      <c r="H23" s="193">
        <v>4.5737486111111103</v>
      </c>
      <c r="I23" s="193">
        <v>3.0455025907616875</v>
      </c>
    </row>
    <row r="24" spans="2:9" x14ac:dyDescent="0.3">
      <c r="B24" s="184" t="s">
        <v>47</v>
      </c>
      <c r="C24" s="190">
        <v>24</v>
      </c>
      <c r="D24" s="190">
        <v>0</v>
      </c>
      <c r="E24" s="190">
        <v>24</v>
      </c>
      <c r="F24" s="193">
        <v>0.1004</v>
      </c>
      <c r="G24" s="193">
        <v>0.4491</v>
      </c>
      <c r="H24" s="193">
        <v>0.20845972222222223</v>
      </c>
      <c r="I24" s="193">
        <v>9.3412146320019443E-2</v>
      </c>
    </row>
    <row r="25" spans="2:9" x14ac:dyDescent="0.3">
      <c r="B25" s="184" t="s">
        <v>114</v>
      </c>
      <c r="C25" s="190">
        <v>24</v>
      </c>
      <c r="D25" s="190">
        <v>0</v>
      </c>
      <c r="E25" s="190">
        <v>24</v>
      </c>
      <c r="F25" s="193">
        <v>0.26579999999999998</v>
      </c>
      <c r="G25" s="193">
        <v>0.61809999999999998</v>
      </c>
      <c r="H25" s="193">
        <v>0.42260138888888887</v>
      </c>
      <c r="I25" s="193">
        <v>9.2371374196414197E-2</v>
      </c>
    </row>
    <row r="26" spans="2:9" x14ac:dyDescent="0.3">
      <c r="B26" s="184" t="s">
        <v>207</v>
      </c>
      <c r="C26" s="190">
        <v>24</v>
      </c>
      <c r="D26" s="190">
        <v>0</v>
      </c>
      <c r="E26" s="190">
        <v>24</v>
      </c>
      <c r="F26" s="193">
        <v>0.30030000000000001</v>
      </c>
      <c r="G26" s="193">
        <v>0.69569999999999999</v>
      </c>
      <c r="H26" s="193">
        <v>0.47663749999999994</v>
      </c>
      <c r="I26" s="193">
        <v>0.1002992167488599</v>
      </c>
    </row>
    <row r="27" spans="2:9" x14ac:dyDescent="0.3">
      <c r="B27" s="184" t="s">
        <v>115</v>
      </c>
      <c r="C27" s="190">
        <v>24</v>
      </c>
      <c r="D27" s="190">
        <v>0</v>
      </c>
      <c r="E27" s="190">
        <v>24</v>
      </c>
      <c r="F27" s="193">
        <v>0.84670000000000001</v>
      </c>
      <c r="G27" s="193">
        <v>3.0962000000000001</v>
      </c>
      <c r="H27" s="193">
        <v>1.5896819444444443</v>
      </c>
      <c r="I27" s="193">
        <v>0.64801767040521929</v>
      </c>
    </row>
    <row r="28" spans="2:9" x14ac:dyDescent="0.3">
      <c r="B28" s="184" t="s">
        <v>208</v>
      </c>
      <c r="C28" s="190">
        <v>24</v>
      </c>
      <c r="D28" s="190">
        <v>0</v>
      </c>
      <c r="E28" s="190">
        <v>24</v>
      </c>
      <c r="F28" s="193">
        <v>0.23</v>
      </c>
      <c r="G28" s="193">
        <v>31.58</v>
      </c>
      <c r="H28" s="193">
        <v>6.0789840610720676</v>
      </c>
      <c r="I28" s="193">
        <v>10.20772201242945</v>
      </c>
    </row>
    <row r="29" spans="2:9" x14ac:dyDescent="0.3">
      <c r="B29" s="184" t="s">
        <v>209</v>
      </c>
      <c r="C29" s="190">
        <v>24</v>
      </c>
      <c r="D29" s="190">
        <v>0</v>
      </c>
      <c r="E29" s="190">
        <v>24</v>
      </c>
      <c r="F29" s="193">
        <v>0.28999999999999998</v>
      </c>
      <c r="G29" s="193">
        <v>1.52</v>
      </c>
      <c r="H29" s="193">
        <v>0.76391301903203213</v>
      </c>
      <c r="I29" s="193">
        <v>0.34303853744551577</v>
      </c>
    </row>
    <row r="30" spans="2:9" x14ac:dyDescent="0.3">
      <c r="B30" s="184" t="s">
        <v>210</v>
      </c>
      <c r="C30" s="190">
        <v>24</v>
      </c>
      <c r="D30" s="190">
        <v>0</v>
      </c>
      <c r="E30" s="190">
        <v>24</v>
      </c>
      <c r="F30" s="193">
        <v>0.08</v>
      </c>
      <c r="G30" s="193">
        <v>1.5740000000000001</v>
      </c>
      <c r="H30" s="193">
        <v>0.49015307917888573</v>
      </c>
      <c r="I30" s="193">
        <v>0.41737919028220111</v>
      </c>
    </row>
    <row r="31" spans="2:9" x14ac:dyDescent="0.3">
      <c r="B31" s="184" t="s">
        <v>88</v>
      </c>
      <c r="C31" s="190">
        <v>24</v>
      </c>
      <c r="D31" s="190">
        <v>0</v>
      </c>
      <c r="E31" s="190">
        <v>24</v>
      </c>
      <c r="F31" s="193">
        <v>3.4547453703703698E-2</v>
      </c>
      <c r="G31" s="193">
        <v>0.32</v>
      </c>
      <c r="H31" s="193">
        <v>0.15201965440388734</v>
      </c>
      <c r="I31" s="193">
        <v>8.9454415699912485E-2</v>
      </c>
    </row>
    <row r="32" spans="2:9" x14ac:dyDescent="0.3">
      <c r="B32" s="184" t="s">
        <v>211</v>
      </c>
      <c r="C32" s="190">
        <v>24</v>
      </c>
      <c r="D32" s="190">
        <v>0</v>
      </c>
      <c r="E32" s="190">
        <v>24</v>
      </c>
      <c r="F32" s="193">
        <v>0</v>
      </c>
      <c r="G32" s="193">
        <v>0.16</v>
      </c>
      <c r="H32" s="193">
        <v>6.394911436811293E-2</v>
      </c>
      <c r="I32" s="193">
        <v>6.7125157003679506E-2</v>
      </c>
    </row>
    <row r="33" spans="2:23" x14ac:dyDescent="0.3">
      <c r="B33" s="184" t="s">
        <v>110</v>
      </c>
      <c r="C33" s="190">
        <v>24</v>
      </c>
      <c r="D33" s="190">
        <v>0</v>
      </c>
      <c r="E33" s="190">
        <v>24</v>
      </c>
      <c r="F33" s="193">
        <v>256.25299999999999</v>
      </c>
      <c r="G33" s="193">
        <v>482.4</v>
      </c>
      <c r="H33" s="193">
        <v>356.07324999999997</v>
      </c>
      <c r="I33" s="193">
        <v>52.531857661927795</v>
      </c>
    </row>
    <row r="34" spans="2:23" x14ac:dyDescent="0.3">
      <c r="B34" s="184" t="s">
        <v>111</v>
      </c>
      <c r="C34" s="190">
        <v>24</v>
      </c>
      <c r="D34" s="190">
        <v>0</v>
      </c>
      <c r="E34" s="190">
        <v>24</v>
      </c>
      <c r="F34" s="193">
        <v>0.12</v>
      </c>
      <c r="G34" s="193">
        <v>0.55730000000000002</v>
      </c>
      <c r="H34" s="193">
        <v>0.24240000000000003</v>
      </c>
      <c r="I34" s="193">
        <v>0.12270944473057871</v>
      </c>
    </row>
    <row r="35" spans="2:23" x14ac:dyDescent="0.3">
      <c r="B35" s="184" t="s">
        <v>212</v>
      </c>
      <c r="C35" s="190">
        <v>24</v>
      </c>
      <c r="D35" s="190">
        <v>0</v>
      </c>
      <c r="E35" s="190">
        <v>24</v>
      </c>
      <c r="F35" s="193">
        <v>60.92</v>
      </c>
      <c r="G35" s="193">
        <v>95.82</v>
      </c>
      <c r="H35" s="193">
        <v>72.928861319444451</v>
      </c>
      <c r="I35" s="193">
        <v>10.247074115997563</v>
      </c>
    </row>
    <row r="36" spans="2:23" x14ac:dyDescent="0.3">
      <c r="B36" s="184" t="s">
        <v>214</v>
      </c>
      <c r="C36" s="190">
        <v>24</v>
      </c>
      <c r="D36" s="190">
        <v>0</v>
      </c>
      <c r="E36" s="190">
        <v>24</v>
      </c>
      <c r="F36" s="193">
        <v>13.063699999999999</v>
      </c>
      <c r="G36" s="193">
        <v>17.4847</v>
      </c>
      <c r="H36" s="193">
        <v>15.332868055555556</v>
      </c>
      <c r="I36" s="193">
        <v>1.0530668361041162</v>
      </c>
    </row>
    <row r="37" spans="2:23" ht="15" thickBot="1" x14ac:dyDescent="0.35">
      <c r="B37" s="188" t="s">
        <v>213</v>
      </c>
      <c r="C37" s="191">
        <v>24</v>
      </c>
      <c r="D37" s="191">
        <v>0</v>
      </c>
      <c r="E37" s="191">
        <v>24</v>
      </c>
      <c r="F37" s="194">
        <v>0.2424072111293373</v>
      </c>
      <c r="G37" s="194">
        <v>0.46861471172092578</v>
      </c>
      <c r="H37" s="194">
        <v>0.36796422893989661</v>
      </c>
      <c r="I37" s="194">
        <v>5.6454535185868272E-2</v>
      </c>
    </row>
    <row r="40" spans="2:23" x14ac:dyDescent="0.3">
      <c r="B40" s="182" t="s">
        <v>168</v>
      </c>
    </row>
    <row r="41" spans="2:23" ht="15" thickBot="1" x14ac:dyDescent="0.35"/>
    <row r="42" spans="2:23" x14ac:dyDescent="0.3">
      <c r="B42" s="185" t="s">
        <v>169</v>
      </c>
      <c r="C42" s="186" t="s">
        <v>0</v>
      </c>
      <c r="D42" s="186" t="s">
        <v>1</v>
      </c>
      <c r="E42" s="186" t="s">
        <v>50</v>
      </c>
      <c r="F42" s="186" t="s">
        <v>2</v>
      </c>
      <c r="G42" s="186" t="s">
        <v>218</v>
      </c>
      <c r="H42" s="186" t="s">
        <v>205</v>
      </c>
      <c r="I42" s="186" t="s">
        <v>206</v>
      </c>
      <c r="J42" s="186" t="s">
        <v>47</v>
      </c>
      <c r="K42" s="186" t="s">
        <v>114</v>
      </c>
      <c r="L42" s="186" t="s">
        <v>207</v>
      </c>
      <c r="M42" s="186" t="s">
        <v>115</v>
      </c>
      <c r="N42" s="186" t="s">
        <v>208</v>
      </c>
      <c r="O42" s="186" t="s">
        <v>209</v>
      </c>
      <c r="P42" s="186" t="s">
        <v>210</v>
      </c>
      <c r="Q42" s="186" t="s">
        <v>88</v>
      </c>
      <c r="R42" s="186" t="s">
        <v>211</v>
      </c>
      <c r="S42" s="186" t="s">
        <v>110</v>
      </c>
      <c r="T42" s="186" t="s">
        <v>111</v>
      </c>
      <c r="U42" s="186" t="s">
        <v>212</v>
      </c>
      <c r="V42" s="186" t="s">
        <v>214</v>
      </c>
      <c r="W42" s="186" t="s">
        <v>213</v>
      </c>
    </row>
    <row r="43" spans="2:23" x14ac:dyDescent="0.3">
      <c r="B43" s="195" t="s">
        <v>0</v>
      </c>
      <c r="C43" s="201">
        <v>1</v>
      </c>
      <c r="D43" s="200">
        <v>0.59368105989453546</v>
      </c>
      <c r="E43" s="200">
        <v>0.53260017719580588</v>
      </c>
      <c r="F43" s="200">
        <v>-0.58571749625680025</v>
      </c>
      <c r="G43" s="197">
        <v>0.2569390208709722</v>
      </c>
      <c r="H43" s="197">
        <v>-0.18070700625218555</v>
      </c>
      <c r="I43" s="197">
        <v>-0.34538821748054455</v>
      </c>
      <c r="J43" s="197">
        <v>-0.35625107075481222</v>
      </c>
      <c r="K43" s="197">
        <v>-0.27373976107255127</v>
      </c>
      <c r="L43" s="200">
        <v>-0.43894790873435141</v>
      </c>
      <c r="M43" s="200">
        <v>-0.44347733293482861</v>
      </c>
      <c r="N43" s="197">
        <v>-0.14876617128864539</v>
      </c>
      <c r="O43" s="200">
        <v>0.41959023751591296</v>
      </c>
      <c r="P43" s="197">
        <v>-8.6345167970769174E-2</v>
      </c>
      <c r="Q43" s="197">
        <v>-0.11186753651016915</v>
      </c>
      <c r="R43" s="197">
        <v>-0.13742475445718325</v>
      </c>
      <c r="S43" s="197">
        <v>-8.0826409673098273E-2</v>
      </c>
      <c r="T43" s="200">
        <v>0.59602550323443426</v>
      </c>
      <c r="U43" s="200">
        <v>-0.44503973703898986</v>
      </c>
      <c r="V43" s="200">
        <v>0.73140108161474282</v>
      </c>
      <c r="W43" s="200">
        <v>0.6582535699589166</v>
      </c>
    </row>
    <row r="44" spans="2:23" x14ac:dyDescent="0.3">
      <c r="B44" s="183" t="s">
        <v>1</v>
      </c>
      <c r="C44" s="202">
        <v>0.59368105989453546</v>
      </c>
      <c r="D44" s="203">
        <v>1</v>
      </c>
      <c r="E44" s="202">
        <v>0.65449450649967766</v>
      </c>
      <c r="F44" s="198">
        <v>-0.29192034191878902</v>
      </c>
      <c r="G44" s="198">
        <v>0.3440888133565238</v>
      </c>
      <c r="H44" s="198">
        <v>-6.0212701180279965E-2</v>
      </c>
      <c r="I44" s="198">
        <v>-0.18337314769301571</v>
      </c>
      <c r="J44" s="198">
        <v>-0.28156441866823995</v>
      </c>
      <c r="K44" s="198">
        <v>-0.26686977647305932</v>
      </c>
      <c r="L44" s="198">
        <v>-0.27638644981162463</v>
      </c>
      <c r="M44" s="202">
        <v>-0.44014941942319163</v>
      </c>
      <c r="N44" s="198">
        <v>-0.32309914749704005</v>
      </c>
      <c r="O44" s="198">
        <v>5.4520262092691556E-2</v>
      </c>
      <c r="P44" s="202">
        <v>-0.44006001189632316</v>
      </c>
      <c r="Q44" s="198">
        <v>-0.384499797732966</v>
      </c>
      <c r="R44" s="198">
        <v>-5.0471060283208538E-2</v>
      </c>
      <c r="S44" s="198">
        <v>-0.27980889546353238</v>
      </c>
      <c r="T44" s="202">
        <v>0.45829607416888896</v>
      </c>
      <c r="U44" s="202">
        <v>-0.52820675143093765</v>
      </c>
      <c r="V44" s="202">
        <v>0.98298246144934365</v>
      </c>
      <c r="W44" s="202">
        <v>0.61272463307776803</v>
      </c>
    </row>
    <row r="45" spans="2:23" x14ac:dyDescent="0.3">
      <c r="B45" s="183" t="s">
        <v>50</v>
      </c>
      <c r="C45" s="202">
        <v>0.53260017719580588</v>
      </c>
      <c r="D45" s="202">
        <v>0.65449450649967766</v>
      </c>
      <c r="E45" s="203">
        <v>1</v>
      </c>
      <c r="F45" s="202">
        <v>-0.74939088945549759</v>
      </c>
      <c r="G45" s="202">
        <v>0.88759209089843005</v>
      </c>
      <c r="H45" s="202">
        <v>0.53180238742110886</v>
      </c>
      <c r="I45" s="202">
        <v>-0.80505169871757465</v>
      </c>
      <c r="J45" s="202">
        <v>-0.81120167345916849</v>
      </c>
      <c r="K45" s="202">
        <v>-0.68903015527564326</v>
      </c>
      <c r="L45" s="202">
        <v>-0.75416378934273243</v>
      </c>
      <c r="M45" s="202">
        <v>-0.88048036258131601</v>
      </c>
      <c r="N45" s="202">
        <v>-0.79936452693081406</v>
      </c>
      <c r="O45" s="198">
        <v>-4.5042804807581938E-2</v>
      </c>
      <c r="P45" s="202">
        <v>-0.80724478906607555</v>
      </c>
      <c r="Q45" s="202">
        <v>-0.75862098428024471</v>
      </c>
      <c r="R45" s="198">
        <v>-0.34976434933223799</v>
      </c>
      <c r="S45" s="202">
        <v>-0.70567701371854386</v>
      </c>
      <c r="T45" s="198">
        <v>0.37944772019339346</v>
      </c>
      <c r="U45" s="202">
        <v>-0.93467534202194791</v>
      </c>
      <c r="V45" s="202">
        <v>0.6762383180756214</v>
      </c>
      <c r="W45" s="202">
        <v>0.90652109424782723</v>
      </c>
    </row>
    <row r="46" spans="2:23" x14ac:dyDescent="0.3">
      <c r="B46" s="183" t="s">
        <v>2</v>
      </c>
      <c r="C46" s="202">
        <v>-0.58571749625680025</v>
      </c>
      <c r="D46" s="198">
        <v>-0.29192034191878902</v>
      </c>
      <c r="E46" s="202">
        <v>-0.74939088945549759</v>
      </c>
      <c r="F46" s="203">
        <v>1</v>
      </c>
      <c r="G46" s="202">
        <v>-0.76544641725065643</v>
      </c>
      <c r="H46" s="202">
        <v>-0.55005453439472585</v>
      </c>
      <c r="I46" s="202">
        <v>0.75830221556633126</v>
      </c>
      <c r="J46" s="202">
        <v>0.72678775050084421</v>
      </c>
      <c r="K46" s="202">
        <v>0.68991637937024175</v>
      </c>
      <c r="L46" s="202">
        <v>0.76352831583758696</v>
      </c>
      <c r="M46" s="202">
        <v>0.86527983186622315</v>
      </c>
      <c r="N46" s="202">
        <v>0.57590523801628146</v>
      </c>
      <c r="O46" s="198">
        <v>-0.17979928156133138</v>
      </c>
      <c r="P46" s="202">
        <v>0.54692176204357457</v>
      </c>
      <c r="Q46" s="202">
        <v>0.49924220864224456</v>
      </c>
      <c r="R46" s="198">
        <v>0.35975378305102956</v>
      </c>
      <c r="S46" s="202">
        <v>0.55288642195061855</v>
      </c>
      <c r="T46" s="202">
        <v>-0.50157515567987454</v>
      </c>
      <c r="U46" s="202">
        <v>0.79941564740268567</v>
      </c>
      <c r="V46" s="198">
        <v>-0.3810987491276619</v>
      </c>
      <c r="W46" s="202">
        <v>-0.71809840174692574</v>
      </c>
    </row>
    <row r="47" spans="2:23" x14ac:dyDescent="0.3">
      <c r="B47" s="183" t="s">
        <v>218</v>
      </c>
      <c r="C47" s="198">
        <v>0.2569390208709722</v>
      </c>
      <c r="D47" s="198">
        <v>0.3440888133565238</v>
      </c>
      <c r="E47" s="202">
        <v>0.88759209089843005</v>
      </c>
      <c r="F47" s="202">
        <v>-0.76544641725065643</v>
      </c>
      <c r="G47" s="203">
        <v>1</v>
      </c>
      <c r="H47" s="202">
        <v>0.81176062512475489</v>
      </c>
      <c r="I47" s="202">
        <v>-0.92105912214380881</v>
      </c>
      <c r="J47" s="202">
        <v>-0.91514842866371315</v>
      </c>
      <c r="K47" s="202">
        <v>-0.83815309765681179</v>
      </c>
      <c r="L47" s="202">
        <v>-0.75481439963174735</v>
      </c>
      <c r="M47" s="202">
        <v>-0.90869833887405549</v>
      </c>
      <c r="N47" s="202">
        <v>-0.89357541999367585</v>
      </c>
      <c r="O47" s="198">
        <v>-5.9252183324277556E-2</v>
      </c>
      <c r="P47" s="202">
        <v>-0.85105082963158474</v>
      </c>
      <c r="Q47" s="202">
        <v>-0.81199211257526405</v>
      </c>
      <c r="R47" s="202">
        <v>-0.49327069861251871</v>
      </c>
      <c r="S47" s="202">
        <v>-0.75116427062828217</v>
      </c>
      <c r="T47" s="198">
        <v>0.31793310995051371</v>
      </c>
      <c r="U47" s="202">
        <v>-0.92854960566871048</v>
      </c>
      <c r="V47" s="198">
        <v>0.35025465358736729</v>
      </c>
      <c r="W47" s="202">
        <v>0.82320046810485137</v>
      </c>
    </row>
    <row r="48" spans="2:23" x14ac:dyDescent="0.3">
      <c r="B48" s="183" t="s">
        <v>205</v>
      </c>
      <c r="C48" s="198">
        <v>-0.18070700625218555</v>
      </c>
      <c r="D48" s="198">
        <v>-6.0212701180279965E-2</v>
      </c>
      <c r="E48" s="202">
        <v>0.53180238742110886</v>
      </c>
      <c r="F48" s="202">
        <v>-0.55005453439472585</v>
      </c>
      <c r="G48" s="202">
        <v>0.81176062512475489</v>
      </c>
      <c r="H48" s="203">
        <v>1</v>
      </c>
      <c r="I48" s="202">
        <v>-0.73036261159406535</v>
      </c>
      <c r="J48" s="202">
        <v>-0.77970628963221289</v>
      </c>
      <c r="K48" s="202">
        <v>-0.75694816077205307</v>
      </c>
      <c r="L48" s="202">
        <v>-0.66086734428104499</v>
      </c>
      <c r="M48" s="202">
        <v>-0.75529126182482043</v>
      </c>
      <c r="N48" s="202">
        <v>-0.7991233603393586</v>
      </c>
      <c r="O48" s="198">
        <v>-0.13012245598713235</v>
      </c>
      <c r="P48" s="202">
        <v>-0.76155177233206017</v>
      </c>
      <c r="Q48" s="202">
        <v>-0.71657128260977343</v>
      </c>
      <c r="R48" s="198">
        <v>-0.31855216518186219</v>
      </c>
      <c r="S48" s="202">
        <v>-0.65073091030687613</v>
      </c>
      <c r="T48" s="198">
        <v>9.4580974435052395E-2</v>
      </c>
      <c r="U48" s="202">
        <v>-0.70905092512617407</v>
      </c>
      <c r="V48" s="198">
        <v>-9.227990213395515E-2</v>
      </c>
      <c r="W48" s="202">
        <v>0.47151571484578575</v>
      </c>
    </row>
    <row r="49" spans="2:23" x14ac:dyDescent="0.3">
      <c r="B49" s="183" t="s">
        <v>206</v>
      </c>
      <c r="C49" s="198">
        <v>-0.34538821748054455</v>
      </c>
      <c r="D49" s="198">
        <v>-0.18337314769301571</v>
      </c>
      <c r="E49" s="202">
        <v>-0.80505169871757465</v>
      </c>
      <c r="F49" s="202">
        <v>0.75830221556633126</v>
      </c>
      <c r="G49" s="202">
        <v>-0.92105912214380881</v>
      </c>
      <c r="H49" s="202">
        <v>-0.73036261159406535</v>
      </c>
      <c r="I49" s="203">
        <v>1</v>
      </c>
      <c r="J49" s="202">
        <v>0.93834366976530437</v>
      </c>
      <c r="K49" s="202">
        <v>0.80373094835185666</v>
      </c>
      <c r="L49" s="202">
        <v>0.79273763838564548</v>
      </c>
      <c r="M49" s="202">
        <v>0.82995200288938265</v>
      </c>
      <c r="N49" s="202">
        <v>0.83225383774349926</v>
      </c>
      <c r="O49" s="198">
        <v>-1.8071903101784158E-2</v>
      </c>
      <c r="P49" s="202">
        <v>0.74519846375115018</v>
      </c>
      <c r="Q49" s="202">
        <v>0.74766627676053865</v>
      </c>
      <c r="R49" s="202">
        <v>0.50801456708649906</v>
      </c>
      <c r="S49" s="202">
        <v>0.68371214298255545</v>
      </c>
      <c r="T49" s="198">
        <v>-0.31344591030471702</v>
      </c>
      <c r="U49" s="202">
        <v>0.85803239849678914</v>
      </c>
      <c r="V49" s="198">
        <v>-0.23424677986514367</v>
      </c>
      <c r="W49" s="202">
        <v>-0.85435837672444503</v>
      </c>
    </row>
    <row r="50" spans="2:23" x14ac:dyDescent="0.3">
      <c r="B50" s="183" t="s">
        <v>47</v>
      </c>
      <c r="C50" s="198">
        <v>-0.35625107075481222</v>
      </c>
      <c r="D50" s="198">
        <v>-0.28156441866823995</v>
      </c>
      <c r="E50" s="202">
        <v>-0.81120167345916849</v>
      </c>
      <c r="F50" s="202">
        <v>0.72678775050084421</v>
      </c>
      <c r="G50" s="202">
        <v>-0.91514842866371315</v>
      </c>
      <c r="H50" s="202">
        <v>-0.77970628963221289</v>
      </c>
      <c r="I50" s="202">
        <v>0.93834366976530437</v>
      </c>
      <c r="J50" s="203">
        <v>1</v>
      </c>
      <c r="K50" s="202">
        <v>0.92146699571125767</v>
      </c>
      <c r="L50" s="202">
        <v>0.87516395934461066</v>
      </c>
      <c r="M50" s="202">
        <v>0.89987502806978958</v>
      </c>
      <c r="N50" s="202">
        <v>0.85969496249728794</v>
      </c>
      <c r="O50" s="198">
        <v>-0.15298713923531893</v>
      </c>
      <c r="P50" s="202">
        <v>0.77105152947255073</v>
      </c>
      <c r="Q50" s="202">
        <v>0.74947917905668027</v>
      </c>
      <c r="R50" s="202">
        <v>0.49913386831711776</v>
      </c>
      <c r="S50" s="202">
        <v>0.60460883838811119</v>
      </c>
      <c r="T50" s="202">
        <v>-0.43473523555553989</v>
      </c>
      <c r="U50" s="202">
        <v>0.91502533256950769</v>
      </c>
      <c r="V50" s="198">
        <v>-0.31993928470112137</v>
      </c>
      <c r="W50" s="202">
        <v>-0.88911901482721256</v>
      </c>
    </row>
    <row r="51" spans="2:23" x14ac:dyDescent="0.3">
      <c r="B51" s="183" t="s">
        <v>114</v>
      </c>
      <c r="C51" s="198">
        <v>-0.27373976107255127</v>
      </c>
      <c r="D51" s="198">
        <v>-0.26686977647305932</v>
      </c>
      <c r="E51" s="202">
        <v>-0.68903015527564326</v>
      </c>
      <c r="F51" s="202">
        <v>0.68991637937024175</v>
      </c>
      <c r="G51" s="202">
        <v>-0.83815309765681179</v>
      </c>
      <c r="H51" s="202">
        <v>-0.75694816077205307</v>
      </c>
      <c r="I51" s="202">
        <v>0.80373094835185666</v>
      </c>
      <c r="J51" s="202">
        <v>0.92146699571125767</v>
      </c>
      <c r="K51" s="203">
        <v>1</v>
      </c>
      <c r="L51" s="202">
        <v>0.75352662380795166</v>
      </c>
      <c r="M51" s="202">
        <v>0.84040592788602808</v>
      </c>
      <c r="N51" s="202">
        <v>0.78357875395756271</v>
      </c>
      <c r="O51" s="198">
        <v>-0.21695567683490061</v>
      </c>
      <c r="P51" s="202">
        <v>0.69112378888002413</v>
      </c>
      <c r="Q51" s="202">
        <v>0.59605225892629266</v>
      </c>
      <c r="R51" s="202">
        <v>0.61482897491523658</v>
      </c>
      <c r="S51" s="202">
        <v>0.4679913189565118</v>
      </c>
      <c r="T51" s="202">
        <v>-0.58426377041076094</v>
      </c>
      <c r="U51" s="202">
        <v>0.83750126511164802</v>
      </c>
      <c r="V51" s="198">
        <v>-0.28865030500947425</v>
      </c>
      <c r="W51" s="202">
        <v>-0.77909234990881093</v>
      </c>
    </row>
    <row r="52" spans="2:23" x14ac:dyDescent="0.3">
      <c r="B52" s="183" t="s">
        <v>207</v>
      </c>
      <c r="C52" s="202">
        <v>-0.43894790873435141</v>
      </c>
      <c r="D52" s="198">
        <v>-0.27638644981162463</v>
      </c>
      <c r="E52" s="202">
        <v>-0.75416378934273243</v>
      </c>
      <c r="F52" s="202">
        <v>0.76352831583758696</v>
      </c>
      <c r="G52" s="202">
        <v>-0.75481439963174735</v>
      </c>
      <c r="H52" s="202">
        <v>-0.66086734428104499</v>
      </c>
      <c r="I52" s="202">
        <v>0.79273763838564548</v>
      </c>
      <c r="J52" s="202">
        <v>0.87516395934461066</v>
      </c>
      <c r="K52" s="202">
        <v>0.75352662380795166</v>
      </c>
      <c r="L52" s="203">
        <v>1</v>
      </c>
      <c r="M52" s="202">
        <v>0.88352150426571241</v>
      </c>
      <c r="N52" s="202">
        <v>0.73940663695282793</v>
      </c>
      <c r="O52" s="198">
        <v>-0.19427946983995534</v>
      </c>
      <c r="P52" s="202">
        <v>0.7003291265599112</v>
      </c>
      <c r="Q52" s="202">
        <v>0.64786659878173458</v>
      </c>
      <c r="R52" s="198">
        <v>0.26721129093945756</v>
      </c>
      <c r="S52" s="202">
        <v>0.55594073389048726</v>
      </c>
      <c r="T52" s="198">
        <v>-0.36942620835641915</v>
      </c>
      <c r="U52" s="202">
        <v>0.87398895673803223</v>
      </c>
      <c r="V52" s="198">
        <v>-0.33442947039627668</v>
      </c>
      <c r="W52" s="202">
        <v>-0.80054712149639196</v>
      </c>
    </row>
    <row r="53" spans="2:23" x14ac:dyDescent="0.3">
      <c r="B53" s="183" t="s">
        <v>115</v>
      </c>
      <c r="C53" s="202">
        <v>-0.44347733293482861</v>
      </c>
      <c r="D53" s="202">
        <v>-0.44014941942319163</v>
      </c>
      <c r="E53" s="202">
        <v>-0.88048036258131601</v>
      </c>
      <c r="F53" s="202">
        <v>0.86527983186622315</v>
      </c>
      <c r="G53" s="202">
        <v>-0.90869833887405549</v>
      </c>
      <c r="H53" s="202">
        <v>-0.75529126182482043</v>
      </c>
      <c r="I53" s="202">
        <v>0.82995200288938265</v>
      </c>
      <c r="J53" s="202">
        <v>0.89987502806978958</v>
      </c>
      <c r="K53" s="202">
        <v>0.84040592788602808</v>
      </c>
      <c r="L53" s="202">
        <v>0.88352150426571241</v>
      </c>
      <c r="M53" s="203">
        <v>1</v>
      </c>
      <c r="N53" s="202">
        <v>0.82613050593803128</v>
      </c>
      <c r="O53" s="198">
        <v>-0.13125288521579737</v>
      </c>
      <c r="P53" s="202">
        <v>0.81639600256678491</v>
      </c>
      <c r="Q53" s="202">
        <v>0.76387267918285484</v>
      </c>
      <c r="R53" s="198">
        <v>0.33251666553885845</v>
      </c>
      <c r="S53" s="202">
        <v>0.70354444557730933</v>
      </c>
      <c r="T53" s="202">
        <v>-0.42777448816757346</v>
      </c>
      <c r="U53" s="202">
        <v>0.97387231034460631</v>
      </c>
      <c r="V53" s="202">
        <v>-0.47424523598411833</v>
      </c>
      <c r="W53" s="202">
        <v>-0.85028854743591931</v>
      </c>
    </row>
    <row r="54" spans="2:23" x14ac:dyDescent="0.3">
      <c r="B54" s="183" t="s">
        <v>208</v>
      </c>
      <c r="C54" s="198">
        <v>-0.14876617128864539</v>
      </c>
      <c r="D54" s="198">
        <v>-0.32309914749704005</v>
      </c>
      <c r="E54" s="202">
        <v>-0.79936452693081406</v>
      </c>
      <c r="F54" s="202">
        <v>0.57590523801628146</v>
      </c>
      <c r="G54" s="202">
        <v>-0.89357541999367585</v>
      </c>
      <c r="H54" s="202">
        <v>-0.7991233603393586</v>
      </c>
      <c r="I54" s="202">
        <v>0.83225383774349926</v>
      </c>
      <c r="J54" s="202">
        <v>0.85969496249728794</v>
      </c>
      <c r="K54" s="202">
        <v>0.78357875395756271</v>
      </c>
      <c r="L54" s="202">
        <v>0.73940663695282793</v>
      </c>
      <c r="M54" s="202">
        <v>0.82613050593803128</v>
      </c>
      <c r="N54" s="203">
        <v>1</v>
      </c>
      <c r="O54" s="198">
        <v>4.6270124753941939E-2</v>
      </c>
      <c r="P54" s="202">
        <v>0.84116060613377119</v>
      </c>
      <c r="Q54" s="202">
        <v>0.78293213435931053</v>
      </c>
      <c r="R54" s="202">
        <v>0.50696526773018924</v>
      </c>
      <c r="S54" s="202">
        <v>0.69179175396765757</v>
      </c>
      <c r="T54" s="198">
        <v>-0.25342138247954699</v>
      </c>
      <c r="U54" s="202">
        <v>0.88484895058329593</v>
      </c>
      <c r="V54" s="198">
        <v>-0.30777283027139474</v>
      </c>
      <c r="W54" s="202">
        <v>-0.77391939062394732</v>
      </c>
    </row>
    <row r="55" spans="2:23" x14ac:dyDescent="0.3">
      <c r="B55" s="183" t="s">
        <v>209</v>
      </c>
      <c r="C55" s="202">
        <v>0.41959023751591296</v>
      </c>
      <c r="D55" s="198">
        <v>5.4520262092691556E-2</v>
      </c>
      <c r="E55" s="198">
        <v>-4.5042804807581938E-2</v>
      </c>
      <c r="F55" s="198">
        <v>-0.17979928156133138</v>
      </c>
      <c r="G55" s="198">
        <v>-5.9252183324277556E-2</v>
      </c>
      <c r="H55" s="198">
        <v>-0.13012245598713235</v>
      </c>
      <c r="I55" s="198">
        <v>-1.8071903101784158E-2</v>
      </c>
      <c r="J55" s="198">
        <v>-0.15298713923531893</v>
      </c>
      <c r="K55" s="198">
        <v>-0.21695567683490061</v>
      </c>
      <c r="L55" s="198">
        <v>-0.19427946983995534</v>
      </c>
      <c r="M55" s="198">
        <v>-0.13125288521579737</v>
      </c>
      <c r="N55" s="198">
        <v>4.6270124753941939E-2</v>
      </c>
      <c r="O55" s="203">
        <v>1</v>
      </c>
      <c r="P55" s="198">
        <v>0.21503167098431186</v>
      </c>
      <c r="Q55" s="198">
        <v>0.25374678580894749</v>
      </c>
      <c r="R55" s="198">
        <v>-0.24319543267125007</v>
      </c>
      <c r="S55" s="198">
        <v>0.29199874479611748</v>
      </c>
      <c r="T55" s="202">
        <v>0.53920094112034178</v>
      </c>
      <c r="U55" s="198">
        <v>-0.10994311791833321</v>
      </c>
      <c r="V55" s="198">
        <v>0.14198879560547592</v>
      </c>
      <c r="W55" s="198">
        <v>0.19231453005619789</v>
      </c>
    </row>
    <row r="56" spans="2:23" x14ac:dyDescent="0.3">
      <c r="B56" s="183" t="s">
        <v>210</v>
      </c>
      <c r="C56" s="198">
        <v>-8.6345167970769174E-2</v>
      </c>
      <c r="D56" s="202">
        <v>-0.44006001189632316</v>
      </c>
      <c r="E56" s="202">
        <v>-0.80724478906607555</v>
      </c>
      <c r="F56" s="202">
        <v>0.54692176204357457</v>
      </c>
      <c r="G56" s="202">
        <v>-0.85105082963158474</v>
      </c>
      <c r="H56" s="202">
        <v>-0.76155177233206017</v>
      </c>
      <c r="I56" s="202">
        <v>0.74519846375115018</v>
      </c>
      <c r="J56" s="202">
        <v>0.77105152947255073</v>
      </c>
      <c r="K56" s="202">
        <v>0.69112378888002413</v>
      </c>
      <c r="L56" s="202">
        <v>0.7003291265599112</v>
      </c>
      <c r="M56" s="202">
        <v>0.81639600256678491</v>
      </c>
      <c r="N56" s="202">
        <v>0.84116060613377119</v>
      </c>
      <c r="O56" s="198">
        <v>0.21503167098431186</v>
      </c>
      <c r="P56" s="203">
        <v>1</v>
      </c>
      <c r="Q56" s="202">
        <v>0.89588351398794419</v>
      </c>
      <c r="R56" s="198">
        <v>0.17288126806022655</v>
      </c>
      <c r="S56" s="202">
        <v>0.863582839024437</v>
      </c>
      <c r="T56" s="198">
        <v>-0.12897232755334742</v>
      </c>
      <c r="U56" s="202">
        <v>0.86677887773467166</v>
      </c>
      <c r="V56" s="198">
        <v>-0.39264226552260295</v>
      </c>
      <c r="W56" s="202">
        <v>-0.7172848339975908</v>
      </c>
    </row>
    <row r="57" spans="2:23" x14ac:dyDescent="0.3">
      <c r="B57" s="183" t="s">
        <v>88</v>
      </c>
      <c r="C57" s="198">
        <v>-0.11186753651016915</v>
      </c>
      <c r="D57" s="198">
        <v>-0.384499797732966</v>
      </c>
      <c r="E57" s="202">
        <v>-0.75862098428024471</v>
      </c>
      <c r="F57" s="202">
        <v>0.49924220864224456</v>
      </c>
      <c r="G57" s="202">
        <v>-0.81199211257526405</v>
      </c>
      <c r="H57" s="202">
        <v>-0.71657128260977343</v>
      </c>
      <c r="I57" s="202">
        <v>0.74766627676053865</v>
      </c>
      <c r="J57" s="202">
        <v>0.74947917905668027</v>
      </c>
      <c r="K57" s="202">
        <v>0.59605225892629266</v>
      </c>
      <c r="L57" s="202">
        <v>0.64786659878173458</v>
      </c>
      <c r="M57" s="202">
        <v>0.76387267918285484</v>
      </c>
      <c r="N57" s="202">
        <v>0.78293213435931053</v>
      </c>
      <c r="O57" s="198">
        <v>0.25374678580894749</v>
      </c>
      <c r="P57" s="202">
        <v>0.89588351398794419</v>
      </c>
      <c r="Q57" s="203">
        <v>1</v>
      </c>
      <c r="R57" s="198">
        <v>2.7560021190915877E-2</v>
      </c>
      <c r="S57" s="202">
        <v>0.8349257057562971</v>
      </c>
      <c r="T57" s="198">
        <v>1.5610350185849839E-3</v>
      </c>
      <c r="U57" s="202">
        <v>0.79893519967097504</v>
      </c>
      <c r="V57" s="198">
        <v>-0.35138379767956962</v>
      </c>
      <c r="W57" s="202">
        <v>-0.70448537574087688</v>
      </c>
    </row>
    <row r="58" spans="2:23" x14ac:dyDescent="0.3">
      <c r="B58" s="183" t="s">
        <v>211</v>
      </c>
      <c r="C58" s="198">
        <v>-0.13742475445718325</v>
      </c>
      <c r="D58" s="198">
        <v>-5.0471060283208538E-2</v>
      </c>
      <c r="E58" s="198">
        <v>-0.34976434933223799</v>
      </c>
      <c r="F58" s="198">
        <v>0.35975378305102956</v>
      </c>
      <c r="G58" s="202">
        <v>-0.49327069861251871</v>
      </c>
      <c r="H58" s="198">
        <v>-0.31855216518186219</v>
      </c>
      <c r="I58" s="202">
        <v>0.50801456708649906</v>
      </c>
      <c r="J58" s="202">
        <v>0.49913386831711776</v>
      </c>
      <c r="K58" s="202">
        <v>0.61482897491523658</v>
      </c>
      <c r="L58" s="198">
        <v>0.26721129093945756</v>
      </c>
      <c r="M58" s="198">
        <v>0.33251666553885845</v>
      </c>
      <c r="N58" s="202">
        <v>0.50696526773018924</v>
      </c>
      <c r="O58" s="198">
        <v>-0.24319543267125007</v>
      </c>
      <c r="P58" s="198">
        <v>0.17288126806022655</v>
      </c>
      <c r="Q58" s="198">
        <v>2.7560021190915877E-2</v>
      </c>
      <c r="R58" s="203">
        <v>1</v>
      </c>
      <c r="S58" s="198">
        <v>7.463354203554167E-4</v>
      </c>
      <c r="T58" s="202">
        <v>-0.60452577519776318</v>
      </c>
      <c r="U58" s="198">
        <v>0.39785932327040413</v>
      </c>
      <c r="V58" s="198">
        <v>-7.4143695968385812E-2</v>
      </c>
      <c r="W58" s="202">
        <v>-0.42957340368901276</v>
      </c>
    </row>
    <row r="59" spans="2:23" x14ac:dyDescent="0.3">
      <c r="B59" s="183" t="s">
        <v>110</v>
      </c>
      <c r="C59" s="198">
        <v>-8.0826409673098273E-2</v>
      </c>
      <c r="D59" s="198">
        <v>-0.27980889546353238</v>
      </c>
      <c r="E59" s="202">
        <v>-0.70567701371854386</v>
      </c>
      <c r="F59" s="202">
        <v>0.55288642195061855</v>
      </c>
      <c r="G59" s="202">
        <v>-0.75116427062828217</v>
      </c>
      <c r="H59" s="202">
        <v>-0.65073091030687613</v>
      </c>
      <c r="I59" s="202">
        <v>0.68371214298255545</v>
      </c>
      <c r="J59" s="202">
        <v>0.60460883838811119</v>
      </c>
      <c r="K59" s="202">
        <v>0.4679913189565118</v>
      </c>
      <c r="L59" s="202">
        <v>0.55594073389048726</v>
      </c>
      <c r="M59" s="202">
        <v>0.70354444557730933</v>
      </c>
      <c r="N59" s="202">
        <v>0.69179175396765757</v>
      </c>
      <c r="O59" s="198">
        <v>0.29199874479611748</v>
      </c>
      <c r="P59" s="202">
        <v>0.863582839024437</v>
      </c>
      <c r="Q59" s="202">
        <v>0.8349257057562971</v>
      </c>
      <c r="R59" s="198">
        <v>7.463354203554167E-4</v>
      </c>
      <c r="S59" s="203">
        <v>1</v>
      </c>
      <c r="T59" s="198">
        <v>0.10514596008739729</v>
      </c>
      <c r="U59" s="202">
        <v>0.72375646742020938</v>
      </c>
      <c r="V59" s="198">
        <v>-0.25557678990849869</v>
      </c>
      <c r="W59" s="202">
        <v>-0.57033859303451306</v>
      </c>
    </row>
    <row r="60" spans="2:23" x14ac:dyDescent="0.3">
      <c r="B60" s="183" t="s">
        <v>111</v>
      </c>
      <c r="C60" s="202">
        <v>0.59602550323443426</v>
      </c>
      <c r="D60" s="202">
        <v>0.45829607416888896</v>
      </c>
      <c r="E60" s="198">
        <v>0.37944772019339346</v>
      </c>
      <c r="F60" s="202">
        <v>-0.50157515567987454</v>
      </c>
      <c r="G60" s="198">
        <v>0.31793310995051371</v>
      </c>
      <c r="H60" s="198">
        <v>9.4580974435052395E-2</v>
      </c>
      <c r="I60" s="198">
        <v>-0.31344591030471702</v>
      </c>
      <c r="J60" s="202">
        <v>-0.43473523555553989</v>
      </c>
      <c r="K60" s="202">
        <v>-0.58426377041076094</v>
      </c>
      <c r="L60" s="198">
        <v>-0.36942620835641915</v>
      </c>
      <c r="M60" s="202">
        <v>-0.42777448816757346</v>
      </c>
      <c r="N60" s="198">
        <v>-0.25342138247954699</v>
      </c>
      <c r="O60" s="202">
        <v>0.53920094112034178</v>
      </c>
      <c r="P60" s="198">
        <v>-0.12897232755334742</v>
      </c>
      <c r="Q60" s="198">
        <v>1.5610350185849839E-3</v>
      </c>
      <c r="R60" s="202">
        <v>-0.60452577519776318</v>
      </c>
      <c r="S60" s="198">
        <v>0.10514596008739729</v>
      </c>
      <c r="T60" s="203">
        <v>1</v>
      </c>
      <c r="U60" s="202">
        <v>-0.43522279286194049</v>
      </c>
      <c r="V60" s="202">
        <v>0.52444786612352667</v>
      </c>
      <c r="W60" s="202">
        <v>0.53394523158979601</v>
      </c>
    </row>
    <row r="61" spans="2:23" x14ac:dyDescent="0.3">
      <c r="B61" s="183" t="s">
        <v>212</v>
      </c>
      <c r="C61" s="202">
        <v>-0.44503973703898986</v>
      </c>
      <c r="D61" s="202">
        <v>-0.52820675143093765</v>
      </c>
      <c r="E61" s="202">
        <v>-0.93467534202194791</v>
      </c>
      <c r="F61" s="202">
        <v>0.79941564740268567</v>
      </c>
      <c r="G61" s="202">
        <v>-0.92854960566871048</v>
      </c>
      <c r="H61" s="202">
        <v>-0.70905092512617407</v>
      </c>
      <c r="I61" s="202">
        <v>0.85803239849678914</v>
      </c>
      <c r="J61" s="202">
        <v>0.91502533256950769</v>
      </c>
      <c r="K61" s="202">
        <v>0.83750126511164802</v>
      </c>
      <c r="L61" s="202">
        <v>0.87398895673803223</v>
      </c>
      <c r="M61" s="202">
        <v>0.97387231034460631</v>
      </c>
      <c r="N61" s="202">
        <v>0.88484895058329593</v>
      </c>
      <c r="O61" s="198">
        <v>-0.10994311791833321</v>
      </c>
      <c r="P61" s="202">
        <v>0.86677887773467166</v>
      </c>
      <c r="Q61" s="202">
        <v>0.79893519967097504</v>
      </c>
      <c r="R61" s="198">
        <v>0.39785932327040413</v>
      </c>
      <c r="S61" s="202">
        <v>0.72375646742020938</v>
      </c>
      <c r="T61" s="202">
        <v>-0.43522279286194049</v>
      </c>
      <c r="U61" s="203">
        <v>1</v>
      </c>
      <c r="V61" s="202">
        <v>-0.54922654743536581</v>
      </c>
      <c r="W61" s="202">
        <v>-0.9112774992476359</v>
      </c>
    </row>
    <row r="62" spans="2:23" x14ac:dyDescent="0.3">
      <c r="B62" s="183" t="s">
        <v>214</v>
      </c>
      <c r="C62" s="202">
        <v>0.73140108161474282</v>
      </c>
      <c r="D62" s="202">
        <v>0.98298246144934365</v>
      </c>
      <c r="E62" s="202">
        <v>0.6762383180756214</v>
      </c>
      <c r="F62" s="198">
        <v>-0.3810987491276619</v>
      </c>
      <c r="G62" s="198">
        <v>0.35025465358736729</v>
      </c>
      <c r="H62" s="198">
        <v>-9.227990213395515E-2</v>
      </c>
      <c r="I62" s="198">
        <v>-0.23424677986514367</v>
      </c>
      <c r="J62" s="198">
        <v>-0.31993928470112137</v>
      </c>
      <c r="K62" s="198">
        <v>-0.28865030500947425</v>
      </c>
      <c r="L62" s="198">
        <v>-0.33442947039627668</v>
      </c>
      <c r="M62" s="202">
        <v>-0.47424523598411833</v>
      </c>
      <c r="N62" s="198">
        <v>-0.30777283027139474</v>
      </c>
      <c r="O62" s="198">
        <v>0.14198879560547592</v>
      </c>
      <c r="P62" s="198">
        <v>-0.39264226552260295</v>
      </c>
      <c r="Q62" s="198">
        <v>-0.35138379767956962</v>
      </c>
      <c r="R62" s="198">
        <v>-7.4143695968385812E-2</v>
      </c>
      <c r="S62" s="198">
        <v>-0.25557678990849869</v>
      </c>
      <c r="T62" s="202">
        <v>0.52444786612352667</v>
      </c>
      <c r="U62" s="202">
        <v>-0.54922654743536581</v>
      </c>
      <c r="V62" s="203">
        <v>1</v>
      </c>
      <c r="W62" s="202">
        <v>0.6695247562569131</v>
      </c>
    </row>
    <row r="63" spans="2:23" ht="15" thickBot="1" x14ac:dyDescent="0.35">
      <c r="B63" s="196" t="s">
        <v>213</v>
      </c>
      <c r="C63" s="204">
        <v>0.6582535699589166</v>
      </c>
      <c r="D63" s="204">
        <v>0.61272463307776803</v>
      </c>
      <c r="E63" s="204">
        <v>0.90652109424782723</v>
      </c>
      <c r="F63" s="204">
        <v>-0.71809840174692574</v>
      </c>
      <c r="G63" s="204">
        <v>0.82320046810485137</v>
      </c>
      <c r="H63" s="204">
        <v>0.47151571484578575</v>
      </c>
      <c r="I63" s="204">
        <v>-0.85435837672444503</v>
      </c>
      <c r="J63" s="204">
        <v>-0.88911901482721256</v>
      </c>
      <c r="K63" s="204">
        <v>-0.77909234990881093</v>
      </c>
      <c r="L63" s="204">
        <v>-0.80054712149639196</v>
      </c>
      <c r="M63" s="204">
        <v>-0.85028854743591931</v>
      </c>
      <c r="N63" s="204">
        <v>-0.77391939062394732</v>
      </c>
      <c r="O63" s="199">
        <v>0.19231453005619789</v>
      </c>
      <c r="P63" s="204">
        <v>-0.7172848339975908</v>
      </c>
      <c r="Q63" s="204">
        <v>-0.70448537574087688</v>
      </c>
      <c r="R63" s="204">
        <v>-0.42957340368901276</v>
      </c>
      <c r="S63" s="204">
        <v>-0.57033859303451306</v>
      </c>
      <c r="T63" s="204">
        <v>0.53394523158979601</v>
      </c>
      <c r="U63" s="204">
        <v>-0.9112774992476359</v>
      </c>
      <c r="V63" s="204">
        <v>0.6695247562569131</v>
      </c>
      <c r="W63" s="205">
        <v>1</v>
      </c>
    </row>
    <row r="64" spans="2:23" x14ac:dyDescent="0.3">
      <c r="B64" s="206" t="s">
        <v>170</v>
      </c>
    </row>
    <row r="67" spans="2:21" x14ac:dyDescent="0.3">
      <c r="B67" s="72" t="s">
        <v>171</v>
      </c>
    </row>
    <row r="69" spans="2:21" x14ac:dyDescent="0.3">
      <c r="B69" s="182" t="s">
        <v>172</v>
      </c>
    </row>
    <row r="70" spans="2:21" ht="15" thickBot="1" x14ac:dyDescent="0.35"/>
    <row r="71" spans="2:21" x14ac:dyDescent="0.3">
      <c r="B71" s="185"/>
      <c r="C71" s="186" t="s">
        <v>173</v>
      </c>
      <c r="D71" s="186" t="s">
        <v>174</v>
      </c>
      <c r="E71" s="186" t="s">
        <v>175</v>
      </c>
      <c r="F71" s="186" t="s">
        <v>176</v>
      </c>
      <c r="G71" s="186" t="s">
        <v>177</v>
      </c>
      <c r="H71" s="186" t="s">
        <v>178</v>
      </c>
      <c r="I71" s="186" t="s">
        <v>179</v>
      </c>
      <c r="J71" s="186" t="s">
        <v>180</v>
      </c>
      <c r="K71" s="186" t="s">
        <v>181</v>
      </c>
      <c r="L71" s="186" t="s">
        <v>182</v>
      </c>
      <c r="M71" s="186" t="s">
        <v>183</v>
      </c>
      <c r="N71" s="186" t="s">
        <v>184</v>
      </c>
      <c r="O71" s="186" t="s">
        <v>185</v>
      </c>
      <c r="P71" s="186" t="s">
        <v>186</v>
      </c>
      <c r="Q71" s="186" t="s">
        <v>187</v>
      </c>
      <c r="R71" s="186" t="s">
        <v>188</v>
      </c>
      <c r="S71" s="186" t="s">
        <v>189</v>
      </c>
      <c r="T71" s="186" t="s">
        <v>190</v>
      </c>
      <c r="U71" s="186" t="s">
        <v>191</v>
      </c>
    </row>
    <row r="72" spans="2:21" x14ac:dyDescent="0.3">
      <c r="B72" s="195" t="s">
        <v>192</v>
      </c>
      <c r="C72" s="197">
        <v>12.784559673992582</v>
      </c>
      <c r="D72" s="197">
        <v>3.1625733486731336</v>
      </c>
      <c r="E72" s="197">
        <v>2.110629975085069</v>
      </c>
      <c r="F72" s="197">
        <v>0.93800553053106228</v>
      </c>
      <c r="G72" s="197">
        <v>0.60138596736493477</v>
      </c>
      <c r="H72" s="197">
        <v>0.41621152512403425</v>
      </c>
      <c r="I72" s="197">
        <v>0.31006764699533418</v>
      </c>
      <c r="J72" s="197">
        <v>0.22047848746421664</v>
      </c>
      <c r="K72" s="197">
        <v>0.14300374628395546</v>
      </c>
      <c r="L72" s="197">
        <v>9.7027944168615959E-2</v>
      </c>
      <c r="M72" s="197">
        <v>7.9260223499575552E-2</v>
      </c>
      <c r="N72" s="197">
        <v>4.8448867956677966E-2</v>
      </c>
      <c r="O72" s="197">
        <v>3.3398434952191511E-2</v>
      </c>
      <c r="P72" s="197">
        <v>2.5645524560551112E-2</v>
      </c>
      <c r="Q72" s="197">
        <v>1.4534599554203722E-2</v>
      </c>
      <c r="R72" s="197">
        <v>8.9885097306120522E-3</v>
      </c>
      <c r="S72" s="197">
        <v>4.0816074632849184E-3</v>
      </c>
      <c r="T72" s="197">
        <v>1.6702374199207312E-3</v>
      </c>
      <c r="U72" s="197">
        <v>2.8149180042371861E-5</v>
      </c>
    </row>
    <row r="73" spans="2:21" x14ac:dyDescent="0.3">
      <c r="B73" s="183" t="s">
        <v>193</v>
      </c>
      <c r="C73" s="198">
        <v>60.878855590440878</v>
      </c>
      <c r="D73" s="198">
        <v>15.059873088919685</v>
      </c>
      <c r="E73" s="198">
        <v>10.050618928976521</v>
      </c>
      <c r="F73" s="198">
        <v>4.4666930025288689</v>
      </c>
      <c r="G73" s="198">
        <v>2.863742701737785</v>
      </c>
      <c r="H73" s="198">
        <v>1.9819596434477824</v>
      </c>
      <c r="I73" s="198">
        <v>1.4765126047396868</v>
      </c>
      <c r="J73" s="198">
        <v>1.0498975593534128</v>
      </c>
      <c r="K73" s="198">
        <v>0.68097022039978805</v>
      </c>
      <c r="L73" s="198">
        <v>0.46203782937436177</v>
      </c>
      <c r="M73" s="198">
        <v>0.37742963571226462</v>
      </c>
      <c r="N73" s="198">
        <v>0.23070889503179987</v>
      </c>
      <c r="O73" s="198">
        <v>0.15904016643900723</v>
      </c>
      <c r="P73" s="198">
        <v>0.12212154552643388</v>
      </c>
      <c r="Q73" s="198">
        <v>6.9212378829541538E-2</v>
      </c>
      <c r="R73" s="198">
        <v>4.2802427288628826E-2</v>
      </c>
      <c r="S73" s="198">
        <v>1.9436226015642471E-2</v>
      </c>
      <c r="T73" s="198">
        <v>7.9535115234320546E-3</v>
      </c>
      <c r="U73" s="198">
        <v>1.3404371448748508E-4</v>
      </c>
    </row>
    <row r="74" spans="2:21" ht="15" thickBot="1" x14ac:dyDescent="0.35">
      <c r="B74" s="196" t="s">
        <v>194</v>
      </c>
      <c r="C74" s="199">
        <v>60.878855590440878</v>
      </c>
      <c r="D74" s="199">
        <v>75.938728679360565</v>
      </c>
      <c r="E74" s="199">
        <v>85.989347608337084</v>
      </c>
      <c r="F74" s="199">
        <v>90.456040610865955</v>
      </c>
      <c r="G74" s="199">
        <v>93.319783312603747</v>
      </c>
      <c r="H74" s="199">
        <v>95.301742956051527</v>
      </c>
      <c r="I74" s="199">
        <v>96.778255560791209</v>
      </c>
      <c r="J74" s="199">
        <v>97.82815312014462</v>
      </c>
      <c r="K74" s="199">
        <v>98.509123340544406</v>
      </c>
      <c r="L74" s="199">
        <v>98.971161169918773</v>
      </c>
      <c r="M74" s="199">
        <v>99.348590805631034</v>
      </c>
      <c r="N74" s="199">
        <v>99.57929970066283</v>
      </c>
      <c r="O74" s="199">
        <v>99.738339867101843</v>
      </c>
      <c r="P74" s="199">
        <v>99.860461412628283</v>
      </c>
      <c r="Q74" s="199">
        <v>99.92967379145783</v>
      </c>
      <c r="R74" s="199">
        <v>99.972476218746465</v>
      </c>
      <c r="S74" s="199">
        <v>99.991912444762107</v>
      </c>
      <c r="T74" s="199">
        <v>99.999865956285532</v>
      </c>
      <c r="U74" s="199">
        <v>100.00000000000001</v>
      </c>
    </row>
    <row r="94" spans="6:6" x14ac:dyDescent="0.3">
      <c r="F94" t="s">
        <v>125</v>
      </c>
    </row>
    <row r="97" spans="2:7" x14ac:dyDescent="0.3">
      <c r="B97" s="182" t="s">
        <v>195</v>
      </c>
    </row>
    <row r="98" spans="2:7" ht="15" thickBot="1" x14ac:dyDescent="0.35"/>
    <row r="99" spans="2:7" x14ac:dyDescent="0.3">
      <c r="B99" s="185"/>
      <c r="C99" s="186" t="s">
        <v>173</v>
      </c>
      <c r="D99" s="186" t="s">
        <v>174</v>
      </c>
      <c r="E99" s="186" t="s">
        <v>175</v>
      </c>
      <c r="F99" s="186" t="s">
        <v>176</v>
      </c>
      <c r="G99" s="186" t="s">
        <v>177</v>
      </c>
    </row>
    <row r="100" spans="2:7" x14ac:dyDescent="0.3">
      <c r="B100" s="195" t="s">
        <v>0</v>
      </c>
      <c r="C100" s="197">
        <v>-0.12364854053979521</v>
      </c>
      <c r="D100" s="197">
        <v>0.43323329922201176</v>
      </c>
      <c r="E100" s="197">
        <v>0.1060085275606843</v>
      </c>
      <c r="F100" s="197">
        <v>0.30319840958217659</v>
      </c>
      <c r="G100" s="197">
        <v>-0.33128624829320868</v>
      </c>
    </row>
    <row r="101" spans="2:7" x14ac:dyDescent="0.3">
      <c r="B101" s="183" t="s">
        <v>1</v>
      </c>
      <c r="C101" s="198">
        <v>-0.13601789134344514</v>
      </c>
      <c r="D101" s="198">
        <v>0.3078184153129534</v>
      </c>
      <c r="E101" s="198">
        <v>0.40801951217128524</v>
      </c>
      <c r="F101" s="198">
        <v>-0.28783684579098179</v>
      </c>
      <c r="G101" s="198">
        <v>0.1989977804760113</v>
      </c>
    </row>
    <row r="102" spans="2:7" x14ac:dyDescent="0.3">
      <c r="B102" s="183" t="s">
        <v>50</v>
      </c>
      <c r="C102" s="198">
        <v>-0.26028456169690634</v>
      </c>
      <c r="D102" s="198">
        <v>5.8765208435330063E-2</v>
      </c>
      <c r="E102" s="198">
        <v>0.16784718796892181</v>
      </c>
      <c r="F102" s="198">
        <v>-7.4817379831888395E-2</v>
      </c>
      <c r="G102" s="198">
        <v>-0.17860864911370106</v>
      </c>
    </row>
    <row r="103" spans="2:7" x14ac:dyDescent="0.3">
      <c r="B103" s="183" t="s">
        <v>2</v>
      </c>
      <c r="C103" s="198">
        <v>0.2265209010781899</v>
      </c>
      <c r="D103" s="198">
        <v>-8.794511348722682E-2</v>
      </c>
      <c r="E103" s="198">
        <v>9.1063771806353486E-2</v>
      </c>
      <c r="F103" s="198">
        <v>-0.32227200079988183</v>
      </c>
      <c r="G103" s="198">
        <v>0.38852652634014995</v>
      </c>
    </row>
    <row r="104" spans="2:7" x14ac:dyDescent="0.3">
      <c r="B104" s="183" t="s">
        <v>218</v>
      </c>
      <c r="C104" s="198">
        <v>-0.26665213686609857</v>
      </c>
      <c r="D104" s="198">
        <v>-0.10478370588278307</v>
      </c>
      <c r="E104" s="198">
        <v>-4.1451985971857772E-2</v>
      </c>
      <c r="F104" s="198">
        <v>-9.7733706493911346E-2</v>
      </c>
      <c r="G104" s="198">
        <v>-0.12313259470282222</v>
      </c>
    </row>
    <row r="105" spans="2:7" x14ac:dyDescent="0.3">
      <c r="B105" s="183" t="s">
        <v>205</v>
      </c>
      <c r="C105" s="198">
        <v>-0.2053303655663303</v>
      </c>
      <c r="D105" s="198">
        <v>-0.30840378403158475</v>
      </c>
      <c r="E105" s="198">
        <v>-0.17944701355389267</v>
      </c>
      <c r="F105" s="198">
        <v>7.6681897441979044E-3</v>
      </c>
      <c r="G105" s="198">
        <v>0.1977140808176594</v>
      </c>
    </row>
    <row r="106" spans="2:7" x14ac:dyDescent="0.3">
      <c r="B106" s="183" t="s">
        <v>206</v>
      </c>
      <c r="C106" s="198">
        <v>0.25410703277189445</v>
      </c>
      <c r="D106" s="198">
        <v>8.7622402972648963E-2</v>
      </c>
      <c r="E106" s="198">
        <v>0.12615260623585689</v>
      </c>
      <c r="F106" s="198">
        <v>-5.7399191162321513E-2</v>
      </c>
      <c r="G106" s="198">
        <v>0.28185370603226634</v>
      </c>
    </row>
    <row r="107" spans="2:7" x14ac:dyDescent="0.3">
      <c r="B107" s="183" t="s">
        <v>47</v>
      </c>
      <c r="C107" s="198">
        <v>0.26484191486645658</v>
      </c>
      <c r="D107" s="198">
        <v>3.6175589896438647E-2</v>
      </c>
      <c r="E107" s="198">
        <v>0.15084027525352553</v>
      </c>
      <c r="F107" s="198">
        <v>-4.3003300360094809E-2</v>
      </c>
      <c r="G107" s="198">
        <v>-5.6250773236451626E-2</v>
      </c>
    </row>
    <row r="108" spans="2:7" x14ac:dyDescent="0.3">
      <c r="B108" s="183" t="s">
        <v>114</v>
      </c>
      <c r="C108" s="198">
        <v>0.24295258431715447</v>
      </c>
      <c r="D108" s="198">
        <v>-6.2955906048111528E-3</v>
      </c>
      <c r="E108" s="198">
        <v>0.25076373910962974</v>
      </c>
      <c r="F108" s="198">
        <v>0.11501588607543986</v>
      </c>
      <c r="G108" s="198">
        <v>-0.17562354730984878</v>
      </c>
    </row>
    <row r="109" spans="2:7" x14ac:dyDescent="0.3">
      <c r="B109" s="183" t="s">
        <v>207</v>
      </c>
      <c r="C109" s="198">
        <v>0.24158294131243024</v>
      </c>
      <c r="D109" s="198">
        <v>-1.9927164803124819E-3</v>
      </c>
      <c r="E109" s="198">
        <v>7.6841211172287247E-2</v>
      </c>
      <c r="F109" s="198">
        <v>-0.33708970073127814</v>
      </c>
      <c r="G109" s="198">
        <v>-8.3576287487142478E-2</v>
      </c>
    </row>
    <row r="110" spans="2:7" x14ac:dyDescent="0.3">
      <c r="B110" s="183" t="s">
        <v>115</v>
      </c>
      <c r="C110" s="198">
        <v>0.26975713874610513</v>
      </c>
      <c r="D110" s="198">
        <v>-2.6870650780396697E-4</v>
      </c>
      <c r="E110" s="198">
        <v>8.0694009998979674E-3</v>
      </c>
      <c r="F110" s="198">
        <v>-0.16181293060646879</v>
      </c>
      <c r="G110" s="198">
        <v>-6.5403994575000582E-2</v>
      </c>
    </row>
    <row r="111" spans="2:7" x14ac:dyDescent="0.3">
      <c r="B111" s="183" t="s">
        <v>208</v>
      </c>
      <c r="C111" s="198">
        <v>0.24934291598837358</v>
      </c>
      <c r="D111" s="198">
        <v>0.13173836387386503</v>
      </c>
      <c r="E111" s="198">
        <v>4.9621528586627696E-2</v>
      </c>
      <c r="F111" s="198">
        <v>0.20770680300872163</v>
      </c>
      <c r="G111" s="198">
        <v>-0.10662123731647795</v>
      </c>
    </row>
    <row r="112" spans="2:7" x14ac:dyDescent="0.3">
      <c r="B112" s="183" t="s">
        <v>209</v>
      </c>
      <c r="C112" s="198">
        <v>-2.0720878670029325E-2</v>
      </c>
      <c r="D112" s="198">
        <v>0.3435101466596055</v>
      </c>
      <c r="E112" s="198">
        <v>-0.32826836765961581</v>
      </c>
      <c r="F112" s="198">
        <v>0.34432297094596648</v>
      </c>
      <c r="G112" s="198">
        <v>0.54691605637338858</v>
      </c>
    </row>
    <row r="113" spans="2:7" x14ac:dyDescent="0.3">
      <c r="B113" s="183" t="s">
        <v>210</v>
      </c>
      <c r="C113" s="198">
        <v>0.2412113932912113</v>
      </c>
      <c r="D113" s="198">
        <v>0.18287374278884064</v>
      </c>
      <c r="E113" s="198">
        <v>-0.17217563407808617</v>
      </c>
      <c r="F113" s="198">
        <v>0.10117747368681673</v>
      </c>
      <c r="G113" s="198">
        <v>-0.22356330774184754</v>
      </c>
    </row>
    <row r="114" spans="2:7" x14ac:dyDescent="0.3">
      <c r="B114" s="183" t="s">
        <v>88</v>
      </c>
      <c r="C114" s="198">
        <v>0.22654293376504103</v>
      </c>
      <c r="D114" s="198">
        <v>0.20872754854323847</v>
      </c>
      <c r="E114" s="198">
        <v>-0.22428013051643464</v>
      </c>
      <c r="F114" s="198">
        <v>-2.4206747801470346E-2</v>
      </c>
      <c r="G114" s="198">
        <v>-0.16192236716630534</v>
      </c>
    </row>
    <row r="115" spans="2:7" x14ac:dyDescent="0.3">
      <c r="B115" s="183" t="s">
        <v>211</v>
      </c>
      <c r="C115" s="198">
        <v>0.12272379799836335</v>
      </c>
      <c r="D115" s="198">
        <v>-0.10796651099780678</v>
      </c>
      <c r="E115" s="198">
        <v>0.44286955873961525</v>
      </c>
      <c r="F115" s="198">
        <v>0.54114726259448875</v>
      </c>
      <c r="G115" s="198">
        <v>0.26561185484996702</v>
      </c>
    </row>
    <row r="116" spans="2:7" x14ac:dyDescent="0.3">
      <c r="B116" s="183" t="s">
        <v>110</v>
      </c>
      <c r="C116" s="198">
        <v>0.20350798367648201</v>
      </c>
      <c r="D116" s="198">
        <v>0.24274326692703868</v>
      </c>
      <c r="E116" s="198">
        <v>-0.23925366341279375</v>
      </c>
      <c r="F116" s="198">
        <v>-0.11577144473805956</v>
      </c>
      <c r="G116" s="198">
        <v>6.8103233879034775E-2</v>
      </c>
    </row>
    <row r="117" spans="2:7" x14ac:dyDescent="0.3">
      <c r="B117" s="183" t="s">
        <v>111</v>
      </c>
      <c r="C117" s="198">
        <v>-0.12611165365211352</v>
      </c>
      <c r="D117" s="198">
        <v>0.39637281040715311</v>
      </c>
      <c r="E117" s="198">
        <v>-0.24672419758521177</v>
      </c>
      <c r="F117" s="198">
        <v>-0.19499575291903715</v>
      </c>
      <c r="G117" s="198">
        <v>9.3306644563117491E-2</v>
      </c>
    </row>
    <row r="118" spans="2:7" x14ac:dyDescent="0.3">
      <c r="B118" s="183" t="s">
        <v>212</v>
      </c>
      <c r="C118" s="198">
        <v>0.27675247390460511</v>
      </c>
      <c r="D118" s="198">
        <v>-1.4218594069039725E-2</v>
      </c>
      <c r="E118" s="198">
        <v>-3.0098179715498052E-2</v>
      </c>
      <c r="F118" s="198">
        <v>-2.5026581623865382E-2</v>
      </c>
      <c r="G118" s="198">
        <v>-8.3305909275917703E-2</v>
      </c>
    </row>
    <row r="119" spans="2:7" x14ac:dyDescent="0.3">
      <c r="B119" s="183" t="s">
        <v>214</v>
      </c>
      <c r="C119" s="198">
        <v>-0.14349592469588152</v>
      </c>
      <c r="D119" s="198">
        <v>0.35976210382807189</v>
      </c>
      <c r="E119" s="198">
        <v>0.36997818911496916</v>
      </c>
      <c r="F119" s="198">
        <v>-0.17471378054962997</v>
      </c>
      <c r="G119" s="198">
        <v>9.3014679409697751E-2</v>
      </c>
    </row>
    <row r="120" spans="2:7" ht="15" thickBot="1" x14ac:dyDescent="0.35">
      <c r="B120" s="196" t="s">
        <v>213</v>
      </c>
      <c r="C120" s="199">
        <v>-0.25951491698772311</v>
      </c>
      <c r="D120" s="199">
        <v>0.14682937405895924</v>
      </c>
      <c r="E120" s="199">
        <v>4.6596986420318086E-2</v>
      </c>
      <c r="F120" s="199">
        <v>-5.1360932519974416E-3</v>
      </c>
      <c r="G120" s="199">
        <v>-5.1583146153254635E-2</v>
      </c>
    </row>
    <row r="123" spans="2:7" x14ac:dyDescent="0.3">
      <c r="B123" s="182" t="s">
        <v>196</v>
      </c>
    </row>
    <row r="124" spans="2:7" ht="15" thickBot="1" x14ac:dyDescent="0.35"/>
    <row r="125" spans="2:7" x14ac:dyDescent="0.3">
      <c r="B125" s="185"/>
      <c r="C125" s="186" t="s">
        <v>173</v>
      </c>
      <c r="D125" s="186" t="s">
        <v>174</v>
      </c>
      <c r="E125" s="186" t="s">
        <v>175</v>
      </c>
      <c r="F125" s="186" t="s">
        <v>176</v>
      </c>
      <c r="G125" s="186" t="s">
        <v>177</v>
      </c>
    </row>
    <row r="126" spans="2:7" x14ac:dyDescent="0.3">
      <c r="B126" s="195" t="s">
        <v>0</v>
      </c>
      <c r="C126" s="197">
        <v>-0.44211157148674618</v>
      </c>
      <c r="D126" s="197">
        <v>0.77044587346194882</v>
      </c>
      <c r="E126" s="197">
        <v>0.1540092667370396</v>
      </c>
      <c r="F126" s="197">
        <v>0.29364973847313297</v>
      </c>
      <c r="G126" s="197">
        <v>-0.2569094348301198</v>
      </c>
    </row>
    <row r="127" spans="2:7" x14ac:dyDescent="0.3">
      <c r="B127" s="183" t="s">
        <v>1</v>
      </c>
      <c r="C127" s="198">
        <v>-0.48633880698988169</v>
      </c>
      <c r="D127" s="198">
        <v>0.54741274107817195</v>
      </c>
      <c r="E127" s="198">
        <v>0.59277104710215267</v>
      </c>
      <c r="F127" s="198">
        <v>-0.27877195861921161</v>
      </c>
      <c r="G127" s="198">
        <v>0.15432094624492856</v>
      </c>
    </row>
    <row r="128" spans="2:7" x14ac:dyDescent="0.3">
      <c r="B128" s="183" t="s">
        <v>50</v>
      </c>
      <c r="C128" s="198">
        <v>-0.93066053269365012</v>
      </c>
      <c r="D128" s="198">
        <v>0.10450584574970501</v>
      </c>
      <c r="E128" s="198">
        <v>0.24384851801823137</v>
      </c>
      <c r="F128" s="198">
        <v>-7.2461145331055812E-2</v>
      </c>
      <c r="G128" s="198">
        <v>-0.13850936263119493</v>
      </c>
    </row>
    <row r="129" spans="2:7" x14ac:dyDescent="0.3">
      <c r="B129" s="183" t="s">
        <v>2</v>
      </c>
      <c r="C129" s="198">
        <v>0.80993686713221424</v>
      </c>
      <c r="D129" s="198">
        <v>-0.15639829601984132</v>
      </c>
      <c r="E129" s="198">
        <v>0.13229751459548589</v>
      </c>
      <c r="F129" s="198">
        <v>-0.31212264234007941</v>
      </c>
      <c r="G129" s="198">
        <v>0.30129874334600865</v>
      </c>
    </row>
    <row r="130" spans="2:7" x14ac:dyDescent="0.3">
      <c r="B130" s="183" t="s">
        <v>218</v>
      </c>
      <c r="C130" s="198">
        <v>-0.9534281177562941</v>
      </c>
      <c r="D130" s="198">
        <v>-0.18634341808077481</v>
      </c>
      <c r="E130" s="198">
        <v>-6.0221475679542565E-2</v>
      </c>
      <c r="F130" s="198">
        <v>-9.4655764822435581E-2</v>
      </c>
      <c r="G130" s="198">
        <v>-9.5488193298836524E-2</v>
      </c>
    </row>
    <row r="131" spans="2:7" x14ac:dyDescent="0.3">
      <c r="B131" s="183" t="s">
        <v>205</v>
      </c>
      <c r="C131" s="198">
        <v>-0.73416904233707436</v>
      </c>
      <c r="D131" s="198">
        <v>-0.54845373888358784</v>
      </c>
      <c r="E131" s="198">
        <v>-0.26070075315182711</v>
      </c>
      <c r="F131" s="198">
        <v>7.4266943419957973E-3</v>
      </c>
      <c r="G131" s="198">
        <v>0.15332544898110337</v>
      </c>
    </row>
    <row r="132" spans="2:7" x14ac:dyDescent="0.3">
      <c r="B132" s="183" t="s">
        <v>206</v>
      </c>
      <c r="C132" s="198">
        <v>0.90857246752912169</v>
      </c>
      <c r="D132" s="198">
        <v>0.15582439972718382</v>
      </c>
      <c r="E132" s="198">
        <v>0.18327459903854357</v>
      </c>
      <c r="F132" s="198">
        <v>-5.5591510181773426E-2</v>
      </c>
      <c r="G132" s="198">
        <v>0.21857495351704487</v>
      </c>
    </row>
    <row r="133" spans="2:7" x14ac:dyDescent="0.3">
      <c r="B133" s="183" t="s">
        <v>47</v>
      </c>
      <c r="C133" s="198">
        <v>0.94695557801172647</v>
      </c>
      <c r="D133" s="198">
        <v>6.4333314188483398E-2</v>
      </c>
      <c r="E133" s="198">
        <v>0.21914086272833361</v>
      </c>
      <c r="F133" s="198">
        <v>-4.1648991238527111E-2</v>
      </c>
      <c r="G133" s="198">
        <v>-4.3621956647423771E-2</v>
      </c>
    </row>
    <row r="134" spans="2:7" x14ac:dyDescent="0.3">
      <c r="B134" s="183" t="s">
        <v>114</v>
      </c>
      <c r="C134" s="198">
        <v>0.86868917643757959</v>
      </c>
      <c r="D134" s="198">
        <v>-1.1195842543019665E-2</v>
      </c>
      <c r="E134" s="198">
        <v>0.36430974444395042</v>
      </c>
      <c r="F134" s="198">
        <v>0.11139367423744556</v>
      </c>
      <c r="G134" s="198">
        <v>-0.13619444367126482</v>
      </c>
    </row>
    <row r="135" spans="2:7" x14ac:dyDescent="0.3">
      <c r="B135" s="183" t="s">
        <v>207</v>
      </c>
      <c r="C135" s="198">
        <v>0.8637919490335928</v>
      </c>
      <c r="D135" s="198">
        <v>-3.5437723554338591E-3</v>
      </c>
      <c r="E135" s="198">
        <v>0.11163496805533389</v>
      </c>
      <c r="F135" s="198">
        <v>-0.32647368631693957</v>
      </c>
      <c r="G135" s="198">
        <v>-6.4812641315910455E-2</v>
      </c>
    </row>
    <row r="136" spans="2:7" x14ac:dyDescent="0.3">
      <c r="B136" s="183" t="s">
        <v>115</v>
      </c>
      <c r="C136" s="198">
        <v>0.96453020804095213</v>
      </c>
      <c r="D136" s="198">
        <v>-4.7785758962135385E-4</v>
      </c>
      <c r="E136" s="198">
        <v>1.1723231702185507E-2</v>
      </c>
      <c r="F136" s="198">
        <v>-0.15671693271623943</v>
      </c>
      <c r="G136" s="198">
        <v>-5.072019550604473E-2</v>
      </c>
    </row>
    <row r="137" spans="2:7" x14ac:dyDescent="0.3">
      <c r="B137" s="183" t="s">
        <v>208</v>
      </c>
      <c r="C137" s="198">
        <v>0.8915381285170012</v>
      </c>
      <c r="D137" s="198">
        <v>0.23427857232007318</v>
      </c>
      <c r="E137" s="198">
        <v>7.2090193193399821E-2</v>
      </c>
      <c r="F137" s="198">
        <v>0.20116546279597344</v>
      </c>
      <c r="G137" s="198">
        <v>-8.268378769414185E-2</v>
      </c>
    </row>
    <row r="138" spans="2:7" x14ac:dyDescent="0.3">
      <c r="B138" s="183" t="s">
        <v>209</v>
      </c>
      <c r="C138" s="198">
        <v>-7.4088543151421146E-2</v>
      </c>
      <c r="D138" s="198">
        <v>0.6108855793436555</v>
      </c>
      <c r="E138" s="198">
        <v>-0.47690852575309561</v>
      </c>
      <c r="F138" s="198">
        <v>0.33347915811270457</v>
      </c>
      <c r="G138" s="198">
        <v>0.42412836532244796</v>
      </c>
    </row>
    <row r="139" spans="2:7" x14ac:dyDescent="0.3">
      <c r="B139" s="183" t="s">
        <v>210</v>
      </c>
      <c r="C139" s="198">
        <v>0.86246346040908672</v>
      </c>
      <c r="D139" s="198">
        <v>0.32521581501056862</v>
      </c>
      <c r="E139" s="198">
        <v>-0.25013688770624154</v>
      </c>
      <c r="F139" s="198">
        <v>9.799107695996491E-2</v>
      </c>
      <c r="G139" s="198">
        <v>-0.17337128642259922</v>
      </c>
    </row>
    <row r="140" spans="2:7" x14ac:dyDescent="0.3">
      <c r="B140" s="183" t="s">
        <v>88</v>
      </c>
      <c r="C140" s="198">
        <v>0.81001564611145094</v>
      </c>
      <c r="D140" s="198">
        <v>0.37119325486233556</v>
      </c>
      <c r="E140" s="198">
        <v>-0.32583433841914849</v>
      </c>
      <c r="F140" s="198">
        <v>-2.3444401212336416E-2</v>
      </c>
      <c r="G140" s="198">
        <v>-0.12556930464023561</v>
      </c>
    </row>
    <row r="141" spans="2:7" x14ac:dyDescent="0.3">
      <c r="B141" s="183" t="s">
        <v>211</v>
      </c>
      <c r="C141" s="198">
        <v>0.43880510805071798</v>
      </c>
      <c r="D141" s="198">
        <v>-0.19200359949182322</v>
      </c>
      <c r="E141" s="198">
        <v>0.64340122036503222</v>
      </c>
      <c r="F141" s="198">
        <v>0.52410483404351205</v>
      </c>
      <c r="G141" s="198">
        <v>0.20597954749178074</v>
      </c>
    </row>
    <row r="142" spans="2:7" x14ac:dyDescent="0.3">
      <c r="B142" s="183" t="s">
        <v>110</v>
      </c>
      <c r="C142" s="198">
        <v>0.72765302429389733</v>
      </c>
      <c r="D142" s="198">
        <v>0.43168553444634927</v>
      </c>
      <c r="E142" s="198">
        <v>-0.34758789801378681</v>
      </c>
      <c r="F142" s="198">
        <v>-0.11212543798246366</v>
      </c>
      <c r="G142" s="198">
        <v>5.2813430729792735E-2</v>
      </c>
    </row>
    <row r="143" spans="2:7" x14ac:dyDescent="0.3">
      <c r="B143" s="183" t="s">
        <v>111</v>
      </c>
      <c r="C143" s="198">
        <v>-0.45091855622010973</v>
      </c>
      <c r="D143" s="198">
        <v>0.70489456068844702</v>
      </c>
      <c r="E143" s="198">
        <v>-0.35844109554895187</v>
      </c>
      <c r="F143" s="198">
        <v>-0.18885472363445061</v>
      </c>
      <c r="G143" s="198">
        <v>7.2358443624225721E-2</v>
      </c>
    </row>
    <row r="144" spans="2:7" x14ac:dyDescent="0.3">
      <c r="B144" s="183" t="s">
        <v>212</v>
      </c>
      <c r="C144" s="198">
        <v>0.98954238049765453</v>
      </c>
      <c r="D144" s="198">
        <v>-2.5285815163779566E-2</v>
      </c>
      <c r="E144" s="198">
        <v>-4.3726657607332318E-2</v>
      </c>
      <c r="F144" s="198">
        <v>-2.4238415890281098E-2</v>
      </c>
      <c r="G144" s="198">
        <v>-6.4602965502942047E-2</v>
      </c>
    </row>
    <row r="145" spans="2:7" x14ac:dyDescent="0.3">
      <c r="B145" s="183" t="s">
        <v>214</v>
      </c>
      <c r="C145" s="198">
        <v>-0.5130768911002388</v>
      </c>
      <c r="D145" s="198">
        <v>0.63978745128796488</v>
      </c>
      <c r="E145" s="198">
        <v>0.53750458501252252</v>
      </c>
      <c r="F145" s="198">
        <v>-0.16921149433716262</v>
      </c>
      <c r="G145" s="198">
        <v>7.2132027336373153E-2</v>
      </c>
    </row>
    <row r="146" spans="2:7" ht="15" thickBot="1" x14ac:dyDescent="0.35">
      <c r="B146" s="196" t="s">
        <v>213</v>
      </c>
      <c r="C146" s="199">
        <v>-0.92790862935230878</v>
      </c>
      <c r="D146" s="199">
        <v>0.261115859630068</v>
      </c>
      <c r="E146" s="199">
        <v>6.7696136111699959E-2</v>
      </c>
      <c r="F146" s="199">
        <v>-4.9743415287074504E-3</v>
      </c>
      <c r="G146" s="199">
        <v>-4.0002254827260768E-2</v>
      </c>
    </row>
    <row r="149" spans="2:7" x14ac:dyDescent="0.3">
      <c r="B149" s="182" t="s">
        <v>197</v>
      </c>
    </row>
    <row r="150" spans="2:7" ht="15" thickBot="1" x14ac:dyDescent="0.35"/>
    <row r="151" spans="2:7" x14ac:dyDescent="0.3">
      <c r="B151" s="185"/>
      <c r="C151" s="186" t="s">
        <v>173</v>
      </c>
      <c r="D151" s="186" t="s">
        <v>174</v>
      </c>
      <c r="E151" s="186" t="s">
        <v>175</v>
      </c>
      <c r="F151" s="186" t="s">
        <v>176</v>
      </c>
      <c r="G151" s="186" t="s">
        <v>177</v>
      </c>
    </row>
    <row r="152" spans="2:7" x14ac:dyDescent="0.3">
      <c r="B152" s="195" t="s">
        <v>0</v>
      </c>
      <c r="C152" s="197">
        <v>-0.44211157148674618</v>
      </c>
      <c r="D152" s="197">
        <v>0.77044587346194882</v>
      </c>
      <c r="E152" s="197">
        <v>0.1540092667370396</v>
      </c>
      <c r="F152" s="197">
        <v>0.29364973847313297</v>
      </c>
      <c r="G152" s="197">
        <v>-0.2569094348301198</v>
      </c>
    </row>
    <row r="153" spans="2:7" x14ac:dyDescent="0.3">
      <c r="B153" s="183" t="s">
        <v>1</v>
      </c>
      <c r="C153" s="198">
        <v>-0.48633880698988169</v>
      </c>
      <c r="D153" s="198">
        <v>0.54741274107817195</v>
      </c>
      <c r="E153" s="198">
        <v>0.59277104710215267</v>
      </c>
      <c r="F153" s="198">
        <v>-0.27877195861921161</v>
      </c>
      <c r="G153" s="198">
        <v>0.15432094624492856</v>
      </c>
    </row>
    <row r="154" spans="2:7" x14ac:dyDescent="0.3">
      <c r="B154" s="183" t="s">
        <v>50</v>
      </c>
      <c r="C154" s="198">
        <v>-0.93066053269365012</v>
      </c>
      <c r="D154" s="198">
        <v>0.10450584574970501</v>
      </c>
      <c r="E154" s="198">
        <v>0.24384851801823137</v>
      </c>
      <c r="F154" s="198">
        <v>-7.2461145331055812E-2</v>
      </c>
      <c r="G154" s="198">
        <v>-0.13850936263119493</v>
      </c>
    </row>
    <row r="155" spans="2:7" x14ac:dyDescent="0.3">
      <c r="B155" s="183" t="s">
        <v>2</v>
      </c>
      <c r="C155" s="198">
        <v>0.80993686713221424</v>
      </c>
      <c r="D155" s="198">
        <v>-0.15639829601984132</v>
      </c>
      <c r="E155" s="198">
        <v>0.13229751459548589</v>
      </c>
      <c r="F155" s="198">
        <v>-0.31212264234007941</v>
      </c>
      <c r="G155" s="198">
        <v>0.30129874334600865</v>
      </c>
    </row>
    <row r="156" spans="2:7" x14ac:dyDescent="0.3">
      <c r="B156" s="183" t="s">
        <v>218</v>
      </c>
      <c r="C156" s="198">
        <v>-0.9534281177562941</v>
      </c>
      <c r="D156" s="198">
        <v>-0.18634341808077481</v>
      </c>
      <c r="E156" s="198">
        <v>-6.0221475679542565E-2</v>
      </c>
      <c r="F156" s="198">
        <v>-9.4655764822435581E-2</v>
      </c>
      <c r="G156" s="198">
        <v>-9.5488193298836524E-2</v>
      </c>
    </row>
    <row r="157" spans="2:7" x14ac:dyDescent="0.3">
      <c r="B157" s="183" t="s">
        <v>205</v>
      </c>
      <c r="C157" s="198">
        <v>-0.73416904233707436</v>
      </c>
      <c r="D157" s="198">
        <v>-0.54845373888358784</v>
      </c>
      <c r="E157" s="198">
        <v>-0.26070075315182711</v>
      </c>
      <c r="F157" s="198">
        <v>7.4266943419957973E-3</v>
      </c>
      <c r="G157" s="198">
        <v>0.15332544898110337</v>
      </c>
    </row>
    <row r="158" spans="2:7" x14ac:dyDescent="0.3">
      <c r="B158" s="183" t="s">
        <v>206</v>
      </c>
      <c r="C158" s="198">
        <v>0.90857246752912169</v>
      </c>
      <c r="D158" s="198">
        <v>0.15582439972718382</v>
      </c>
      <c r="E158" s="198">
        <v>0.18327459903854357</v>
      </c>
      <c r="F158" s="198">
        <v>-5.5591510181773426E-2</v>
      </c>
      <c r="G158" s="198">
        <v>0.21857495351704487</v>
      </c>
    </row>
    <row r="159" spans="2:7" x14ac:dyDescent="0.3">
      <c r="B159" s="183" t="s">
        <v>47</v>
      </c>
      <c r="C159" s="198">
        <v>0.94695557801172647</v>
      </c>
      <c r="D159" s="198">
        <v>6.4333314188483398E-2</v>
      </c>
      <c r="E159" s="198">
        <v>0.21914086272833361</v>
      </c>
      <c r="F159" s="198">
        <v>-4.1648991238527111E-2</v>
      </c>
      <c r="G159" s="198">
        <v>-4.3621956647423771E-2</v>
      </c>
    </row>
    <row r="160" spans="2:7" x14ac:dyDescent="0.3">
      <c r="B160" s="183" t="s">
        <v>114</v>
      </c>
      <c r="C160" s="198">
        <v>0.86868917643757959</v>
      </c>
      <c r="D160" s="198">
        <v>-1.1195842543019665E-2</v>
      </c>
      <c r="E160" s="198">
        <v>0.36430974444395042</v>
      </c>
      <c r="F160" s="198">
        <v>0.11139367423744556</v>
      </c>
      <c r="G160" s="198">
        <v>-0.13619444367126482</v>
      </c>
    </row>
    <row r="161" spans="2:7" x14ac:dyDescent="0.3">
      <c r="B161" s="183" t="s">
        <v>207</v>
      </c>
      <c r="C161" s="198">
        <v>0.8637919490335928</v>
      </c>
      <c r="D161" s="198">
        <v>-3.5437723554338591E-3</v>
      </c>
      <c r="E161" s="198">
        <v>0.11163496805533389</v>
      </c>
      <c r="F161" s="198">
        <v>-0.32647368631693957</v>
      </c>
      <c r="G161" s="198">
        <v>-6.4812641315910455E-2</v>
      </c>
    </row>
    <row r="162" spans="2:7" x14ac:dyDescent="0.3">
      <c r="B162" s="183" t="s">
        <v>115</v>
      </c>
      <c r="C162" s="198">
        <v>0.96453020804095213</v>
      </c>
      <c r="D162" s="198">
        <v>-4.7785758962135385E-4</v>
      </c>
      <c r="E162" s="198">
        <v>1.1723231702185507E-2</v>
      </c>
      <c r="F162" s="198">
        <v>-0.15671693271623943</v>
      </c>
      <c r="G162" s="198">
        <v>-5.072019550604473E-2</v>
      </c>
    </row>
    <row r="163" spans="2:7" x14ac:dyDescent="0.3">
      <c r="B163" s="183" t="s">
        <v>208</v>
      </c>
      <c r="C163" s="198">
        <v>0.8915381285170012</v>
      </c>
      <c r="D163" s="198">
        <v>0.23427857232007318</v>
      </c>
      <c r="E163" s="198">
        <v>7.2090193193399821E-2</v>
      </c>
      <c r="F163" s="198">
        <v>0.20116546279597344</v>
      </c>
      <c r="G163" s="198">
        <v>-8.268378769414185E-2</v>
      </c>
    </row>
    <row r="164" spans="2:7" x14ac:dyDescent="0.3">
      <c r="B164" s="183" t="s">
        <v>209</v>
      </c>
      <c r="C164" s="198">
        <v>-7.4088543151421146E-2</v>
      </c>
      <c r="D164" s="198">
        <v>0.6108855793436555</v>
      </c>
      <c r="E164" s="198">
        <v>-0.47690852575309561</v>
      </c>
      <c r="F164" s="198">
        <v>0.33347915811270457</v>
      </c>
      <c r="G164" s="198">
        <v>0.42412836532244796</v>
      </c>
    </row>
    <row r="165" spans="2:7" x14ac:dyDescent="0.3">
      <c r="B165" s="183" t="s">
        <v>210</v>
      </c>
      <c r="C165" s="198">
        <v>0.86246346040908672</v>
      </c>
      <c r="D165" s="198">
        <v>0.32521581501056862</v>
      </c>
      <c r="E165" s="198">
        <v>-0.25013688770624154</v>
      </c>
      <c r="F165" s="198">
        <v>9.799107695996491E-2</v>
      </c>
      <c r="G165" s="198">
        <v>-0.17337128642259922</v>
      </c>
    </row>
    <row r="166" spans="2:7" x14ac:dyDescent="0.3">
      <c r="B166" s="183" t="s">
        <v>88</v>
      </c>
      <c r="C166" s="198">
        <v>0.81001564611145094</v>
      </c>
      <c r="D166" s="198">
        <v>0.37119325486233556</v>
      </c>
      <c r="E166" s="198">
        <v>-0.32583433841914849</v>
      </c>
      <c r="F166" s="198">
        <v>-2.3444401212336416E-2</v>
      </c>
      <c r="G166" s="198">
        <v>-0.12556930464023561</v>
      </c>
    </row>
    <row r="167" spans="2:7" x14ac:dyDescent="0.3">
      <c r="B167" s="183" t="s">
        <v>211</v>
      </c>
      <c r="C167" s="198">
        <v>0.43880510805071798</v>
      </c>
      <c r="D167" s="198">
        <v>-0.19200359949182322</v>
      </c>
      <c r="E167" s="198">
        <v>0.64340122036503222</v>
      </c>
      <c r="F167" s="198">
        <v>0.52410483404351205</v>
      </c>
      <c r="G167" s="198">
        <v>0.20597954749178074</v>
      </c>
    </row>
    <row r="168" spans="2:7" x14ac:dyDescent="0.3">
      <c r="B168" s="183" t="s">
        <v>110</v>
      </c>
      <c r="C168" s="198">
        <v>0.72765302429389733</v>
      </c>
      <c r="D168" s="198">
        <v>0.43168553444634927</v>
      </c>
      <c r="E168" s="198">
        <v>-0.34758789801378681</v>
      </c>
      <c r="F168" s="198">
        <v>-0.11212543798246366</v>
      </c>
      <c r="G168" s="198">
        <v>5.2813430729792735E-2</v>
      </c>
    </row>
    <row r="169" spans="2:7" x14ac:dyDescent="0.3">
      <c r="B169" s="183" t="s">
        <v>111</v>
      </c>
      <c r="C169" s="198">
        <v>-0.45091855622010973</v>
      </c>
      <c r="D169" s="198">
        <v>0.70489456068844702</v>
      </c>
      <c r="E169" s="198">
        <v>-0.35844109554895187</v>
      </c>
      <c r="F169" s="198">
        <v>-0.18885472363445061</v>
      </c>
      <c r="G169" s="198">
        <v>7.2358443624225721E-2</v>
      </c>
    </row>
    <row r="170" spans="2:7" x14ac:dyDescent="0.3">
      <c r="B170" s="183" t="s">
        <v>212</v>
      </c>
      <c r="C170" s="198">
        <v>0.98954238049765453</v>
      </c>
      <c r="D170" s="198">
        <v>-2.5285815163779566E-2</v>
      </c>
      <c r="E170" s="198">
        <v>-4.3726657607332318E-2</v>
      </c>
      <c r="F170" s="198">
        <v>-2.4238415890281098E-2</v>
      </c>
      <c r="G170" s="198">
        <v>-6.4602965502942047E-2</v>
      </c>
    </row>
    <row r="171" spans="2:7" x14ac:dyDescent="0.3">
      <c r="B171" s="183" t="s">
        <v>214</v>
      </c>
      <c r="C171" s="198">
        <v>-0.5130768911002388</v>
      </c>
      <c r="D171" s="198">
        <v>0.63978745128796488</v>
      </c>
      <c r="E171" s="198">
        <v>0.53750458501252252</v>
      </c>
      <c r="F171" s="198">
        <v>-0.16921149433716262</v>
      </c>
      <c r="G171" s="198">
        <v>7.2132027336373153E-2</v>
      </c>
    </row>
    <row r="172" spans="2:7" ht="15" thickBot="1" x14ac:dyDescent="0.35">
      <c r="B172" s="196" t="s">
        <v>213</v>
      </c>
      <c r="C172" s="199">
        <v>-0.92790862935230878</v>
      </c>
      <c r="D172" s="199">
        <v>0.261115859630068</v>
      </c>
      <c r="E172" s="199">
        <v>6.7696136111699959E-2</v>
      </c>
      <c r="F172" s="199">
        <v>-4.9743415287074504E-3</v>
      </c>
      <c r="G172" s="199">
        <v>-4.0002254827260768E-2</v>
      </c>
    </row>
    <row r="192" spans="6:6" x14ac:dyDescent="0.3">
      <c r="F192" t="s">
        <v>125</v>
      </c>
    </row>
    <row r="195" spans="2:7" x14ac:dyDescent="0.3">
      <c r="B195" s="182" t="s">
        <v>198</v>
      </c>
    </row>
    <row r="196" spans="2:7" ht="15" thickBot="1" x14ac:dyDescent="0.35"/>
    <row r="197" spans="2:7" x14ac:dyDescent="0.3">
      <c r="B197" s="185"/>
      <c r="C197" s="186" t="s">
        <v>173</v>
      </c>
      <c r="D197" s="186" t="s">
        <v>174</v>
      </c>
      <c r="E197" s="186" t="s">
        <v>175</v>
      </c>
      <c r="F197" s="186" t="s">
        <v>176</v>
      </c>
      <c r="G197" s="186" t="s">
        <v>177</v>
      </c>
    </row>
    <row r="198" spans="2:7" x14ac:dyDescent="0.3">
      <c r="B198" s="195" t="s">
        <v>0</v>
      </c>
      <c r="C198" s="197">
        <v>1.5288961577621376</v>
      </c>
      <c r="D198" s="197">
        <v>18.769109155478919</v>
      </c>
      <c r="E198" s="197">
        <v>1.1237807915584361</v>
      </c>
      <c r="F198" s="197">
        <v>9.1929275573161302</v>
      </c>
      <c r="G198" s="197">
        <v>10.975057830818951</v>
      </c>
    </row>
    <row r="199" spans="2:7" x14ac:dyDescent="0.3">
      <c r="B199" s="183" t="s">
        <v>1</v>
      </c>
      <c r="C199" s="198">
        <v>1.8500866765517248</v>
      </c>
      <c r="D199" s="198">
        <v>9.4752176805777868</v>
      </c>
      <c r="E199" s="198">
        <v>16.647992231249354</v>
      </c>
      <c r="F199" s="198">
        <v>8.2850049794901413</v>
      </c>
      <c r="G199" s="198">
        <v>3.960011663437879</v>
      </c>
    </row>
    <row r="200" spans="2:7" x14ac:dyDescent="0.3">
      <c r="B200" s="183" t="s">
        <v>50</v>
      </c>
      <c r="C200" s="198">
        <v>6.7748053057750637</v>
      </c>
      <c r="D200" s="198">
        <v>0.34533497224477872</v>
      </c>
      <c r="E200" s="198">
        <v>2.8172678509074567</v>
      </c>
      <c r="F200" s="198">
        <v>0.55976403249090612</v>
      </c>
      <c r="G200" s="198">
        <v>3.1901049538221193</v>
      </c>
    </row>
    <row r="201" spans="2:7" x14ac:dyDescent="0.3">
      <c r="B201" s="183" t="s">
        <v>2</v>
      </c>
      <c r="C201" s="198">
        <v>5.13117186252751</v>
      </c>
      <c r="D201" s="198">
        <v>0.77343429862812041</v>
      </c>
      <c r="E201" s="198">
        <v>0.82926105355996171</v>
      </c>
      <c r="F201" s="198">
        <v>10.385924249955904</v>
      </c>
      <c r="G201" s="198">
        <v>15.095286166994322</v>
      </c>
    </row>
    <row r="202" spans="2:7" x14ac:dyDescent="0.3">
      <c r="B202" s="183" t="s">
        <v>218</v>
      </c>
      <c r="C202" s="198">
        <v>7.1103362095256566</v>
      </c>
      <c r="D202" s="198">
        <v>1.0979625018529586</v>
      </c>
      <c r="E202" s="198">
        <v>0.17182671410110933</v>
      </c>
      <c r="F202" s="198">
        <v>0.95518773850380079</v>
      </c>
      <c r="G202" s="198">
        <v>1.5161635878249484</v>
      </c>
    </row>
    <row r="203" spans="2:7" x14ac:dyDescent="0.3">
      <c r="B203" s="183" t="s">
        <v>205</v>
      </c>
      <c r="C203" s="198">
        <v>4.2160559023602842</v>
      </c>
      <c r="D203" s="198">
        <v>9.5112894005000346</v>
      </c>
      <c r="E203" s="198">
        <v>3.2201230673410941</v>
      </c>
      <c r="F203" s="198">
        <v>5.8801133953021931E-3</v>
      </c>
      <c r="G203" s="198">
        <v>3.9090857753571959</v>
      </c>
    </row>
    <row r="204" spans="2:7" x14ac:dyDescent="0.3">
      <c r="B204" s="183" t="s">
        <v>206</v>
      </c>
      <c r="C204" s="198">
        <v>6.4570384104136647</v>
      </c>
      <c r="D204" s="198">
        <v>0.76776855027012814</v>
      </c>
      <c r="E204" s="198">
        <v>1.5914480060099161</v>
      </c>
      <c r="F204" s="198">
        <v>0.32946671460887283</v>
      </c>
      <c r="G204" s="198">
        <v>7.9441511604123205</v>
      </c>
    </row>
    <row r="205" spans="2:7" x14ac:dyDescent="0.3">
      <c r="B205" s="183" t="s">
        <v>47</v>
      </c>
      <c r="C205" s="198">
        <v>7.014123987013142</v>
      </c>
      <c r="D205" s="198">
        <v>0.13086733043553136</v>
      </c>
      <c r="E205" s="198">
        <v>2.2752788638559349</v>
      </c>
      <c r="F205" s="198">
        <v>0.18492838418605306</v>
      </c>
      <c r="G205" s="198">
        <v>0.31641494896987027</v>
      </c>
    </row>
    <row r="206" spans="2:7" x14ac:dyDescent="0.3">
      <c r="B206" s="183" t="s">
        <v>114</v>
      </c>
      <c r="C206" s="198">
        <v>5.9025958226384043</v>
      </c>
      <c r="D206" s="198">
        <v>3.963446106338646E-3</v>
      </c>
      <c r="E206" s="198">
        <v>6.2882452852242432</v>
      </c>
      <c r="F206" s="198">
        <v>1.322865404971856</v>
      </c>
      <c r="G206" s="198">
        <v>3.0843630369694695</v>
      </c>
    </row>
    <row r="207" spans="2:7" x14ac:dyDescent="0.3">
      <c r="B207" s="183" t="s">
        <v>207</v>
      </c>
      <c r="C207" s="198">
        <v>5.8362317533165111</v>
      </c>
      <c r="D207" s="198">
        <v>3.970918970908966E-4</v>
      </c>
      <c r="E207" s="198">
        <v>0.59045717344240423</v>
      </c>
      <c r="F207" s="198">
        <v>11.362946633910264</v>
      </c>
      <c r="G207" s="198">
        <v>0.69849958301334869</v>
      </c>
    </row>
    <row r="208" spans="2:7" x14ac:dyDescent="0.3">
      <c r="B208" s="183" t="s">
        <v>115</v>
      </c>
      <c r="C208" s="198">
        <v>7.2768913904485419</v>
      </c>
      <c r="D208" s="198">
        <v>7.220318733620335E-6</v>
      </c>
      <c r="E208" s="198">
        <v>6.5115232497154315E-3</v>
      </c>
      <c r="F208" s="198">
        <v>2.6183424511453883</v>
      </c>
      <c r="G208" s="198">
        <v>0.42776825063667062</v>
      </c>
    </row>
    <row r="209" spans="2:7" x14ac:dyDescent="0.3">
      <c r="B209" s="183" t="s">
        <v>208</v>
      </c>
      <c r="C209" s="198">
        <v>6.2171889753585123</v>
      </c>
      <c r="D209" s="198">
        <v>1.7354996516162866</v>
      </c>
      <c r="E209" s="198">
        <v>0.24622960992735093</v>
      </c>
      <c r="F209" s="198">
        <v>4.3142116016103893</v>
      </c>
      <c r="G209" s="198">
        <v>1.1368088246896708</v>
      </c>
    </row>
    <row r="210" spans="2:7" x14ac:dyDescent="0.3">
      <c r="B210" s="183" t="s">
        <v>209</v>
      </c>
      <c r="C210" s="198">
        <v>4.2935481285807625E-2</v>
      </c>
      <c r="D210" s="198">
        <v>11.799922085810367</v>
      </c>
      <c r="E210" s="198">
        <v>10.776012120590869</v>
      </c>
      <c r="F210" s="198">
        <v>11.855830832105687</v>
      </c>
      <c r="G210" s="198">
        <v>29.91171727190196</v>
      </c>
    </row>
    <row r="211" spans="2:7" x14ac:dyDescent="0.3">
      <c r="B211" s="183" t="s">
        <v>210</v>
      </c>
      <c r="C211" s="198">
        <v>5.8182936253487423</v>
      </c>
      <c r="D211" s="198">
        <v>3.3442805801599045</v>
      </c>
      <c r="E211" s="198">
        <v>2.9644448970191029</v>
      </c>
      <c r="F211" s="198">
        <v>1.0236881181646493</v>
      </c>
      <c r="G211" s="198">
        <v>4.9980552568476044</v>
      </c>
    </row>
    <row r="212" spans="2:7" x14ac:dyDescent="0.3">
      <c r="B212" s="183" t="s">
        <v>88</v>
      </c>
      <c r="C212" s="198">
        <v>5.1321700838871775</v>
      </c>
      <c r="D212" s="198">
        <v>4.3567189520869976</v>
      </c>
      <c r="E212" s="198">
        <v>5.0301576944468946</v>
      </c>
      <c r="F212" s="198">
        <v>5.8596663912398934E-2</v>
      </c>
      <c r="G212" s="198">
        <v>2.62188529887398</v>
      </c>
    </row>
    <row r="213" spans="2:7" x14ac:dyDescent="0.3">
      <c r="B213" s="183" t="s">
        <v>211</v>
      </c>
      <c r="C213" s="198">
        <v>1.5061130595143093</v>
      </c>
      <c r="D213" s="198">
        <v>1.1656767497039533</v>
      </c>
      <c r="E213" s="198">
        <v>19.613344605822149</v>
      </c>
      <c r="F213" s="198">
        <v>29.284035981350858</v>
      </c>
      <c r="G213" s="198">
        <v>7.0549657436839954</v>
      </c>
    </row>
    <row r="214" spans="2:7" x14ac:dyDescent="0.3">
      <c r="B214" s="183" t="s">
        <v>110</v>
      </c>
      <c r="C214" s="198">
        <v>4.1415499420067263</v>
      </c>
      <c r="D214" s="198">
        <v>5.8924293638411536</v>
      </c>
      <c r="E214" s="198">
        <v>5.7242315456442396</v>
      </c>
      <c r="F214" s="198">
        <v>1.3403027416737576</v>
      </c>
      <c r="G214" s="198">
        <v>0.4638050464782511</v>
      </c>
    </row>
    <row r="215" spans="2:7" x14ac:dyDescent="0.3">
      <c r="B215" s="183" t="s">
        <v>111</v>
      </c>
      <c r="C215" s="198">
        <v>1.5904149186870638</v>
      </c>
      <c r="D215" s="198">
        <v>15.711140483006492</v>
      </c>
      <c r="E215" s="198">
        <v>6.0872829674066598</v>
      </c>
      <c r="F215" s="198">
        <v>3.8023343656462187</v>
      </c>
      <c r="G215" s="198">
        <v>0.87061299196279418</v>
      </c>
    </row>
    <row r="216" spans="2:7" x14ac:dyDescent="0.3">
      <c r="B216" s="183" t="s">
        <v>212</v>
      </c>
      <c r="C216" s="198">
        <v>7.6591931812319132</v>
      </c>
      <c r="D216" s="198">
        <v>2.021684173001316E-2</v>
      </c>
      <c r="E216" s="198">
        <v>9.0590042218641809E-2</v>
      </c>
      <c r="F216" s="198">
        <v>6.2632978777599643E-2</v>
      </c>
      <c r="G216" s="198">
        <v>0.69398745202874323</v>
      </c>
    </row>
    <row r="217" spans="2:7" x14ac:dyDescent="0.3">
      <c r="B217" s="183" t="s">
        <v>214</v>
      </c>
      <c r="C217" s="198">
        <v>2.0591080404326099</v>
      </c>
      <c r="D217" s="198">
        <v>12.942877135080037</v>
      </c>
      <c r="E217" s="198">
        <v>13.688386042079189</v>
      </c>
      <c r="F217" s="198">
        <v>3.0524905113944256</v>
      </c>
      <c r="G217" s="198">
        <v>0.86517305856888527</v>
      </c>
    </row>
    <row r="218" spans="2:7" ht="15" thickBot="1" x14ac:dyDescent="0.35">
      <c r="B218" s="196" t="s">
        <v>213</v>
      </c>
      <c r="C218" s="199">
        <v>6.7347992139144823</v>
      </c>
      <c r="D218" s="199">
        <v>2.1558865086545773</v>
      </c>
      <c r="E218" s="199">
        <v>0.21712791434553083</v>
      </c>
      <c r="F218" s="199">
        <v>2.637945389321366E-3</v>
      </c>
      <c r="G218" s="199">
        <v>0.26608209670680277</v>
      </c>
    </row>
    <row r="221" spans="2:7" x14ac:dyDescent="0.3">
      <c r="B221" s="182" t="s">
        <v>199</v>
      </c>
    </row>
    <row r="222" spans="2:7" ht="15" thickBot="1" x14ac:dyDescent="0.35"/>
    <row r="223" spans="2:7" x14ac:dyDescent="0.3">
      <c r="B223" s="185"/>
      <c r="C223" s="186" t="s">
        <v>173</v>
      </c>
      <c r="D223" s="186" t="s">
        <v>174</v>
      </c>
      <c r="E223" s="186" t="s">
        <v>175</v>
      </c>
      <c r="F223" s="186" t="s">
        <v>176</v>
      </c>
      <c r="G223" s="186" t="s">
        <v>177</v>
      </c>
    </row>
    <row r="224" spans="2:7" x14ac:dyDescent="0.3">
      <c r="B224" s="195" t="s">
        <v>0</v>
      </c>
      <c r="C224" s="197">
        <v>0.19546264164248003</v>
      </c>
      <c r="D224" s="200">
        <v>0.59358684393454442</v>
      </c>
      <c r="E224" s="197">
        <v>2.371885424088058E-2</v>
      </c>
      <c r="F224" s="197">
        <v>8.6230168905339286E-2</v>
      </c>
      <c r="G224" s="197">
        <v>6.6002457704731482E-2</v>
      </c>
    </row>
    <row r="225" spans="2:7" x14ac:dyDescent="0.3">
      <c r="B225" s="183" t="s">
        <v>1</v>
      </c>
      <c r="C225" s="198">
        <v>0.23652543518434116</v>
      </c>
      <c r="D225" s="198">
        <v>0.29966070909471743</v>
      </c>
      <c r="E225" s="202">
        <v>0.35137751428258218</v>
      </c>
      <c r="F225" s="198">
        <v>7.7713804912391368E-2</v>
      </c>
      <c r="G225" s="198">
        <v>2.381495444993011E-2</v>
      </c>
    </row>
    <row r="226" spans="2:7" x14ac:dyDescent="0.3">
      <c r="B226" s="183" t="s">
        <v>50</v>
      </c>
      <c r="C226" s="202">
        <v>0.86612902711362894</v>
      </c>
      <c r="D226" s="198">
        <v>1.0921471795861139E-2</v>
      </c>
      <c r="E226" s="198">
        <v>5.9462099739687732E-2</v>
      </c>
      <c r="F226" s="198">
        <v>5.2506175826883932E-3</v>
      </c>
      <c r="G226" s="198">
        <v>1.9184843536499865E-2</v>
      </c>
    </row>
    <row r="227" spans="2:7" x14ac:dyDescent="0.3">
      <c r="B227" s="183" t="s">
        <v>2</v>
      </c>
      <c r="C227" s="202">
        <v>0.65599772873994677</v>
      </c>
      <c r="D227" s="198">
        <v>2.4460426997909936E-2</v>
      </c>
      <c r="E227" s="198">
        <v>1.7502632368142819E-2</v>
      </c>
      <c r="F227" s="198">
        <v>9.7420543861353237E-2</v>
      </c>
      <c r="G227" s="198">
        <v>9.0780932741884091E-2</v>
      </c>
    </row>
    <row r="228" spans="2:7" x14ac:dyDescent="0.3">
      <c r="B228" s="183" t="s">
        <v>218</v>
      </c>
      <c r="C228" s="202">
        <v>0.90902517572830999</v>
      </c>
      <c r="D228" s="198">
        <v>3.4723869462026442E-2</v>
      </c>
      <c r="E228" s="198">
        <v>3.6266261330217373E-3</v>
      </c>
      <c r="F228" s="198">
        <v>8.9597138141202341E-3</v>
      </c>
      <c r="G228" s="198">
        <v>9.1179950594759696E-3</v>
      </c>
    </row>
    <row r="229" spans="2:7" x14ac:dyDescent="0.3">
      <c r="B229" s="183" t="s">
        <v>205</v>
      </c>
      <c r="C229" s="202">
        <v>0.53900418272613682</v>
      </c>
      <c r="D229" s="198">
        <v>0.30080150369538672</v>
      </c>
      <c r="E229" s="198">
        <v>6.7964882693929876E-2</v>
      </c>
      <c r="F229" s="198">
        <v>5.5155788849432373E-5</v>
      </c>
      <c r="G229" s="198">
        <v>2.3508693305256925E-2</v>
      </c>
    </row>
    <row r="230" spans="2:7" x14ac:dyDescent="0.3">
      <c r="B230" s="183" t="s">
        <v>206</v>
      </c>
      <c r="C230" s="202">
        <v>0.82550392875195799</v>
      </c>
      <c r="D230" s="198">
        <v>2.4281243550337193E-2</v>
      </c>
      <c r="E230" s="198">
        <v>3.3589578652738955E-2</v>
      </c>
      <c r="F230" s="198">
        <v>3.0904160042902226E-3</v>
      </c>
      <c r="G230" s="198">
        <v>4.7775010304978389E-2</v>
      </c>
    </row>
    <row r="231" spans="2:7" x14ac:dyDescent="0.3">
      <c r="B231" s="183" t="s">
        <v>47</v>
      </c>
      <c r="C231" s="202">
        <v>0.89672486672752316</v>
      </c>
      <c r="D231" s="198">
        <v>4.1387753144741203E-3</v>
      </c>
      <c r="E231" s="198">
        <v>4.8022717717318371E-2</v>
      </c>
      <c r="F231" s="198">
        <v>1.7346384711869084E-3</v>
      </c>
      <c r="G231" s="198">
        <v>1.9028751017497194E-3</v>
      </c>
    </row>
    <row r="232" spans="2:7" x14ac:dyDescent="0.3">
      <c r="B232" s="183" t="s">
        <v>114</v>
      </c>
      <c r="C232" s="202">
        <v>0.75462088525980009</v>
      </c>
      <c r="D232" s="198">
        <v>1.2534689024808901E-4</v>
      </c>
      <c r="E232" s="198">
        <v>0.13272158989681643</v>
      </c>
      <c r="F232" s="198">
        <v>1.240855066011814E-2</v>
      </c>
      <c r="G232" s="198">
        <v>1.8548926486925323E-2</v>
      </c>
    </row>
    <row r="233" spans="2:7" x14ac:dyDescent="0.3">
      <c r="B233" s="183" t="s">
        <v>207</v>
      </c>
      <c r="C233" s="202">
        <v>0.74613653121525347</v>
      </c>
      <c r="D233" s="198">
        <v>1.255832250713725E-5</v>
      </c>
      <c r="E233" s="198">
        <v>1.2462366092715426E-2</v>
      </c>
      <c r="F233" s="198">
        <v>0.10658506785737153</v>
      </c>
      <c r="G233" s="198">
        <v>4.2006784743448657E-3</v>
      </c>
    </row>
    <row r="234" spans="2:7" x14ac:dyDescent="0.3">
      <c r="B234" s="183" t="s">
        <v>115</v>
      </c>
      <c r="C234" s="202">
        <v>0.9303185222235214</v>
      </c>
      <c r="D234" s="198">
        <v>2.2834787595872996E-7</v>
      </c>
      <c r="E234" s="198">
        <v>1.3743416154312713E-4</v>
      </c>
      <c r="F234" s="198">
        <v>2.4560196999986291E-2</v>
      </c>
      <c r="G234" s="198">
        <v>2.5725382321713968E-3</v>
      </c>
    </row>
    <row r="235" spans="2:7" x14ac:dyDescent="0.3">
      <c r="B235" s="183" t="s">
        <v>208</v>
      </c>
      <c r="C235" s="202">
        <v>0.79484023459959674</v>
      </c>
      <c r="D235" s="198">
        <v>5.4886449448331744E-2</v>
      </c>
      <c r="E235" s="198">
        <v>5.1969959546617093E-3</v>
      </c>
      <c r="F235" s="198">
        <v>4.0467543421918169E-2</v>
      </c>
      <c r="G235" s="198">
        <v>6.8366087474499215E-3</v>
      </c>
    </row>
    <row r="236" spans="2:7" x14ac:dyDescent="0.3">
      <c r="B236" s="183" t="s">
        <v>209</v>
      </c>
      <c r="C236" s="198">
        <v>5.48911222629999E-3</v>
      </c>
      <c r="D236" s="202">
        <v>0.37318119105003339</v>
      </c>
      <c r="E236" s="198">
        <v>0.22744174193599093</v>
      </c>
      <c r="F236" s="198">
        <v>0.11120834889555814</v>
      </c>
      <c r="G236" s="198">
        <v>0.17988487027109176</v>
      </c>
    </row>
    <row r="237" spans="2:7" x14ac:dyDescent="0.3">
      <c r="B237" s="183" t="s">
        <v>210</v>
      </c>
      <c r="C237" s="202">
        <v>0.74384322054081642</v>
      </c>
      <c r="D237" s="198">
        <v>0.10576532633298842</v>
      </c>
      <c r="E237" s="198">
        <v>6.2568462591364907E-2</v>
      </c>
      <c r="F237" s="198">
        <v>9.602251163773768E-3</v>
      </c>
      <c r="G237" s="198">
        <v>3.0057602955826945E-2</v>
      </c>
    </row>
    <row r="238" spans="2:7" x14ac:dyDescent="0.3">
      <c r="B238" s="183" t="s">
        <v>88</v>
      </c>
      <c r="C238" s="202">
        <v>0.65612534694535118</v>
      </c>
      <c r="D238" s="198">
        <v>0.13778443245529479</v>
      </c>
      <c r="E238" s="198">
        <v>0.10616801609304416</v>
      </c>
      <c r="F238" s="198">
        <v>5.4963994820500105E-4</v>
      </c>
      <c r="G238" s="198">
        <v>1.5767650267832292E-2</v>
      </c>
    </row>
    <row r="239" spans="2:7" x14ac:dyDescent="0.3">
      <c r="B239" s="183" t="s">
        <v>211</v>
      </c>
      <c r="C239" s="198">
        <v>0.19254992285140216</v>
      </c>
      <c r="D239" s="198">
        <v>3.6865382217816427E-2</v>
      </c>
      <c r="E239" s="202">
        <v>0.4139651303672125</v>
      </c>
      <c r="F239" s="198">
        <v>0.27468587706777714</v>
      </c>
      <c r="G239" s="198">
        <v>4.2427573984918733E-2</v>
      </c>
    </row>
    <row r="240" spans="2:7" x14ac:dyDescent="0.3">
      <c r="B240" s="183" t="s">
        <v>110</v>
      </c>
      <c r="C240" s="202">
        <v>0.52947892376405481</v>
      </c>
      <c r="D240" s="198">
        <v>0.18635240065023009</v>
      </c>
      <c r="E240" s="198">
        <v>0.12081734684564258</v>
      </c>
      <c r="F240" s="198">
        <v>1.2572113842759296E-2</v>
      </c>
      <c r="G240" s="198">
        <v>2.789258465450614E-3</v>
      </c>
    </row>
    <row r="241" spans="2:7" x14ac:dyDescent="0.3">
      <c r="B241" s="183" t="s">
        <v>111</v>
      </c>
      <c r="C241" s="198">
        <v>0.20332754434362837</v>
      </c>
      <c r="D241" s="202">
        <v>0.49687634168815903</v>
      </c>
      <c r="E241" s="198">
        <v>0.12848001897833292</v>
      </c>
      <c r="F241" s="198">
        <v>3.5666106639044737E-2</v>
      </c>
      <c r="G241" s="198">
        <v>5.2357443637202549E-3</v>
      </c>
    </row>
    <row r="242" spans="2:7" x14ac:dyDescent="0.3">
      <c r="B242" s="183" t="s">
        <v>212</v>
      </c>
      <c r="C242" s="202">
        <v>0.9791941228009664</v>
      </c>
      <c r="D242" s="198">
        <v>6.3937244849682565E-4</v>
      </c>
      <c r="E242" s="198">
        <v>1.9120205855088764E-3</v>
      </c>
      <c r="F242" s="198">
        <v>5.8750080487023212E-4</v>
      </c>
      <c r="G242" s="198">
        <v>4.1735431517743267E-3</v>
      </c>
    </row>
    <row r="243" spans="2:7" x14ac:dyDescent="0.3">
      <c r="B243" s="183" t="s">
        <v>214</v>
      </c>
      <c r="C243" s="198">
        <v>0.26324789618108513</v>
      </c>
      <c r="D243" s="202">
        <v>0.40932798282554822</v>
      </c>
      <c r="E243" s="198">
        <v>0.28891117890948276</v>
      </c>
      <c r="F243" s="198">
        <v>2.8632529815815488E-2</v>
      </c>
      <c r="G243" s="198">
        <v>5.20302936765526E-3</v>
      </c>
    </row>
    <row r="244" spans="2:7" ht="15" thickBot="1" x14ac:dyDescent="0.35">
      <c r="B244" s="196" t="s">
        <v>213</v>
      </c>
      <c r="C244" s="204">
        <v>0.8610144244264788</v>
      </c>
      <c r="D244" s="199">
        <v>6.8181492150349257E-2</v>
      </c>
      <c r="E244" s="199">
        <v>4.5827668444537997E-3</v>
      </c>
      <c r="F244" s="199">
        <v>2.4744073644223531E-5</v>
      </c>
      <c r="G244" s="199">
        <v>1.6001803912651046E-3</v>
      </c>
    </row>
    <row r="245" spans="2:7" x14ac:dyDescent="0.3">
      <c r="B245" s="206" t="s">
        <v>200</v>
      </c>
    </row>
    <row r="248" spans="2:7" x14ac:dyDescent="0.3">
      <c r="B248" s="182" t="s">
        <v>201</v>
      </c>
    </row>
    <row r="249" spans="2:7" ht="15" thickBot="1" x14ac:dyDescent="0.35"/>
    <row r="250" spans="2:7" x14ac:dyDescent="0.3">
      <c r="B250" s="185"/>
      <c r="C250" s="186" t="s">
        <v>173</v>
      </c>
      <c r="D250" s="186" t="s">
        <v>174</v>
      </c>
      <c r="E250" s="186" t="s">
        <v>175</v>
      </c>
      <c r="F250" s="186" t="s">
        <v>176</v>
      </c>
      <c r="G250" s="186" t="s">
        <v>177</v>
      </c>
    </row>
    <row r="251" spans="2:7" x14ac:dyDescent="0.3">
      <c r="B251" s="195" t="s">
        <v>215</v>
      </c>
      <c r="C251" s="197">
        <v>-2.0972357400449226</v>
      </c>
      <c r="D251" s="197">
        <v>-1.496733132456441</v>
      </c>
      <c r="E251" s="197">
        <v>1.0903137706751012</v>
      </c>
      <c r="F251" s="197">
        <v>0.33235927869144372</v>
      </c>
      <c r="G251" s="197">
        <v>0.10519961159609795</v>
      </c>
    </row>
    <row r="252" spans="2:7" x14ac:dyDescent="0.3">
      <c r="B252" s="183" t="s">
        <v>215</v>
      </c>
      <c r="C252" s="198">
        <v>-1.9560106499430161</v>
      </c>
      <c r="D252" s="198">
        <v>-1.627264438374866</v>
      </c>
      <c r="E252" s="198">
        <v>1.6658241525367117</v>
      </c>
      <c r="F252" s="198">
        <v>0.45099285652725474</v>
      </c>
      <c r="G252" s="198">
        <v>6.2479335448080507E-2</v>
      </c>
    </row>
    <row r="253" spans="2:7" x14ac:dyDescent="0.3">
      <c r="B253" s="183" t="s">
        <v>215</v>
      </c>
      <c r="C253" s="198">
        <v>-1.9909109807664964</v>
      </c>
      <c r="D253" s="198">
        <v>-1.1029209548762429</v>
      </c>
      <c r="E253" s="198">
        <v>0.82075511069014018</v>
      </c>
      <c r="F253" s="198">
        <v>0.28104157701697902</v>
      </c>
      <c r="G253" s="198">
        <v>0.39178238303424645</v>
      </c>
    </row>
    <row r="254" spans="2:7" x14ac:dyDescent="0.3">
      <c r="B254" s="183" t="s">
        <v>215</v>
      </c>
      <c r="C254" s="198">
        <v>-1.586488310896246</v>
      </c>
      <c r="D254" s="198">
        <v>-1.5136320353702253</v>
      </c>
      <c r="E254" s="198">
        <v>1.5490018081637873</v>
      </c>
      <c r="F254" s="198">
        <v>0.5056625745089306</v>
      </c>
      <c r="G254" s="198">
        <v>2.2965819001914117E-2</v>
      </c>
    </row>
    <row r="255" spans="2:7" x14ac:dyDescent="0.3">
      <c r="B255" s="183" t="s">
        <v>216</v>
      </c>
      <c r="C255" s="198">
        <v>1.3587766228547138</v>
      </c>
      <c r="D255" s="198">
        <v>-0.50138138335771298</v>
      </c>
      <c r="E255" s="198">
        <v>-0.27766304294493233</v>
      </c>
      <c r="F255" s="198">
        <v>-0.96360481858860936</v>
      </c>
      <c r="G255" s="198">
        <v>-1.5645734803185058</v>
      </c>
    </row>
    <row r="256" spans="2:7" x14ac:dyDescent="0.3">
      <c r="B256" s="183" t="s">
        <v>216</v>
      </c>
      <c r="C256" s="198">
        <v>3.4437708507984301</v>
      </c>
      <c r="D256" s="198">
        <v>-1.7729120641166203</v>
      </c>
      <c r="E256" s="198">
        <v>-0.77359085327717347</v>
      </c>
      <c r="F256" s="198">
        <v>-1.5446729310860832</v>
      </c>
      <c r="G256" s="198">
        <v>-0.88369154774811143</v>
      </c>
    </row>
    <row r="257" spans="2:7" x14ac:dyDescent="0.3">
      <c r="B257" s="183" t="s">
        <v>216</v>
      </c>
      <c r="C257" s="198">
        <v>1.3903763172911721</v>
      </c>
      <c r="D257" s="198">
        <v>-3.1701677155195749</v>
      </c>
      <c r="E257" s="198">
        <v>-2.7438374302426123</v>
      </c>
      <c r="F257" s="198">
        <v>-1.1070982247977814</v>
      </c>
      <c r="G257" s="198">
        <v>-0.39821189605453455</v>
      </c>
    </row>
    <row r="258" spans="2:7" x14ac:dyDescent="0.3">
      <c r="B258" s="183" t="s">
        <v>216</v>
      </c>
      <c r="C258" s="198">
        <v>1.8705653560997775</v>
      </c>
      <c r="D258" s="198">
        <v>0.8932715873867475</v>
      </c>
      <c r="E258" s="198">
        <v>0.82069117982607276</v>
      </c>
      <c r="F258" s="198">
        <v>-2.136652329843256</v>
      </c>
      <c r="G258" s="198">
        <v>-0.98794451736357092</v>
      </c>
    </row>
    <row r="259" spans="2:7" x14ac:dyDescent="0.3">
      <c r="B259" s="183" t="s">
        <v>217</v>
      </c>
      <c r="C259" s="198">
        <v>6.5675766575350627</v>
      </c>
      <c r="D259" s="198">
        <v>1.4835446682716069</v>
      </c>
      <c r="E259" s="198">
        <v>0.78714603599611621</v>
      </c>
      <c r="F259" s="198">
        <v>1.1448303872096375</v>
      </c>
      <c r="G259" s="198">
        <v>0.11815504238570337</v>
      </c>
    </row>
    <row r="260" spans="2:7" x14ac:dyDescent="0.3">
      <c r="B260" s="183" t="s">
        <v>217</v>
      </c>
      <c r="C260" s="198">
        <v>6.3015146577575818</v>
      </c>
      <c r="D260" s="198">
        <v>0.40076071273363018</v>
      </c>
      <c r="E260" s="198">
        <v>4.883459989132731E-2</v>
      </c>
      <c r="F260" s="198">
        <v>0.4071653966506158</v>
      </c>
      <c r="G260" s="198">
        <v>0.60224352567971495</v>
      </c>
    </row>
    <row r="261" spans="2:7" x14ac:dyDescent="0.3">
      <c r="B261" s="183" t="s">
        <v>217</v>
      </c>
      <c r="C261" s="198">
        <v>4.9633152140879053</v>
      </c>
      <c r="D261" s="198">
        <v>1.7374265903418324</v>
      </c>
      <c r="E261" s="198">
        <v>-0.26383019930842921</v>
      </c>
      <c r="F261" s="198">
        <v>2.3285668264830983</v>
      </c>
      <c r="G261" s="198">
        <v>-1.9150847276677414</v>
      </c>
    </row>
    <row r="262" spans="2:7" x14ac:dyDescent="0.3">
      <c r="B262" s="183" t="s">
        <v>217</v>
      </c>
      <c r="C262" s="198">
        <v>9.1433974052692655</v>
      </c>
      <c r="D262" s="198">
        <v>1.3816366494918249</v>
      </c>
      <c r="E262" s="198">
        <v>1.1728732515155802</v>
      </c>
      <c r="F262" s="198">
        <v>-0.9920695960123187</v>
      </c>
      <c r="G262" s="198">
        <v>1.8880615161580667</v>
      </c>
    </row>
    <row r="263" spans="2:7" x14ac:dyDescent="0.3">
      <c r="B263" s="183" t="s">
        <v>151</v>
      </c>
      <c r="C263" s="198">
        <v>-2.0972357400449226</v>
      </c>
      <c r="D263" s="198">
        <v>-1.496733132456441</v>
      </c>
      <c r="E263" s="198">
        <v>1.0903137706751012</v>
      </c>
      <c r="F263" s="198">
        <v>0.33235927869144372</v>
      </c>
      <c r="G263" s="198">
        <v>0.10519961159609795</v>
      </c>
    </row>
    <row r="264" spans="2:7" x14ac:dyDescent="0.3">
      <c r="B264" s="183" t="s">
        <v>151</v>
      </c>
      <c r="C264" s="198">
        <v>-1.9560106499430161</v>
      </c>
      <c r="D264" s="198">
        <v>-1.627264438374866</v>
      </c>
      <c r="E264" s="198">
        <v>1.6658241525367117</v>
      </c>
      <c r="F264" s="198">
        <v>0.45099285652725474</v>
      </c>
      <c r="G264" s="198">
        <v>6.2479335448080507E-2</v>
      </c>
    </row>
    <row r="265" spans="2:7" x14ac:dyDescent="0.3">
      <c r="B265" s="183" t="s">
        <v>151</v>
      </c>
      <c r="C265" s="198">
        <v>-1.9909109807664964</v>
      </c>
      <c r="D265" s="198">
        <v>-1.1029209548762429</v>
      </c>
      <c r="E265" s="198">
        <v>0.82075511069014018</v>
      </c>
      <c r="F265" s="198">
        <v>0.28104157701697902</v>
      </c>
      <c r="G265" s="198">
        <v>0.39178238303424645</v>
      </c>
    </row>
    <row r="266" spans="2:7" x14ac:dyDescent="0.3">
      <c r="B266" s="183" t="s">
        <v>151</v>
      </c>
      <c r="C266" s="198">
        <v>-1.586488310896246</v>
      </c>
      <c r="D266" s="198">
        <v>-1.5136320353702253</v>
      </c>
      <c r="E266" s="198">
        <v>1.5490018081637873</v>
      </c>
      <c r="F266" s="198">
        <v>0.5056625745089306</v>
      </c>
      <c r="G266" s="198">
        <v>2.2965819001914117E-2</v>
      </c>
    </row>
    <row r="267" spans="2:7" x14ac:dyDescent="0.3">
      <c r="B267" s="183" t="s">
        <v>152</v>
      </c>
      <c r="C267" s="198">
        <v>-0.43498376815546363</v>
      </c>
      <c r="D267" s="198">
        <v>0.45110769044743859</v>
      </c>
      <c r="E267" s="198">
        <v>-1.3258135570019653</v>
      </c>
      <c r="F267" s="198">
        <v>-0.18194293798329672</v>
      </c>
      <c r="G267" s="198">
        <v>0.35245495253704429</v>
      </c>
    </row>
    <row r="268" spans="2:7" x14ac:dyDescent="0.3">
      <c r="B268" s="183" t="s">
        <v>152</v>
      </c>
      <c r="C268" s="198">
        <v>-2.1217078141005397</v>
      </c>
      <c r="D268" s="198">
        <v>0.79457818965325888</v>
      </c>
      <c r="E268" s="198">
        <v>-0.12330479479136663</v>
      </c>
      <c r="F268" s="198">
        <v>-0.12597091327052773</v>
      </c>
      <c r="G268" s="198">
        <v>-0.32903062817929513</v>
      </c>
    </row>
    <row r="269" spans="2:7" x14ac:dyDescent="0.3">
      <c r="B269" s="183" t="s">
        <v>152</v>
      </c>
      <c r="C269" s="198">
        <v>-0.38611499312307118</v>
      </c>
      <c r="D269" s="198">
        <v>-1.3228383542374296</v>
      </c>
      <c r="E269" s="198">
        <v>-4.2318689478945952</v>
      </c>
      <c r="F269" s="198">
        <v>1.2450789629166281</v>
      </c>
      <c r="G269" s="198">
        <v>1.0120191700299945</v>
      </c>
    </row>
    <row r="270" spans="2:7" x14ac:dyDescent="0.3">
      <c r="B270" s="183" t="s">
        <v>152</v>
      </c>
      <c r="C270" s="198">
        <v>-1.337734910386176</v>
      </c>
      <c r="D270" s="198">
        <v>-0.16350584315275002</v>
      </c>
      <c r="E270" s="198">
        <v>-1.9814024887154462</v>
      </c>
      <c r="F270" s="198">
        <v>0.40206508100004024</v>
      </c>
      <c r="G270" s="198">
        <v>0.27520607054653201</v>
      </c>
    </row>
    <row r="271" spans="2:7" x14ac:dyDescent="0.3">
      <c r="B271" s="183" t="s">
        <v>153</v>
      </c>
      <c r="C271" s="198">
        <v>-4.2307128004204593</v>
      </c>
      <c r="D271" s="198">
        <v>2.7157266868413958</v>
      </c>
      <c r="E271" s="198">
        <v>0.68234814063361071</v>
      </c>
      <c r="F271" s="198">
        <v>-1.2835482263318918</v>
      </c>
      <c r="G271" s="198">
        <v>0.38790389385423973</v>
      </c>
    </row>
    <row r="272" spans="2:7" x14ac:dyDescent="0.3">
      <c r="B272" s="183" t="s">
        <v>153</v>
      </c>
      <c r="C272" s="198">
        <v>-3.3399263817206242</v>
      </c>
      <c r="D272" s="198">
        <v>1.5599025106216957</v>
      </c>
      <c r="E272" s="198">
        <v>-1.0197898653050814</v>
      </c>
      <c r="F272" s="198">
        <v>-0.74618290657061415</v>
      </c>
      <c r="G272" s="198">
        <v>0.53993832929430707</v>
      </c>
    </row>
    <row r="273" spans="2:7" x14ac:dyDescent="0.3">
      <c r="B273" s="183" t="s">
        <v>153</v>
      </c>
      <c r="C273" s="198">
        <v>-4.1894876603251783</v>
      </c>
      <c r="D273" s="198">
        <v>4.0890537343070665</v>
      </c>
      <c r="E273" s="198">
        <v>-0.52737449660730895</v>
      </c>
      <c r="F273" s="198">
        <v>0.50353795577960936</v>
      </c>
      <c r="G273" s="198">
        <v>-0.52743161742581479</v>
      </c>
    </row>
    <row r="274" spans="2:7" ht="15" thickBot="1" x14ac:dyDescent="0.35">
      <c r="B274" s="196" t="s">
        <v>153</v>
      </c>
      <c r="C274" s="199">
        <v>-3.7373333901610413</v>
      </c>
      <c r="D274" s="199">
        <v>2.9048974624431421</v>
      </c>
      <c r="E274" s="199">
        <v>-0.49520721590527139</v>
      </c>
      <c r="F274" s="199">
        <v>-8.9614299044471865E-2</v>
      </c>
      <c r="G274" s="199">
        <v>0.26513161611130798</v>
      </c>
    </row>
    <row r="294" spans="6:6" x14ac:dyDescent="0.3">
      <c r="F294" t="s">
        <v>125</v>
      </c>
    </row>
    <row r="314" spans="2:7" x14ac:dyDescent="0.3">
      <c r="F314" t="s">
        <v>125</v>
      </c>
    </row>
    <row r="317" spans="2:7" x14ac:dyDescent="0.3">
      <c r="B317" s="182" t="s">
        <v>202</v>
      </c>
    </row>
    <row r="318" spans="2:7" ht="15" thickBot="1" x14ac:dyDescent="0.35"/>
    <row r="319" spans="2:7" x14ac:dyDescent="0.3">
      <c r="B319" s="185"/>
      <c r="C319" s="186" t="s">
        <v>173</v>
      </c>
      <c r="D319" s="186" t="s">
        <v>174</v>
      </c>
      <c r="E319" s="186" t="s">
        <v>175</v>
      </c>
      <c r="F319" s="186" t="s">
        <v>176</v>
      </c>
      <c r="G319" s="186" t="s">
        <v>177</v>
      </c>
    </row>
    <row r="320" spans="2:7" x14ac:dyDescent="0.3">
      <c r="B320" s="195" t="s">
        <v>215</v>
      </c>
      <c r="C320" s="197">
        <v>1.4334992957264179</v>
      </c>
      <c r="D320" s="197">
        <v>2.9514599647319333</v>
      </c>
      <c r="E320" s="197">
        <v>2.3468192999182684</v>
      </c>
      <c r="F320" s="197">
        <v>0.490680698464526</v>
      </c>
      <c r="G320" s="197">
        <v>7.6676757804292256E-2</v>
      </c>
    </row>
    <row r="321" spans="2:7" x14ac:dyDescent="0.3">
      <c r="B321" s="183" t="s">
        <v>215</v>
      </c>
      <c r="C321" s="198">
        <v>1.2469395897125366</v>
      </c>
      <c r="D321" s="198">
        <v>3.4887063746026628</v>
      </c>
      <c r="E321" s="198">
        <v>5.4781631944249423</v>
      </c>
      <c r="F321" s="198">
        <v>0.90348861679711567</v>
      </c>
      <c r="G321" s="198">
        <v>2.7046325556518837E-2</v>
      </c>
    </row>
    <row r="322" spans="2:7" x14ac:dyDescent="0.3">
      <c r="B322" s="183" t="s">
        <v>215</v>
      </c>
      <c r="C322" s="198">
        <v>1.2918338717471163</v>
      </c>
      <c r="D322" s="198">
        <v>1.60264350497921</v>
      </c>
      <c r="E322" s="198">
        <v>1.3298536449542615</v>
      </c>
      <c r="F322" s="198">
        <v>0.35085244454561243</v>
      </c>
      <c r="G322" s="198">
        <v>1.0634700784627282</v>
      </c>
    </row>
    <row r="323" spans="2:7" x14ac:dyDescent="0.3">
      <c r="B323" s="183" t="s">
        <v>215</v>
      </c>
      <c r="C323" s="198">
        <v>0.82030760307509965</v>
      </c>
      <c r="D323" s="198">
        <v>3.0184832701986197</v>
      </c>
      <c r="E323" s="198">
        <v>4.7367504607993771</v>
      </c>
      <c r="F323" s="198">
        <v>1.1358081541828946</v>
      </c>
      <c r="G323" s="198">
        <v>3.6542591547577613E-3</v>
      </c>
    </row>
    <row r="324" spans="2:7" x14ac:dyDescent="0.3">
      <c r="B324" s="183" t="s">
        <v>216</v>
      </c>
      <c r="C324" s="198">
        <v>0.60172646989044187</v>
      </c>
      <c r="D324" s="198">
        <v>0.33119560120658609</v>
      </c>
      <c r="E324" s="198">
        <v>0.15219935581542021</v>
      </c>
      <c r="F324" s="198">
        <v>4.1245947571043233</v>
      </c>
      <c r="G324" s="198">
        <v>16.96006051128979</v>
      </c>
    </row>
    <row r="325" spans="2:7" x14ac:dyDescent="0.3">
      <c r="B325" s="183" t="s">
        <v>216</v>
      </c>
      <c r="C325" s="198">
        <v>3.8651955872385413</v>
      </c>
      <c r="D325" s="198">
        <v>4.1411650689580064</v>
      </c>
      <c r="E325" s="198">
        <v>1.1814063718305738</v>
      </c>
      <c r="F325" s="198">
        <v>10.598793514394327</v>
      </c>
      <c r="G325" s="198">
        <v>5.4104933848551919</v>
      </c>
    </row>
    <row r="326" spans="2:7" x14ac:dyDescent="0.3">
      <c r="B326" s="183" t="s">
        <v>216</v>
      </c>
      <c r="C326" s="198">
        <v>0.63003939679959198</v>
      </c>
      <c r="D326" s="198">
        <v>13.240751328791434</v>
      </c>
      <c r="E326" s="198">
        <v>14.862552753743861</v>
      </c>
      <c r="F326" s="198">
        <v>5.4444707389610407</v>
      </c>
      <c r="G326" s="198">
        <v>1.0986615554494215</v>
      </c>
    </row>
    <row r="327" spans="2:7" x14ac:dyDescent="0.3">
      <c r="B327" s="183" t="s">
        <v>216</v>
      </c>
      <c r="C327" s="198">
        <v>1.1403778075095654</v>
      </c>
      <c r="D327" s="198">
        <v>1.0512722300011572</v>
      </c>
      <c r="E327" s="198">
        <v>1.329646481135655</v>
      </c>
      <c r="F327" s="198">
        <v>20.27921224888696</v>
      </c>
      <c r="G327" s="198">
        <v>6.7623956878681977</v>
      </c>
    </row>
    <row r="328" spans="2:7" x14ac:dyDescent="0.3">
      <c r="B328" s="183" t="s">
        <v>217</v>
      </c>
      <c r="C328" s="198">
        <v>14.05766808181653</v>
      </c>
      <c r="D328" s="198">
        <v>2.8996755438632857</v>
      </c>
      <c r="E328" s="198">
        <v>1.2231712989692927</v>
      </c>
      <c r="F328" s="198">
        <v>5.8219122596596753</v>
      </c>
      <c r="G328" s="198">
        <v>9.6725278486972516E-2</v>
      </c>
    </row>
    <row r="329" spans="2:7" x14ac:dyDescent="0.3">
      <c r="B329" s="183" t="s">
        <v>217</v>
      </c>
      <c r="C329" s="198">
        <v>12.941746396473212</v>
      </c>
      <c r="D329" s="198">
        <v>0.21160134902240194</v>
      </c>
      <c r="E329" s="198">
        <v>4.7079508936068272E-3</v>
      </c>
      <c r="F329" s="198">
        <v>0.73641916649020633</v>
      </c>
      <c r="G329" s="198">
        <v>2.5129262785286586</v>
      </c>
    </row>
    <row r="330" spans="2:7" x14ac:dyDescent="0.3">
      <c r="B330" s="183" t="s">
        <v>217</v>
      </c>
      <c r="C330" s="198">
        <v>8.0287271464493042</v>
      </c>
      <c r="D330" s="198">
        <v>3.9770502583670373</v>
      </c>
      <c r="E330" s="198">
        <v>0.13741231861417744</v>
      </c>
      <c r="F330" s="198">
        <v>24.085783118676087</v>
      </c>
      <c r="G330" s="198">
        <v>25.410397212792759</v>
      </c>
    </row>
    <row r="331" spans="2:7" x14ac:dyDescent="0.3">
      <c r="B331" s="183" t="s">
        <v>217</v>
      </c>
      <c r="C331" s="198">
        <v>27.246967645130791</v>
      </c>
      <c r="D331" s="198">
        <v>2.5149875601829761</v>
      </c>
      <c r="E331" s="198">
        <v>2.715681416526845</v>
      </c>
      <c r="F331" s="198">
        <v>4.3718740246251899</v>
      </c>
      <c r="G331" s="198">
        <v>24.698339074548596</v>
      </c>
    </row>
    <row r="332" spans="2:7" x14ac:dyDescent="0.3">
      <c r="B332" s="183" t="s">
        <v>151</v>
      </c>
      <c r="C332" s="198">
        <v>1.4334992957264179</v>
      </c>
      <c r="D332" s="198">
        <v>2.9514599647319333</v>
      </c>
      <c r="E332" s="198">
        <v>2.3468192999182684</v>
      </c>
      <c r="F332" s="198">
        <v>0.490680698464526</v>
      </c>
      <c r="G332" s="198">
        <v>7.6676757804292256E-2</v>
      </c>
    </row>
    <row r="333" spans="2:7" x14ac:dyDescent="0.3">
      <c r="B333" s="183" t="s">
        <v>151</v>
      </c>
      <c r="C333" s="198">
        <v>1.2469395897125366</v>
      </c>
      <c r="D333" s="198">
        <v>3.4887063746026628</v>
      </c>
      <c r="E333" s="198">
        <v>5.4781631944249423</v>
      </c>
      <c r="F333" s="198">
        <v>0.90348861679711567</v>
      </c>
      <c r="G333" s="198">
        <v>2.7046325556518837E-2</v>
      </c>
    </row>
    <row r="334" spans="2:7" x14ac:dyDescent="0.3">
      <c r="B334" s="183" t="s">
        <v>151</v>
      </c>
      <c r="C334" s="198">
        <v>1.2918338717471163</v>
      </c>
      <c r="D334" s="198">
        <v>1.60264350497921</v>
      </c>
      <c r="E334" s="198">
        <v>1.3298536449542615</v>
      </c>
      <c r="F334" s="198">
        <v>0.35085244454561243</v>
      </c>
      <c r="G334" s="198">
        <v>1.0634700784627282</v>
      </c>
    </row>
    <row r="335" spans="2:7" x14ac:dyDescent="0.3">
      <c r="B335" s="183" t="s">
        <v>151</v>
      </c>
      <c r="C335" s="198">
        <v>0.82030760307509965</v>
      </c>
      <c r="D335" s="198">
        <v>3.0184832701986197</v>
      </c>
      <c r="E335" s="198">
        <v>4.7367504607993771</v>
      </c>
      <c r="F335" s="198">
        <v>1.1358081541828946</v>
      </c>
      <c r="G335" s="198">
        <v>3.6542591547577613E-3</v>
      </c>
    </row>
    <row r="336" spans="2:7" x14ac:dyDescent="0.3">
      <c r="B336" s="183" t="s">
        <v>152</v>
      </c>
      <c r="C336" s="198">
        <v>6.1666469613743884E-2</v>
      </c>
      <c r="D336" s="198">
        <v>0.26810728419706098</v>
      </c>
      <c r="E336" s="198">
        <v>3.4700966233619348</v>
      </c>
      <c r="F336" s="198">
        <v>0.14704618649410661</v>
      </c>
      <c r="G336" s="198">
        <v>0.86068196569472466</v>
      </c>
    </row>
    <row r="337" spans="2:7" x14ac:dyDescent="0.3">
      <c r="B337" s="183" t="s">
        <v>152</v>
      </c>
      <c r="C337" s="198">
        <v>1.4671487075059084</v>
      </c>
      <c r="D337" s="198">
        <v>0.8318048177147902</v>
      </c>
      <c r="E337" s="198">
        <v>3.0014878255184289E-2</v>
      </c>
      <c r="F337" s="198">
        <v>7.048941643422664E-2</v>
      </c>
      <c r="G337" s="198">
        <v>0.75008092525022163</v>
      </c>
    </row>
    <row r="338" spans="2:7" x14ac:dyDescent="0.3">
      <c r="B338" s="183" t="s">
        <v>152</v>
      </c>
      <c r="C338" s="198">
        <v>4.8588815895927319E-2</v>
      </c>
      <c r="D338" s="198">
        <v>2.3054818530609036</v>
      </c>
      <c r="E338" s="198">
        <v>35.354205070598844</v>
      </c>
      <c r="F338" s="198">
        <v>6.8861606419130563</v>
      </c>
      <c r="G338" s="198">
        <v>7.095989209973129</v>
      </c>
    </row>
    <row r="339" spans="2:7" x14ac:dyDescent="0.3">
      <c r="B339" s="183" t="s">
        <v>152</v>
      </c>
      <c r="C339" s="198">
        <v>0.58323436502677362</v>
      </c>
      <c r="D339" s="198">
        <v>3.5222056267759608E-2</v>
      </c>
      <c r="E339" s="198">
        <v>7.7503633761635715</v>
      </c>
      <c r="F339" s="198">
        <v>0.7180853599198459</v>
      </c>
      <c r="G339" s="198">
        <v>0.52474883973378295</v>
      </c>
    </row>
    <row r="340" spans="2:7" x14ac:dyDescent="0.3">
      <c r="B340" s="183" t="s">
        <v>153</v>
      </c>
      <c r="C340" s="198">
        <v>5.8335116917287548</v>
      </c>
      <c r="D340" s="198">
        <v>9.7167330531596203</v>
      </c>
      <c r="E340" s="198">
        <v>0.91915484658275193</v>
      </c>
      <c r="F340" s="198">
        <v>7.3182584203732306</v>
      </c>
      <c r="G340" s="198">
        <v>1.042518442347615</v>
      </c>
    </row>
    <row r="341" spans="2:7" x14ac:dyDescent="0.3">
      <c r="B341" s="183" t="s">
        <v>153</v>
      </c>
      <c r="C341" s="198">
        <v>3.6356056706193778</v>
      </c>
      <c r="D341" s="198">
        <v>3.2058490222642662</v>
      </c>
      <c r="E341" s="198">
        <v>2.0530429730603696</v>
      </c>
      <c r="F341" s="198">
        <v>2.4732837917585697</v>
      </c>
      <c r="G341" s="198">
        <v>2.019871702350919</v>
      </c>
    </row>
    <row r="342" spans="2:7" x14ac:dyDescent="0.3">
      <c r="B342" s="183" t="s">
        <v>153</v>
      </c>
      <c r="C342" s="198">
        <v>5.7203791473170202</v>
      </c>
      <c r="D342" s="198">
        <v>22.028949474886804</v>
      </c>
      <c r="E342" s="198">
        <v>0.54905380335674969</v>
      </c>
      <c r="F342" s="198">
        <v>1.1262836618846899</v>
      </c>
      <c r="G342" s="198">
        <v>1.9273819570990156</v>
      </c>
    </row>
    <row r="343" spans="2:7" ht="15" thickBot="1" x14ac:dyDescent="0.35">
      <c r="B343" s="196" t="s">
        <v>153</v>
      </c>
      <c r="C343" s="199">
        <v>4.5522558804621971</v>
      </c>
      <c r="D343" s="199">
        <v>11.117567269031316</v>
      </c>
      <c r="E343" s="199">
        <v>0.48411728089770539</v>
      </c>
      <c r="F343" s="199">
        <v>3.5672864444117172E-2</v>
      </c>
      <c r="G343" s="199">
        <v>0.48703313177421209</v>
      </c>
    </row>
    <row r="346" spans="2:7" x14ac:dyDescent="0.3">
      <c r="B346" s="182" t="s">
        <v>203</v>
      </c>
    </row>
    <row r="347" spans="2:7" ht="15" thickBot="1" x14ac:dyDescent="0.35"/>
    <row r="348" spans="2:7" x14ac:dyDescent="0.3">
      <c r="B348" s="185"/>
      <c r="C348" s="186" t="s">
        <v>173</v>
      </c>
      <c r="D348" s="186" t="s">
        <v>174</v>
      </c>
      <c r="E348" s="186" t="s">
        <v>175</v>
      </c>
      <c r="F348" s="186" t="s">
        <v>176</v>
      </c>
      <c r="G348" s="186" t="s">
        <v>177</v>
      </c>
    </row>
    <row r="349" spans="2:7" x14ac:dyDescent="0.3">
      <c r="B349" s="195" t="s">
        <v>215</v>
      </c>
      <c r="C349" s="200">
        <v>0.50922864103279875</v>
      </c>
      <c r="D349" s="197">
        <v>0.25936243024963374</v>
      </c>
      <c r="E349" s="197">
        <v>0.13763260070114675</v>
      </c>
      <c r="F349" s="197">
        <v>1.2788921963587854E-2</v>
      </c>
      <c r="G349" s="197">
        <v>1.2812875156969913E-3</v>
      </c>
    </row>
    <row r="350" spans="2:7" x14ac:dyDescent="0.3">
      <c r="B350" s="183" t="s">
        <v>215</v>
      </c>
      <c r="C350" s="202">
        <v>0.36428588718957833</v>
      </c>
      <c r="D350" s="198">
        <v>0.25212515817100506</v>
      </c>
      <c r="E350" s="198">
        <v>0.26421545982205402</v>
      </c>
      <c r="F350" s="198">
        <v>1.936596944544729E-2</v>
      </c>
      <c r="G350" s="198">
        <v>3.7168301861289902E-4</v>
      </c>
    </row>
    <row r="351" spans="2:7" x14ac:dyDescent="0.3">
      <c r="B351" s="183" t="s">
        <v>215</v>
      </c>
      <c r="C351" s="202">
        <v>0.53414150593045984</v>
      </c>
      <c r="D351" s="198">
        <v>0.16392357573470917</v>
      </c>
      <c r="E351" s="198">
        <v>9.0777837749663026E-2</v>
      </c>
      <c r="F351" s="198">
        <v>1.0643728551950104E-2</v>
      </c>
      <c r="G351" s="198">
        <v>2.068437723495432E-2</v>
      </c>
    </row>
    <row r="352" spans="2:7" x14ac:dyDescent="0.3">
      <c r="B352" s="183" t="s">
        <v>215</v>
      </c>
      <c r="C352" s="202">
        <v>0.32157804490732644</v>
      </c>
      <c r="D352" s="198">
        <v>0.29272058129638229</v>
      </c>
      <c r="E352" s="198">
        <v>0.30656070540828795</v>
      </c>
      <c r="F352" s="198">
        <v>3.266888109959909E-2</v>
      </c>
      <c r="G352" s="198">
        <v>6.7387060564646719E-5</v>
      </c>
    </row>
    <row r="353" spans="2:7" x14ac:dyDescent="0.3">
      <c r="B353" s="183" t="s">
        <v>216</v>
      </c>
      <c r="C353" s="198">
        <v>0.22599071010947627</v>
      </c>
      <c r="D353" s="198">
        <v>3.0770238500623062E-2</v>
      </c>
      <c r="E353" s="198">
        <v>9.4369273495967573E-3</v>
      </c>
      <c r="F353" s="198">
        <v>0.11365600330328658</v>
      </c>
      <c r="G353" s="202">
        <v>0.2996307512924925</v>
      </c>
    </row>
    <row r="354" spans="2:7" x14ac:dyDescent="0.3">
      <c r="B354" s="183" t="s">
        <v>216</v>
      </c>
      <c r="C354" s="202">
        <v>0.59717406157814579</v>
      </c>
      <c r="D354" s="198">
        <v>0.15827300020982504</v>
      </c>
      <c r="E354" s="198">
        <v>3.0133882923698847E-2</v>
      </c>
      <c r="F354" s="198">
        <v>0.12014494872232111</v>
      </c>
      <c r="G354" s="198">
        <v>3.9321841345668185E-2</v>
      </c>
    </row>
    <row r="355" spans="2:7" x14ac:dyDescent="0.3">
      <c r="B355" s="183" t="s">
        <v>216</v>
      </c>
      <c r="C355" s="198">
        <v>8.5229936868738101E-2</v>
      </c>
      <c r="D355" s="202">
        <v>0.44308997190454652</v>
      </c>
      <c r="E355" s="198">
        <v>0.33192823444060959</v>
      </c>
      <c r="F355" s="198">
        <v>5.4038060367225194E-2</v>
      </c>
      <c r="G355" s="198">
        <v>6.9912672368090678E-3</v>
      </c>
    </row>
    <row r="356" spans="2:7" x14ac:dyDescent="0.3">
      <c r="B356" s="183" t="s">
        <v>216</v>
      </c>
      <c r="C356" s="198">
        <v>0.27017649221855905</v>
      </c>
      <c r="D356" s="198">
        <v>6.1612499307313856E-2</v>
      </c>
      <c r="E356" s="198">
        <v>5.2006941911635234E-2</v>
      </c>
      <c r="F356" s="202">
        <v>0.35250842960217221</v>
      </c>
      <c r="G356" s="198">
        <v>7.5364512852546889E-2</v>
      </c>
    </row>
    <row r="357" spans="2:7" x14ac:dyDescent="0.3">
      <c r="B357" s="183" t="s">
        <v>217</v>
      </c>
      <c r="C357" s="202">
        <v>0.89147499009541475</v>
      </c>
      <c r="D357" s="198">
        <v>4.5488342955561777E-2</v>
      </c>
      <c r="E357" s="198">
        <v>1.2805881771623824E-2</v>
      </c>
      <c r="F357" s="198">
        <v>2.7088263118916257E-2</v>
      </c>
      <c r="G357" s="198">
        <v>2.8853824315803426E-4</v>
      </c>
    </row>
    <row r="358" spans="2:7" x14ac:dyDescent="0.3">
      <c r="B358" s="183" t="s">
        <v>217</v>
      </c>
      <c r="C358" s="202">
        <v>0.9416628866766763</v>
      </c>
      <c r="D358" s="198">
        <v>3.8086918196114628E-3</v>
      </c>
      <c r="E358" s="198">
        <v>5.6553673497886502E-5</v>
      </c>
      <c r="F358" s="198">
        <v>3.9314003902106006E-3</v>
      </c>
      <c r="G358" s="198">
        <v>8.6010175195787818E-3</v>
      </c>
    </row>
    <row r="359" spans="2:7" x14ac:dyDescent="0.3">
      <c r="B359" s="183" t="s">
        <v>217</v>
      </c>
      <c r="C359" s="202">
        <v>0.64811308512260324</v>
      </c>
      <c r="D359" s="198">
        <v>7.9418193176026552E-2</v>
      </c>
      <c r="E359" s="198">
        <v>1.8312856222037557E-3</v>
      </c>
      <c r="F359" s="198">
        <v>0.14265417507572881</v>
      </c>
      <c r="G359" s="198">
        <v>9.6490167516834105E-2</v>
      </c>
    </row>
    <row r="360" spans="2:7" x14ac:dyDescent="0.3">
      <c r="B360" s="183" t="s">
        <v>217</v>
      </c>
      <c r="C360" s="202">
        <v>0.90366875666925828</v>
      </c>
      <c r="D360" s="198">
        <v>2.0633921057016343E-2</v>
      </c>
      <c r="E360" s="198">
        <v>1.486949566806758E-2</v>
      </c>
      <c r="F360" s="198">
        <v>1.0638449954525444E-2</v>
      </c>
      <c r="G360" s="198">
        <v>3.8532426205657964E-2</v>
      </c>
    </row>
    <row r="361" spans="2:7" x14ac:dyDescent="0.3">
      <c r="B361" s="183" t="s">
        <v>151</v>
      </c>
      <c r="C361" s="202">
        <v>0.50922864103279875</v>
      </c>
      <c r="D361" s="198">
        <v>0.25936243024963374</v>
      </c>
      <c r="E361" s="198">
        <v>0.13763260070114675</v>
      </c>
      <c r="F361" s="198">
        <v>1.2788921963587854E-2</v>
      </c>
      <c r="G361" s="198">
        <v>1.2812875156969913E-3</v>
      </c>
    </row>
    <row r="362" spans="2:7" x14ac:dyDescent="0.3">
      <c r="B362" s="183" t="s">
        <v>151</v>
      </c>
      <c r="C362" s="202">
        <v>0.36428588718957833</v>
      </c>
      <c r="D362" s="198">
        <v>0.25212515817100506</v>
      </c>
      <c r="E362" s="198">
        <v>0.26421545982205402</v>
      </c>
      <c r="F362" s="198">
        <v>1.936596944544729E-2</v>
      </c>
      <c r="G362" s="198">
        <v>3.7168301861289902E-4</v>
      </c>
    </row>
    <row r="363" spans="2:7" x14ac:dyDescent="0.3">
      <c r="B363" s="183" t="s">
        <v>151</v>
      </c>
      <c r="C363" s="202">
        <v>0.53414150593045984</v>
      </c>
      <c r="D363" s="198">
        <v>0.16392357573470917</v>
      </c>
      <c r="E363" s="198">
        <v>9.0777837749663026E-2</v>
      </c>
      <c r="F363" s="198">
        <v>1.0643728551950104E-2</v>
      </c>
      <c r="G363" s="198">
        <v>2.068437723495432E-2</v>
      </c>
    </row>
    <row r="364" spans="2:7" x14ac:dyDescent="0.3">
      <c r="B364" s="183" t="s">
        <v>151</v>
      </c>
      <c r="C364" s="202">
        <v>0.32157804490732644</v>
      </c>
      <c r="D364" s="198">
        <v>0.29272058129638229</v>
      </c>
      <c r="E364" s="198">
        <v>0.30656070540828795</v>
      </c>
      <c r="F364" s="198">
        <v>3.266888109959909E-2</v>
      </c>
      <c r="G364" s="198">
        <v>6.7387060564646719E-5</v>
      </c>
    </row>
    <row r="365" spans="2:7" x14ac:dyDescent="0.3">
      <c r="B365" s="183" t="s">
        <v>152</v>
      </c>
      <c r="C365" s="198">
        <v>4.2279651273147312E-2</v>
      </c>
      <c r="D365" s="198">
        <v>4.5472177994258081E-2</v>
      </c>
      <c r="E365" s="202">
        <v>0.39278075932077888</v>
      </c>
      <c r="F365" s="198">
        <v>7.3970014011332423E-3</v>
      </c>
      <c r="G365" s="198">
        <v>2.7758278528385933E-2</v>
      </c>
    </row>
    <row r="366" spans="2:7" x14ac:dyDescent="0.3">
      <c r="B366" s="183" t="s">
        <v>152</v>
      </c>
      <c r="C366" s="202">
        <v>0.58775278189313329</v>
      </c>
      <c r="D366" s="198">
        <v>8.2432186871022828E-2</v>
      </c>
      <c r="E366" s="198">
        <v>1.985104944769671E-3</v>
      </c>
      <c r="F366" s="198">
        <v>2.0718776116309318E-3</v>
      </c>
      <c r="G366" s="198">
        <v>1.4135012434283374E-2</v>
      </c>
    </row>
    <row r="367" spans="2:7" x14ac:dyDescent="0.3">
      <c r="B367" s="183" t="s">
        <v>152</v>
      </c>
      <c r="C367" s="198">
        <v>6.4315557594184797E-3</v>
      </c>
      <c r="D367" s="198">
        <v>7.5491188708508267E-2</v>
      </c>
      <c r="E367" s="202">
        <v>0.77258652191513344</v>
      </c>
      <c r="F367" s="198">
        <v>6.6876956080026348E-2</v>
      </c>
      <c r="G367" s="198">
        <v>4.4183507126740983E-2</v>
      </c>
    </row>
    <row r="368" spans="2:7" x14ac:dyDescent="0.3">
      <c r="B368" s="183" t="s">
        <v>152</v>
      </c>
      <c r="C368" s="198">
        <v>0.26302409880472194</v>
      </c>
      <c r="D368" s="198">
        <v>3.9293614003356294E-3</v>
      </c>
      <c r="E368" s="202">
        <v>0.57703323529064676</v>
      </c>
      <c r="F368" s="198">
        <v>2.3760092817652984E-2</v>
      </c>
      <c r="G368" s="198">
        <v>1.1131954906190105E-2</v>
      </c>
    </row>
    <row r="369" spans="2:7" x14ac:dyDescent="0.3">
      <c r="B369" s="183" t="s">
        <v>153</v>
      </c>
      <c r="C369" s="202">
        <v>0.60915989176875296</v>
      </c>
      <c r="D369" s="198">
        <v>0.2510015086939229</v>
      </c>
      <c r="E369" s="198">
        <v>1.5845875404571566E-2</v>
      </c>
      <c r="F369" s="198">
        <v>5.6069746641691218E-2</v>
      </c>
      <c r="G369" s="198">
        <v>5.1209730484825747E-3</v>
      </c>
    </row>
    <row r="370" spans="2:7" x14ac:dyDescent="0.3">
      <c r="B370" s="183" t="s">
        <v>153</v>
      </c>
      <c r="C370" s="202">
        <v>0.58420609613150065</v>
      </c>
      <c r="D370" s="198">
        <v>0.12743455598788681</v>
      </c>
      <c r="E370" s="198">
        <v>5.446451983944739E-2</v>
      </c>
      <c r="F370" s="198">
        <v>2.9159689026484761E-2</v>
      </c>
      <c r="G370" s="198">
        <v>1.5267945912015732E-2</v>
      </c>
    </row>
    <row r="371" spans="2:7" x14ac:dyDescent="0.3">
      <c r="B371" s="183" t="s">
        <v>153</v>
      </c>
      <c r="C371" s="202">
        <v>0.48630415322023179</v>
      </c>
      <c r="D371" s="198">
        <v>0.46326744551208476</v>
      </c>
      <c r="E371" s="198">
        <v>7.7059182098780533E-3</v>
      </c>
      <c r="F371" s="198">
        <v>7.0250686461469179E-3</v>
      </c>
      <c r="G371" s="198">
        <v>7.7075875821969904E-3</v>
      </c>
    </row>
    <row r="372" spans="2:7" ht="15" thickBot="1" x14ac:dyDescent="0.35">
      <c r="B372" s="196" t="s">
        <v>153</v>
      </c>
      <c r="C372" s="204">
        <v>0.58690157390838216</v>
      </c>
      <c r="D372" s="199">
        <v>0.3545709954351976</v>
      </c>
      <c r="E372" s="199">
        <v>1.0304229454217901E-2</v>
      </c>
      <c r="F372" s="199">
        <v>3.3743973122789429E-4</v>
      </c>
      <c r="G372" s="199">
        <v>2.9536880801535642E-3</v>
      </c>
    </row>
    <row r="373" spans="2:7" x14ac:dyDescent="0.3">
      <c r="B373" s="206" t="s">
        <v>204</v>
      </c>
    </row>
  </sheetData>
  <mergeCells count="1">
    <mergeCell ref="B1:M2"/>
  </mergeCells>
  <pageMargins left="0.7" right="0.7" top="0.75" bottom="0.75" header="0.3" footer="0.3"/>
  <pageSetup paperSize="9" orientation="portrait" horizontalDpi="300" verticalDpi="30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T455682">
              <controlPr defaultSize="0" print="0" autoFill="0" autoPict="0" macro="[0]!OrderXLSTAT">
                <anchor moveWithCells="1" sizeWithCells="1">
                  <from>
                    <xdr:col>10</xdr:col>
                    <xdr:colOff>396240</xdr:colOff>
                    <xdr:row>0</xdr:row>
                    <xdr:rowOff>91440</xdr:rowOff>
                  </from>
                  <to>
                    <xdr:col>12</xdr:col>
                    <xdr:colOff>396240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DD665612">
              <controlPr defaultSize="0" autoFill="0" autoPict="0" macro="[0]!GoToResultsNew1111201915425212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3</xdr:col>
                    <xdr:colOff>777240</xdr:colOff>
                    <xdr:row>11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E4AC-E04F-46A5-94BF-2F47F1C1623A}">
  <sheetPr codeName="Hoja12"/>
  <dimension ref="A1:B46"/>
  <sheetViews>
    <sheetView workbookViewId="0"/>
  </sheetViews>
  <sheetFormatPr baseColWidth="10" defaultRowHeight="14.4" x14ac:dyDescent="0.3"/>
  <sheetData>
    <row r="1" spans="1:2" x14ac:dyDescent="0.3">
      <c r="A1">
        <v>-0.44390033791197203</v>
      </c>
      <c r="B1">
        <v>0.75033679212251414</v>
      </c>
    </row>
    <row r="2" spans="1:2" x14ac:dyDescent="0.3">
      <c r="A2">
        <v>-0.47962469909777755</v>
      </c>
      <c r="B2">
        <v>0.52818862811898748</v>
      </c>
    </row>
    <row r="3" spans="1:2" x14ac:dyDescent="0.3">
      <c r="A3">
        <v>-0.93160454389396374</v>
      </c>
      <c r="B3">
        <v>0.10106200252674948</v>
      </c>
    </row>
    <row r="4" spans="1:2" x14ac:dyDescent="0.3">
      <c r="A4">
        <v>0.82647611219711226</v>
      </c>
      <c r="B4">
        <v>-0.1492867518845114</v>
      </c>
    </row>
    <row r="5" spans="1:2" x14ac:dyDescent="0.3">
      <c r="A5">
        <v>-0.95271837140664661</v>
      </c>
      <c r="B5">
        <v>-0.16784799649943261</v>
      </c>
    </row>
    <row r="6" spans="1:2" x14ac:dyDescent="0.3">
      <c r="A6">
        <v>-0.73975276293329273</v>
      </c>
      <c r="B6">
        <v>-0.52076753276529641</v>
      </c>
    </row>
    <row r="7" spans="1:2" x14ac:dyDescent="0.3">
      <c r="A7">
        <v>0.90284470026756247</v>
      </c>
      <c r="B7">
        <v>0.13121212979077274</v>
      </c>
    </row>
    <row r="8" spans="1:2" x14ac:dyDescent="0.3">
      <c r="A8">
        <v>0.72158683339014551</v>
      </c>
      <c r="B8">
        <v>0.21713534911612728</v>
      </c>
    </row>
    <row r="9" spans="1:2" x14ac:dyDescent="0.3">
      <c r="A9">
        <v>0.94022310993772062</v>
      </c>
      <c r="B9">
        <v>3.3456318053265328E-2</v>
      </c>
    </row>
    <row r="10" spans="1:2" x14ac:dyDescent="0.3">
      <c r="A10">
        <v>0.85999204474605129</v>
      </c>
      <c r="B10">
        <v>-5.2149689641942311E-2</v>
      </c>
    </row>
    <row r="11" spans="1:2" x14ac:dyDescent="0.3">
      <c r="A11">
        <v>0.8703657766964551</v>
      </c>
      <c r="B11">
        <v>-1.1813793816464496E-2</v>
      </c>
    </row>
    <row r="12" spans="1:2" x14ac:dyDescent="0.3">
      <c r="A12">
        <v>0.97420183381477765</v>
      </c>
      <c r="B12">
        <v>-4.7625578676686537E-3</v>
      </c>
    </row>
    <row r="13" spans="1:2" x14ac:dyDescent="0.3">
      <c r="A13">
        <v>0.88232892299661847</v>
      </c>
      <c r="B13">
        <v>0.20394550125303779</v>
      </c>
    </row>
    <row r="14" spans="1:2" x14ac:dyDescent="0.3">
      <c r="A14">
        <v>-6.2534992368450282E-2</v>
      </c>
      <c r="B14">
        <v>0.64015066204513948</v>
      </c>
    </row>
    <row r="15" spans="1:2" x14ac:dyDescent="0.3">
      <c r="A15">
        <v>0.86407125770301452</v>
      </c>
      <c r="B15">
        <v>0.32044983688233136</v>
      </c>
    </row>
    <row r="16" spans="1:2" x14ac:dyDescent="0.3">
      <c r="A16">
        <v>0.81260250550421975</v>
      </c>
      <c r="B16">
        <v>0.37199848967906551</v>
      </c>
    </row>
    <row r="17" spans="1:2" x14ac:dyDescent="0.3">
      <c r="A17">
        <v>0.41169647598437709</v>
      </c>
      <c r="B17">
        <v>-0.25374144780803293</v>
      </c>
    </row>
    <row r="18" spans="1:2" x14ac:dyDescent="0.3">
      <c r="A18">
        <v>0.73932798402749322</v>
      </c>
      <c r="B18">
        <v>0.44624582130614981</v>
      </c>
    </row>
    <row r="19" spans="1:2" x14ac:dyDescent="0.3">
      <c r="A19">
        <v>-0.43437918633323552</v>
      </c>
      <c r="B19">
        <v>0.73644850427040887</v>
      </c>
    </row>
    <row r="20" spans="1:2" x14ac:dyDescent="0.3">
      <c r="A20">
        <v>0.99068971738668288</v>
      </c>
      <c r="B20">
        <v>-3.5599200041697393E-2</v>
      </c>
    </row>
    <row r="21" spans="1:2" x14ac:dyDescent="0.3">
      <c r="A21">
        <v>-0.50779533062720339</v>
      </c>
      <c r="B21">
        <v>0.61890531600436793</v>
      </c>
    </row>
    <row r="22" spans="1:2" x14ac:dyDescent="0.3">
      <c r="A22">
        <v>-0.91797397866956887</v>
      </c>
      <c r="B22">
        <v>0.27510106968934328</v>
      </c>
    </row>
    <row r="23" spans="1:2" x14ac:dyDescent="0.3">
      <c r="A23">
        <v>0.97713239718730338</v>
      </c>
      <c r="B23">
        <v>-1.0865638518203241E-2</v>
      </c>
    </row>
    <row r="24" spans="1:2" x14ac:dyDescent="0.3">
      <c r="A24">
        <v>-0.44390033791197203</v>
      </c>
      <c r="B24">
        <v>0.23887743527608629</v>
      </c>
    </row>
    <row r="25" spans="1:2" x14ac:dyDescent="0.3">
      <c r="A25">
        <v>-0.47962469909777755</v>
      </c>
      <c r="B25">
        <v>0.57688290055985492</v>
      </c>
    </row>
    <row r="26" spans="1:2" x14ac:dyDescent="0.3">
      <c r="A26">
        <v>-0.93160454389396374</v>
      </c>
      <c r="B26">
        <v>0.23297168418654013</v>
      </c>
    </row>
    <row r="27" spans="1:2" x14ac:dyDescent="0.3">
      <c r="A27">
        <v>0.82647611219711226</v>
      </c>
      <c r="B27">
        <v>6.2030982314242471E-2</v>
      </c>
    </row>
    <row r="28" spans="1:2" x14ac:dyDescent="0.3">
      <c r="A28">
        <v>-0.95271837140664661</v>
      </c>
      <c r="B28">
        <v>-9.2559022680686304E-2</v>
      </c>
    </row>
    <row r="29" spans="1:2" x14ac:dyDescent="0.3">
      <c r="A29">
        <v>-0.73975276293329273</v>
      </c>
      <c r="B29">
        <v>-0.30791651419358912</v>
      </c>
    </row>
    <row r="30" spans="1:2" x14ac:dyDescent="0.3">
      <c r="A30">
        <v>0.90284470026756247</v>
      </c>
      <c r="B30">
        <v>0.20567783114657051</v>
      </c>
    </row>
    <row r="31" spans="1:2" x14ac:dyDescent="0.3">
      <c r="A31">
        <v>0.72158683339014551</v>
      </c>
      <c r="B31">
        <v>-0.37138348076635314</v>
      </c>
    </row>
    <row r="32" spans="1:2" x14ac:dyDescent="0.3">
      <c r="A32">
        <v>0.94022310993772062</v>
      </c>
      <c r="B32">
        <v>0.24708281665789208</v>
      </c>
    </row>
    <row r="33" spans="1:2" x14ac:dyDescent="0.3">
      <c r="A33">
        <v>0.85999204474605129</v>
      </c>
      <c r="B33">
        <v>0.39265823892952723</v>
      </c>
    </row>
    <row r="34" spans="1:2" x14ac:dyDescent="0.3">
      <c r="A34">
        <v>0.8703657766964551</v>
      </c>
      <c r="B34">
        <v>9.4029372412171824E-2</v>
      </c>
    </row>
    <row r="35" spans="1:2" x14ac:dyDescent="0.3">
      <c r="A35">
        <v>0.97420183381477765</v>
      </c>
      <c r="B35">
        <v>2.340027773582476E-3</v>
      </c>
    </row>
    <row r="36" spans="1:2" x14ac:dyDescent="0.3">
      <c r="A36">
        <v>0.88232892299661847</v>
      </c>
      <c r="B36">
        <v>0.13888482289515583</v>
      </c>
    </row>
    <row r="37" spans="1:2" x14ac:dyDescent="0.3">
      <c r="A37">
        <v>-6.2534992368450282E-2</v>
      </c>
      <c r="B37">
        <v>-0.42868931718969866</v>
      </c>
    </row>
    <row r="38" spans="1:2" x14ac:dyDescent="0.3">
      <c r="A38">
        <v>0.86407125770301452</v>
      </c>
      <c r="B38">
        <v>-0.18811909989192599</v>
      </c>
    </row>
    <row r="39" spans="1:2" x14ac:dyDescent="0.3">
      <c r="A39">
        <v>0.81260250550421975</v>
      </c>
      <c r="B39">
        <v>-0.2632849587506953</v>
      </c>
    </row>
    <row r="40" spans="1:2" x14ac:dyDescent="0.3">
      <c r="A40">
        <v>0.41169647598437709</v>
      </c>
      <c r="B40">
        <v>0.67686187561954314</v>
      </c>
    </row>
    <row r="41" spans="1:2" x14ac:dyDescent="0.3">
      <c r="A41">
        <v>0.73932798402749322</v>
      </c>
      <c r="B41">
        <v>-0.31350793169122243</v>
      </c>
    </row>
    <row r="42" spans="1:2" x14ac:dyDescent="0.3">
      <c r="A42">
        <v>-0.43437918633323552</v>
      </c>
      <c r="B42">
        <v>-0.32926398927550465</v>
      </c>
    </row>
    <row r="43" spans="1:2" x14ac:dyDescent="0.3">
      <c r="A43">
        <v>0.99068971738668288</v>
      </c>
      <c r="B43">
        <v>-2.856001653806893E-2</v>
      </c>
    </row>
    <row r="44" spans="1:2" x14ac:dyDescent="0.3">
      <c r="A44">
        <v>-0.50779533062720339</v>
      </c>
      <c r="B44">
        <v>0.54341405312117075</v>
      </c>
    </row>
    <row r="45" spans="1:2" x14ac:dyDescent="0.3">
      <c r="A45">
        <v>-0.91797397866956887</v>
      </c>
      <c r="B45">
        <v>5.2917473314284709E-2</v>
      </c>
    </row>
    <row r="46" spans="1:2" x14ac:dyDescent="0.3">
      <c r="A46">
        <v>0.97713239718730338</v>
      </c>
      <c r="B46">
        <v>5.1949711536296093E-2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B95B-65AE-4BF4-BA39-3A7DEBDA1942}">
  <sheetPr codeName="Hoja13"/>
  <dimension ref="A1:B48"/>
  <sheetViews>
    <sheetView workbookViewId="0"/>
  </sheetViews>
  <sheetFormatPr baseColWidth="10" defaultRowHeight="14.4" x14ac:dyDescent="0.3"/>
  <sheetData>
    <row r="1" spans="1:2" x14ac:dyDescent="0.3">
      <c r="A1">
        <v>-2.2482260111953387</v>
      </c>
      <c r="B1">
        <v>-1.5520461231998284</v>
      </c>
    </row>
    <row r="2" spans="1:2" x14ac:dyDescent="0.3">
      <c r="A2">
        <v>-2.2190518115339382</v>
      </c>
      <c r="B2">
        <v>-1.7802233297468306</v>
      </c>
    </row>
    <row r="3" spans="1:2" x14ac:dyDescent="0.3">
      <c r="A3">
        <v>-2.1433300583204664</v>
      </c>
      <c r="B3">
        <v>-1.1478373784401095</v>
      </c>
    </row>
    <row r="4" spans="1:2" x14ac:dyDescent="0.3">
      <c r="A4">
        <v>-1.8690056585132075</v>
      </c>
      <c r="B4">
        <v>-1.6745289799593404</v>
      </c>
    </row>
    <row r="5" spans="1:2" x14ac:dyDescent="0.3">
      <c r="A5">
        <v>1.1146985870261268</v>
      </c>
      <c r="B5">
        <v>-0.6550708881694185</v>
      </c>
    </row>
    <row r="6" spans="1:2" x14ac:dyDescent="0.3">
      <c r="A6">
        <v>3.8727709992144383</v>
      </c>
      <c r="B6">
        <v>-1.6377514773345436</v>
      </c>
    </row>
    <row r="7" spans="1:2" x14ac:dyDescent="0.3">
      <c r="A7">
        <v>1.4240912121178015</v>
      </c>
      <c r="B7">
        <v>-2.9906707865900368</v>
      </c>
    </row>
    <row r="8" spans="1:2" x14ac:dyDescent="0.3">
      <c r="A8">
        <v>2.5263669649090854</v>
      </c>
      <c r="B8">
        <v>1.0526452007865952</v>
      </c>
    </row>
    <row r="9" spans="1:2" x14ac:dyDescent="0.3">
      <c r="A9">
        <v>6.6892422034043264</v>
      </c>
      <c r="B9">
        <v>1.2516831074953945</v>
      </c>
    </row>
    <row r="10" spans="1:2" x14ac:dyDescent="0.3">
      <c r="A10">
        <v>6.5712072796231675</v>
      </c>
      <c r="B10">
        <v>0.32142085030875955</v>
      </c>
    </row>
    <row r="11" spans="1:2" x14ac:dyDescent="0.3">
      <c r="A11">
        <v>5.0205610252350592</v>
      </c>
      <c r="B11">
        <v>1.5240576364836822</v>
      </c>
    </row>
    <row r="12" spans="1:2" x14ac:dyDescent="0.3">
      <c r="A12">
        <v>9.8018351270454485</v>
      </c>
      <c r="B12">
        <v>1.3961621245382601</v>
      </c>
    </row>
    <row r="13" spans="1:2" x14ac:dyDescent="0.3">
      <c r="A13">
        <v>-2.2482260111953387</v>
      </c>
      <c r="B13">
        <v>-1.5520461231998284</v>
      </c>
    </row>
    <row r="14" spans="1:2" x14ac:dyDescent="0.3">
      <c r="A14">
        <v>-2.2190518115339382</v>
      </c>
      <c r="B14">
        <v>-1.7802233297468306</v>
      </c>
    </row>
    <row r="15" spans="1:2" x14ac:dyDescent="0.3">
      <c r="A15">
        <v>-2.1433300583204664</v>
      </c>
      <c r="B15">
        <v>-1.1478373784401095</v>
      </c>
    </row>
    <row r="16" spans="1:2" x14ac:dyDescent="0.3">
      <c r="A16">
        <v>-1.8690056585132075</v>
      </c>
      <c r="B16">
        <v>-1.6745289799593404</v>
      </c>
    </row>
    <row r="17" spans="1:2" x14ac:dyDescent="0.3">
      <c r="A17">
        <v>-0.23722540243039711</v>
      </c>
      <c r="B17">
        <v>0.63656062686301085</v>
      </c>
    </row>
    <row r="18" spans="1:2" x14ac:dyDescent="0.3">
      <c r="A18">
        <v>-2.2425164421692747</v>
      </c>
      <c r="B18">
        <v>0.80222820723389132</v>
      </c>
    </row>
    <row r="19" spans="1:2" x14ac:dyDescent="0.3">
      <c r="A19">
        <v>-0.28594268757824165</v>
      </c>
      <c r="B19">
        <v>-0.98913077644843983</v>
      </c>
    </row>
    <row r="20" spans="1:2" x14ac:dyDescent="0.3">
      <c r="A20">
        <v>-1.2905064582997323</v>
      </c>
      <c r="B20">
        <v>2.1587598005647267E-2</v>
      </c>
    </row>
    <row r="21" spans="1:2" x14ac:dyDescent="0.3">
      <c r="A21">
        <v>-4.2834403373660415</v>
      </c>
      <c r="B21">
        <v>2.8196692616166374</v>
      </c>
    </row>
    <row r="22" spans="1:2" x14ac:dyDescent="0.3">
      <c r="A22">
        <v>-3.4037918290081728</v>
      </c>
      <c r="B22">
        <v>1.7109876765060714</v>
      </c>
    </row>
    <row r="23" spans="1:2" x14ac:dyDescent="0.3">
      <c r="A23">
        <v>-4.4456773838554184</v>
      </c>
      <c r="B23">
        <v>4.0657559215457209</v>
      </c>
    </row>
    <row r="24" spans="1:2" x14ac:dyDescent="0.3">
      <c r="A24">
        <v>-3.8724457787422701</v>
      </c>
      <c r="B24">
        <v>2.9791373398509844</v>
      </c>
    </row>
    <row r="25" spans="1:2" x14ac:dyDescent="0.3">
      <c r="A25">
        <v>-2.2482260111953387</v>
      </c>
      <c r="B25">
        <v>0.97348783600394984</v>
      </c>
    </row>
    <row r="26" spans="1:2" x14ac:dyDescent="0.3">
      <c r="A26">
        <v>-2.2190518115339382</v>
      </c>
      <c r="B26">
        <v>1.6634920661673525</v>
      </c>
    </row>
    <row r="27" spans="1:2" x14ac:dyDescent="0.3">
      <c r="A27">
        <v>-2.1433300583204664</v>
      </c>
      <c r="B27">
        <v>0.74012326067362599</v>
      </c>
    </row>
    <row r="28" spans="1:2" x14ac:dyDescent="0.3">
      <c r="A28">
        <v>-1.8690056585132075</v>
      </c>
      <c r="B28">
        <v>1.5846177954794867</v>
      </c>
    </row>
    <row r="29" spans="1:2" x14ac:dyDescent="0.3">
      <c r="A29">
        <v>1.1146985870261268</v>
      </c>
      <c r="B29">
        <v>3.4390444095402872E-2</v>
      </c>
    </row>
    <row r="30" spans="1:2" x14ac:dyDescent="0.3">
      <c r="A30">
        <v>3.8727709992144383</v>
      </c>
      <c r="B30">
        <v>-1.1026996405118874</v>
      </c>
    </row>
    <row r="31" spans="1:2" x14ac:dyDescent="0.3">
      <c r="A31">
        <v>1.4240912121178015</v>
      </c>
      <c r="B31">
        <v>-2.9546020385816751</v>
      </c>
    </row>
    <row r="32" spans="1:2" x14ac:dyDescent="0.3">
      <c r="A32">
        <v>2.5263669649090854</v>
      </c>
      <c r="B32">
        <v>0.37868004287831369</v>
      </c>
    </row>
    <row r="33" spans="1:2" x14ac:dyDescent="0.3">
      <c r="A33">
        <v>6.6892422034043264</v>
      </c>
      <c r="B33">
        <v>1.2311319753814862</v>
      </c>
    </row>
    <row r="34" spans="1:2" x14ac:dyDescent="0.3">
      <c r="A34">
        <v>6.5712072796231675</v>
      </c>
      <c r="B34">
        <v>0.19336139011446235</v>
      </c>
    </row>
    <row r="35" spans="1:2" x14ac:dyDescent="0.3">
      <c r="A35">
        <v>5.0205610252350592</v>
      </c>
      <c r="B35">
        <v>0.37594270172277883</v>
      </c>
    </row>
    <row r="36" spans="1:2" x14ac:dyDescent="0.3">
      <c r="A36">
        <v>9.8018351270454485</v>
      </c>
      <c r="B36">
        <v>0.94488338875951694</v>
      </c>
    </row>
    <row r="37" spans="1:2" x14ac:dyDescent="0.3">
      <c r="A37">
        <v>-2.2482260111953387</v>
      </c>
      <c r="B37">
        <v>0.97348783600394984</v>
      </c>
    </row>
    <row r="38" spans="1:2" x14ac:dyDescent="0.3">
      <c r="A38">
        <v>-2.2190518115339382</v>
      </c>
      <c r="B38">
        <v>1.6634920661673525</v>
      </c>
    </row>
    <row r="39" spans="1:2" x14ac:dyDescent="0.3">
      <c r="A39">
        <v>-2.1433300583204664</v>
      </c>
      <c r="B39">
        <v>0.74012326067362599</v>
      </c>
    </row>
    <row r="40" spans="1:2" x14ac:dyDescent="0.3">
      <c r="A40">
        <v>-1.8690056585132075</v>
      </c>
      <c r="B40">
        <v>1.5846177954794867</v>
      </c>
    </row>
    <row r="41" spans="1:2" x14ac:dyDescent="0.3">
      <c r="A41">
        <v>-0.23722540243039711</v>
      </c>
      <c r="B41">
        <v>-1.4993398997898189</v>
      </c>
    </row>
    <row r="42" spans="1:2" x14ac:dyDescent="0.3">
      <c r="A42">
        <v>-2.2425164421692747</v>
      </c>
      <c r="B42">
        <v>-5.6936604392895163E-2</v>
      </c>
    </row>
    <row r="43" spans="1:2" x14ac:dyDescent="0.3">
      <c r="A43">
        <v>-0.28594268757824165</v>
      </c>
      <c r="B43">
        <v>-4.3763047462816367</v>
      </c>
    </row>
    <row r="44" spans="1:2" x14ac:dyDescent="0.3">
      <c r="A44">
        <v>-1.2905064582997323</v>
      </c>
      <c r="B44">
        <v>-2.0739746684703846</v>
      </c>
    </row>
    <row r="45" spans="1:2" x14ac:dyDescent="0.3">
      <c r="A45">
        <v>-4.2834403373660415</v>
      </c>
      <c r="B45">
        <v>0.5250118993048567</v>
      </c>
    </row>
    <row r="46" spans="1:2" x14ac:dyDescent="0.3">
      <c r="A46">
        <v>-3.4037918290081728</v>
      </c>
      <c r="B46">
        <v>-1.0798985963845389</v>
      </c>
    </row>
    <row r="47" spans="1:2" x14ac:dyDescent="0.3">
      <c r="A47">
        <v>-4.4456773838554184</v>
      </c>
      <c r="B47">
        <v>-9.1925314001698719E-2</v>
      </c>
    </row>
    <row r="48" spans="1:2" x14ac:dyDescent="0.3">
      <c r="A48">
        <v>-3.8724457787422701</v>
      </c>
      <c r="B48">
        <v>-0.37116225049110768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4DF8-978F-4B46-8365-42496C82A991}">
  <sheetPr codeName="Hoja14"/>
  <dimension ref="A1:B94"/>
  <sheetViews>
    <sheetView workbookViewId="0"/>
  </sheetViews>
  <sheetFormatPr baseColWidth="10" defaultRowHeight="14.4" x14ac:dyDescent="0.3"/>
  <sheetData>
    <row r="1" spans="1:2" x14ac:dyDescent="0.3">
      <c r="A1">
        <v>-0.45344767398429786</v>
      </c>
      <c r="B1">
        <v>0.76647491347543173</v>
      </c>
    </row>
    <row r="2" spans="1:2" x14ac:dyDescent="0.3">
      <c r="A2">
        <v>-0.48994038890421943</v>
      </c>
      <c r="B2">
        <v>0.53954882299055051</v>
      </c>
    </row>
    <row r="3" spans="1:2" x14ac:dyDescent="0.3">
      <c r="A3">
        <v>-0.95164134248911436</v>
      </c>
      <c r="B3">
        <v>0.10323562759494317</v>
      </c>
    </row>
    <row r="4" spans="1:2" x14ac:dyDescent="0.3">
      <c r="A4">
        <v>0.84425182562867052</v>
      </c>
      <c r="B4">
        <v>-0.15249758699694152</v>
      </c>
    </row>
    <row r="5" spans="1:2" x14ac:dyDescent="0.3">
      <c r="A5">
        <v>-0.97320928276049645</v>
      </c>
      <c r="B5">
        <v>-0.17145804383389632</v>
      </c>
    </row>
    <row r="6" spans="1:2" x14ac:dyDescent="0.3">
      <c r="A6">
        <v>-0.75566324471255253</v>
      </c>
      <c r="B6">
        <v>-0.53196811592829507</v>
      </c>
    </row>
    <row r="7" spans="1:2" x14ac:dyDescent="0.3">
      <c r="A7">
        <v>0.92226293683642502</v>
      </c>
      <c r="B7">
        <v>0.13403421887899183</v>
      </c>
    </row>
    <row r="8" spans="1:2" x14ac:dyDescent="0.3">
      <c r="A8">
        <v>0.7371066053194637</v>
      </c>
      <c r="B8">
        <v>0.22180546079242108</v>
      </c>
    </row>
    <row r="9" spans="1:2" x14ac:dyDescent="0.3">
      <c r="A9">
        <v>0.96044527524574275</v>
      </c>
      <c r="B9">
        <v>3.4175891085580723E-2</v>
      </c>
    </row>
    <row r="10" spans="1:2" x14ac:dyDescent="0.3">
      <c r="A10">
        <v>0.87848861338877537</v>
      </c>
      <c r="B10">
        <v>-5.3271316661694317E-2</v>
      </c>
    </row>
    <row r="11" spans="1:2" x14ac:dyDescent="0.3">
      <c r="A11">
        <v>0.88908546187412174</v>
      </c>
      <c r="B11">
        <v>-1.206788296716327E-2</v>
      </c>
    </row>
    <row r="12" spans="1:2" x14ac:dyDescent="0.3">
      <c r="A12">
        <v>0.99515480797437439</v>
      </c>
      <c r="B12">
        <v>-4.8649901855632822E-3</v>
      </c>
    </row>
    <row r="13" spans="1:2" x14ac:dyDescent="0.3">
      <c r="A13">
        <v>0.90130590957384549</v>
      </c>
      <c r="B13">
        <v>0.20833192783261797</v>
      </c>
    </row>
    <row r="14" spans="1:2" x14ac:dyDescent="0.3">
      <c r="A14">
        <v>-6.3879984785510172E-2</v>
      </c>
      <c r="B14">
        <v>0.65391891808255387</v>
      </c>
    </row>
    <row r="15" spans="1:2" x14ac:dyDescent="0.3">
      <c r="A15">
        <v>0.88265556139274015</v>
      </c>
      <c r="B15">
        <v>0.32734201971199234</v>
      </c>
    </row>
    <row r="16" spans="1:2" x14ac:dyDescent="0.3">
      <c r="A16">
        <v>0.8300798276656669</v>
      </c>
      <c r="B16">
        <v>0.37999937252603455</v>
      </c>
    </row>
    <row r="17" spans="1:2" x14ac:dyDescent="0.3">
      <c r="A17">
        <v>0.42055117664647601</v>
      </c>
      <c r="B17">
        <v>-0.25919887748492182</v>
      </c>
    </row>
    <row r="18" spans="1:2" x14ac:dyDescent="0.3">
      <c r="A18">
        <v>0.75522932973132406</v>
      </c>
      <c r="B18">
        <v>0.45584360365279392</v>
      </c>
    </row>
    <row r="19" spans="1:2" x14ac:dyDescent="0.3">
      <c r="A19">
        <v>-0.44372174303020573</v>
      </c>
      <c r="B19">
        <v>0.75228791859323729</v>
      </c>
    </row>
    <row r="20" spans="1:2" x14ac:dyDescent="0.3">
      <c r="A20">
        <v>1.0119973102571433</v>
      </c>
      <c r="B20">
        <v>-3.6364861830338428E-2</v>
      </c>
    </row>
    <row r="21" spans="1:2" x14ac:dyDescent="0.3">
      <c r="A21">
        <v>-0.51871690978224594</v>
      </c>
      <c r="B21">
        <v>0.63221663060403033</v>
      </c>
    </row>
    <row r="22" spans="1:2" x14ac:dyDescent="0.3">
      <c r="A22">
        <v>-0.93771761329087533</v>
      </c>
      <c r="B22">
        <v>0.28101789863012533</v>
      </c>
    </row>
    <row r="23" spans="1:2" x14ac:dyDescent="0.3">
      <c r="A23">
        <v>0.99814840142597228</v>
      </c>
      <c r="B23">
        <v>-1.1099334899381186E-2</v>
      </c>
    </row>
    <row r="24" spans="1:2" x14ac:dyDescent="0.3">
      <c r="A24">
        <v>-0.59599010739818215</v>
      </c>
      <c r="B24">
        <v>-0.86752938069830876</v>
      </c>
    </row>
    <row r="25" spans="1:2" x14ac:dyDescent="0.3">
      <c r="A25">
        <v>-0.5882562166314752</v>
      </c>
      <c r="B25">
        <v>-0.99507097094246955</v>
      </c>
    </row>
    <row r="26" spans="1:2" x14ac:dyDescent="0.3">
      <c r="A26">
        <v>-0.56818287186749339</v>
      </c>
      <c r="B26">
        <v>-0.64159346502379033</v>
      </c>
    </row>
    <row r="27" spans="1:2" x14ac:dyDescent="0.3">
      <c r="A27">
        <v>-0.49546125594056833</v>
      </c>
      <c r="B27">
        <v>-0.93599221519943154</v>
      </c>
    </row>
    <row r="28" spans="1:2" x14ac:dyDescent="0.3">
      <c r="A28">
        <v>0.2954993525073048</v>
      </c>
      <c r="B28">
        <v>-0.36615744431323066</v>
      </c>
    </row>
    <row r="29" spans="1:2" x14ac:dyDescent="0.3">
      <c r="A29">
        <v>1.0266464280088941</v>
      </c>
      <c r="B29">
        <v>-0.91543511731503291</v>
      </c>
    </row>
    <row r="30" spans="1:2" x14ac:dyDescent="0.3">
      <c r="A30">
        <v>0.37751732709632468</v>
      </c>
      <c r="B30">
        <v>-1.6716608717877215</v>
      </c>
    </row>
    <row r="31" spans="1:2" x14ac:dyDescent="0.3">
      <c r="A31">
        <v>0.66972346696711282</v>
      </c>
      <c r="B31">
        <v>0.58838498771590031</v>
      </c>
    </row>
    <row r="32" spans="1:2" x14ac:dyDescent="0.3">
      <c r="A32">
        <v>1.7732746438156071</v>
      </c>
      <c r="B32">
        <v>0.69963891848606252</v>
      </c>
    </row>
    <row r="33" spans="1:2" x14ac:dyDescent="0.3">
      <c r="A33">
        <v>1.7419843524700023</v>
      </c>
      <c r="B33">
        <v>0.17966091796099323</v>
      </c>
    </row>
    <row r="34" spans="1:2" x14ac:dyDescent="0.3">
      <c r="A34">
        <v>1.3309181059772868</v>
      </c>
      <c r="B34">
        <v>0.85188497800653706</v>
      </c>
    </row>
    <row r="35" spans="1:2" x14ac:dyDescent="0.3">
      <c r="A35">
        <v>2.5984028033556643</v>
      </c>
      <c r="B35">
        <v>0.78039669385467503</v>
      </c>
    </row>
    <row r="36" spans="1:2" x14ac:dyDescent="0.3">
      <c r="A36">
        <v>-0.59599010739818215</v>
      </c>
      <c r="B36">
        <v>-0.86752938069830876</v>
      </c>
    </row>
    <row r="37" spans="1:2" x14ac:dyDescent="0.3">
      <c r="A37">
        <v>-0.5882562166314752</v>
      </c>
      <c r="B37">
        <v>-0.99507097094246955</v>
      </c>
    </row>
    <row r="38" spans="1:2" x14ac:dyDescent="0.3">
      <c r="A38">
        <v>-0.56818287186749339</v>
      </c>
      <c r="B38">
        <v>-0.64159346502379033</v>
      </c>
    </row>
    <row r="39" spans="1:2" x14ac:dyDescent="0.3">
      <c r="A39">
        <v>-0.49546125594056833</v>
      </c>
      <c r="B39">
        <v>-0.93599221519943154</v>
      </c>
    </row>
    <row r="40" spans="1:2" x14ac:dyDescent="0.3">
      <c r="A40">
        <v>-6.2886912778354606E-2</v>
      </c>
      <c r="B40">
        <v>0.35581097632643865</v>
      </c>
    </row>
    <row r="41" spans="1:2" x14ac:dyDescent="0.3">
      <c r="A41">
        <v>-0.59447653774811304</v>
      </c>
      <c r="B41">
        <v>0.44841227937575068</v>
      </c>
    </row>
    <row r="42" spans="1:2" x14ac:dyDescent="0.3">
      <c r="A42">
        <v>-7.5801548523527926E-2</v>
      </c>
      <c r="B42">
        <v>-0.55288306004258514</v>
      </c>
    </row>
    <row r="43" spans="1:2" x14ac:dyDescent="0.3">
      <c r="A43">
        <v>-0.34210487684517715</v>
      </c>
      <c r="B43">
        <v>1.2066571507547894E-2</v>
      </c>
    </row>
    <row r="44" spans="1:2" x14ac:dyDescent="0.3">
      <c r="A44">
        <v>-1.1355122011701888</v>
      </c>
      <c r="B44">
        <v>1.5760781150376895</v>
      </c>
    </row>
    <row r="45" spans="1:2" x14ac:dyDescent="0.3">
      <c r="A45">
        <v>-0.9023230972463725</v>
      </c>
      <c r="B45">
        <v>0.95637111371505312</v>
      </c>
    </row>
    <row r="46" spans="1:2" x14ac:dyDescent="0.3">
      <c r="A46">
        <v>-1.1785201880361351</v>
      </c>
      <c r="B46">
        <v>2.2725888515588353</v>
      </c>
    </row>
    <row r="47" spans="1:2" x14ac:dyDescent="0.3">
      <c r="A47">
        <v>-1.0265602141748889</v>
      </c>
      <c r="B47">
        <v>1.6652141536410863</v>
      </c>
    </row>
    <row r="48" spans="1:2" x14ac:dyDescent="0.3">
      <c r="A48">
        <v>-0.45344767398429786</v>
      </c>
      <c r="B48">
        <v>0.24401517219560248</v>
      </c>
    </row>
    <row r="49" spans="1:2" x14ac:dyDescent="0.3">
      <c r="A49">
        <v>-0.48994038890421943</v>
      </c>
      <c r="B49">
        <v>0.58929040390155152</v>
      </c>
    </row>
    <row r="50" spans="1:2" x14ac:dyDescent="0.3">
      <c r="A50">
        <v>-0.95164134248911436</v>
      </c>
      <c r="B50">
        <v>0.23798240117478836</v>
      </c>
    </row>
    <row r="51" spans="1:2" x14ac:dyDescent="0.3">
      <c r="A51">
        <v>0.84425182562867052</v>
      </c>
      <c r="B51">
        <v>6.3365134565255207E-2</v>
      </c>
    </row>
    <row r="52" spans="1:2" x14ac:dyDescent="0.3">
      <c r="A52">
        <v>-0.97320928276049645</v>
      </c>
      <c r="B52">
        <v>-9.4549767045097627E-2</v>
      </c>
    </row>
    <row r="53" spans="1:2" x14ac:dyDescent="0.3">
      <c r="A53">
        <v>-0.75566324471255253</v>
      </c>
      <c r="B53">
        <v>-0.31453913236291398</v>
      </c>
    </row>
    <row r="54" spans="1:2" x14ac:dyDescent="0.3">
      <c r="A54">
        <v>0.92226293683642502</v>
      </c>
      <c r="B54">
        <v>0.21010151639497598</v>
      </c>
    </row>
    <row r="55" spans="1:2" x14ac:dyDescent="0.3">
      <c r="A55">
        <v>0.7371066053194637</v>
      </c>
      <c r="B55">
        <v>-0.37937113610192907</v>
      </c>
    </row>
    <row r="56" spans="1:2" x14ac:dyDescent="0.3">
      <c r="A56">
        <v>0.96044527524574275</v>
      </c>
      <c r="B56">
        <v>0.25239703358195659</v>
      </c>
    </row>
    <row r="57" spans="1:2" x14ac:dyDescent="0.3">
      <c r="A57">
        <v>0.87848861338877537</v>
      </c>
      <c r="B57">
        <v>0.40110346829398702</v>
      </c>
    </row>
    <row r="58" spans="1:2" x14ac:dyDescent="0.3">
      <c r="A58">
        <v>0.88908546187412174</v>
      </c>
      <c r="B58">
        <v>9.6051740818809336E-2</v>
      </c>
    </row>
    <row r="59" spans="1:2" x14ac:dyDescent="0.3">
      <c r="A59">
        <v>0.99515480797437439</v>
      </c>
      <c r="B59">
        <v>2.3903567093027248E-3</v>
      </c>
    </row>
    <row r="60" spans="1:2" x14ac:dyDescent="0.3">
      <c r="A60">
        <v>0.90130590957384549</v>
      </c>
      <c r="B60">
        <v>0.1418719350153283</v>
      </c>
    </row>
    <row r="61" spans="1:2" x14ac:dyDescent="0.3">
      <c r="A61">
        <v>-6.3879984785510172E-2</v>
      </c>
      <c r="B61">
        <v>-0.43790949710908761</v>
      </c>
    </row>
    <row r="62" spans="1:2" x14ac:dyDescent="0.3">
      <c r="A62">
        <v>0.88265556139274015</v>
      </c>
      <c r="B62">
        <v>-0.19216513481215128</v>
      </c>
    </row>
    <row r="63" spans="1:2" x14ac:dyDescent="0.3">
      <c r="A63">
        <v>0.8300798276656669</v>
      </c>
      <c r="B63">
        <v>-0.26894764870449256</v>
      </c>
    </row>
    <row r="64" spans="1:2" x14ac:dyDescent="0.3">
      <c r="A64">
        <v>0.42055117664647601</v>
      </c>
      <c r="B64">
        <v>0.69141971045130235</v>
      </c>
    </row>
    <row r="65" spans="1:2" x14ac:dyDescent="0.3">
      <c r="A65">
        <v>0.75522932973132406</v>
      </c>
      <c r="B65">
        <v>-0.32025080915618492</v>
      </c>
    </row>
    <row r="66" spans="1:2" x14ac:dyDescent="0.3">
      <c r="A66">
        <v>-0.44372174303020573</v>
      </c>
      <c r="B66">
        <v>-0.3363457454573423</v>
      </c>
    </row>
    <row r="67" spans="1:2" x14ac:dyDescent="0.3">
      <c r="A67">
        <v>1.0119973102571433</v>
      </c>
      <c r="B67">
        <v>-2.9174280715930853E-2</v>
      </c>
    </row>
    <row r="68" spans="1:2" x14ac:dyDescent="0.3">
      <c r="A68">
        <v>-0.51871690978224594</v>
      </c>
      <c r="B68">
        <v>0.55510171395057384</v>
      </c>
    </row>
    <row r="69" spans="1:2" x14ac:dyDescent="0.3">
      <c r="A69">
        <v>-0.93771761329087533</v>
      </c>
      <c r="B69">
        <v>5.4055613700043997E-2</v>
      </c>
    </row>
    <row r="70" spans="1:2" x14ac:dyDescent="0.3">
      <c r="A70">
        <v>0.99814840142597228</v>
      </c>
      <c r="B70">
        <v>5.3067037459566188E-2</v>
      </c>
    </row>
    <row r="71" spans="1:2" x14ac:dyDescent="0.3">
      <c r="A71">
        <v>-0.59599010739818215</v>
      </c>
      <c r="B71">
        <v>0.65191101900149218</v>
      </c>
    </row>
    <row r="72" spans="1:2" x14ac:dyDescent="0.3">
      <c r="A72">
        <v>-0.5882562166314752</v>
      </c>
      <c r="B72">
        <v>1.1139829054337114</v>
      </c>
    </row>
    <row r="73" spans="1:2" x14ac:dyDescent="0.3">
      <c r="A73">
        <v>-0.56818287186749339</v>
      </c>
      <c r="B73">
        <v>0.49563486179039723</v>
      </c>
    </row>
    <row r="74" spans="1:2" x14ac:dyDescent="0.3">
      <c r="A74">
        <v>-0.49546125594056833</v>
      </c>
      <c r="B74">
        <v>1.0611635436754845</v>
      </c>
    </row>
    <row r="75" spans="1:2" x14ac:dyDescent="0.3">
      <c r="A75">
        <v>0.2954993525073048</v>
      </c>
      <c r="B75">
        <v>2.3030086894744693E-2</v>
      </c>
    </row>
    <row r="76" spans="1:2" x14ac:dyDescent="0.3">
      <c r="A76">
        <v>1.0266464280088941</v>
      </c>
      <c r="B76">
        <v>-0.73843968020137329</v>
      </c>
    </row>
    <row r="77" spans="1:2" x14ac:dyDescent="0.3">
      <c r="A77">
        <v>0.37751732709632468</v>
      </c>
      <c r="B77">
        <v>-1.9785944461537688</v>
      </c>
    </row>
    <row r="78" spans="1:2" x14ac:dyDescent="0.3">
      <c r="A78">
        <v>0.66972346696711282</v>
      </c>
      <c r="B78">
        <v>0.25358888267334101</v>
      </c>
    </row>
    <row r="79" spans="1:2" x14ac:dyDescent="0.3">
      <c r="A79">
        <v>1.7732746438156071</v>
      </c>
      <c r="B79">
        <v>0.82444635763585261</v>
      </c>
    </row>
    <row r="80" spans="1:2" x14ac:dyDescent="0.3">
      <c r="A80">
        <v>1.7419843524700023</v>
      </c>
      <c r="B80">
        <v>0.12948741237743905</v>
      </c>
    </row>
    <row r="81" spans="1:2" x14ac:dyDescent="0.3">
      <c r="A81">
        <v>1.3309181059772868</v>
      </c>
      <c r="B81">
        <v>0.25175578030055262</v>
      </c>
    </row>
    <row r="82" spans="1:2" x14ac:dyDescent="0.3">
      <c r="A82">
        <v>2.5984028033556643</v>
      </c>
      <c r="B82">
        <v>0.6327556133955643</v>
      </c>
    </row>
    <row r="83" spans="1:2" x14ac:dyDescent="0.3">
      <c r="A83">
        <v>-0.59599010739818215</v>
      </c>
      <c r="B83">
        <v>0.65191101900149218</v>
      </c>
    </row>
    <row r="84" spans="1:2" x14ac:dyDescent="0.3">
      <c r="A84">
        <v>-0.5882562166314752</v>
      </c>
      <c r="B84">
        <v>1.1139829054337114</v>
      </c>
    </row>
    <row r="85" spans="1:2" x14ac:dyDescent="0.3">
      <c r="A85">
        <v>-0.56818287186749339</v>
      </c>
      <c r="B85">
        <v>0.49563486179039723</v>
      </c>
    </row>
    <row r="86" spans="1:2" x14ac:dyDescent="0.3">
      <c r="A86">
        <v>-0.49546125594056833</v>
      </c>
      <c r="B86">
        <v>1.0611635436754845</v>
      </c>
    </row>
    <row r="87" spans="1:2" x14ac:dyDescent="0.3">
      <c r="A87">
        <v>-6.2886912778354606E-2</v>
      </c>
      <c r="B87">
        <v>-1.0040558964905342</v>
      </c>
    </row>
    <row r="88" spans="1:2" x14ac:dyDescent="0.3">
      <c r="A88">
        <v>-0.59447653774811304</v>
      </c>
      <c r="B88">
        <v>-3.8128467984377079E-2</v>
      </c>
    </row>
    <row r="89" spans="1:2" x14ac:dyDescent="0.3">
      <c r="A89">
        <v>-7.5801548523527926E-2</v>
      </c>
      <c r="B89">
        <v>-2.9306594094905085</v>
      </c>
    </row>
    <row r="90" spans="1:2" x14ac:dyDescent="0.3">
      <c r="A90">
        <v>-0.34210487684517715</v>
      </c>
      <c r="B90">
        <v>-1.388868858450045</v>
      </c>
    </row>
    <row r="91" spans="1:2" x14ac:dyDescent="0.3">
      <c r="A91">
        <v>-1.1355122011701888</v>
      </c>
      <c r="B91">
        <v>0.35158224849390851</v>
      </c>
    </row>
    <row r="92" spans="1:2" x14ac:dyDescent="0.3">
      <c r="A92">
        <v>-0.9023230972463725</v>
      </c>
      <c r="B92">
        <v>-0.72317061225659685</v>
      </c>
    </row>
    <row r="93" spans="1:2" x14ac:dyDescent="0.3">
      <c r="A93">
        <v>-1.1785201880361351</v>
      </c>
      <c r="B93">
        <v>-6.1559192530718385E-2</v>
      </c>
    </row>
    <row r="94" spans="1:2" x14ac:dyDescent="0.3">
      <c r="A94">
        <v>-1.0265602141748889</v>
      </c>
      <c r="B94">
        <v>-0.24855447801564864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G172"/>
  <sheetViews>
    <sheetView topLeftCell="AW34" zoomScaleNormal="100" workbookViewId="0">
      <selection activeCell="BG56" sqref="BG54:BG56"/>
    </sheetView>
  </sheetViews>
  <sheetFormatPr baseColWidth="10" defaultRowHeight="14.4" x14ac:dyDescent="0.3"/>
  <cols>
    <col min="1" max="1" width="10.5546875" style="12" customWidth="1"/>
    <col min="2" max="5" width="11.44140625" style="10"/>
    <col min="6" max="6" width="8.33203125" style="10" bestFit="1" customWidth="1"/>
    <col min="7" max="7" width="8.109375" style="10" customWidth="1"/>
    <col min="8" max="11" width="11.44140625" style="10"/>
    <col min="12" max="12" width="8.33203125" style="10" bestFit="1" customWidth="1"/>
    <col min="13" max="13" width="7.6640625" style="10" customWidth="1"/>
    <col min="14" max="15" width="11.44140625" style="10"/>
    <col min="16" max="17" width="8.33203125" style="10" bestFit="1" customWidth="1"/>
    <col min="18" max="18" width="11.44140625" style="10"/>
    <col min="19" max="21" width="11.44140625" style="9"/>
    <col min="22" max="22" width="7.44140625" bestFit="1" customWidth="1"/>
    <col min="23" max="23" width="11" bestFit="1" customWidth="1"/>
    <col min="27" max="27" width="13.33203125" customWidth="1"/>
    <col min="28" max="28" width="7" bestFit="1" customWidth="1"/>
    <col min="31" max="31" width="11.44140625" customWidth="1"/>
    <col min="43" max="43" width="13.6640625" bestFit="1" customWidth="1"/>
    <col min="57" max="57" width="18" customWidth="1"/>
  </cols>
  <sheetData>
    <row r="1" spans="1:57" ht="15" thickBot="1" x14ac:dyDescent="0.35"/>
    <row r="2" spans="1:57" ht="15" thickBot="1" x14ac:dyDescent="0.35">
      <c r="A2" s="53"/>
      <c r="B2" s="54"/>
      <c r="C2" s="54"/>
      <c r="D2" s="54"/>
      <c r="E2" s="54"/>
      <c r="F2" s="54"/>
      <c r="G2" s="54"/>
      <c r="H2" s="54"/>
      <c r="I2" s="57"/>
      <c r="J2" s="54"/>
      <c r="K2" s="57"/>
      <c r="L2" s="54"/>
      <c r="M2" s="54"/>
      <c r="N2" s="54"/>
      <c r="O2" s="54"/>
      <c r="P2" s="54"/>
      <c r="Q2" s="54"/>
      <c r="R2" s="217" t="s">
        <v>46</v>
      </c>
      <c r="S2" s="217"/>
      <c r="T2" s="217"/>
      <c r="U2" s="217"/>
      <c r="V2" s="217"/>
      <c r="W2" s="217"/>
      <c r="X2" s="217"/>
      <c r="Y2" s="217"/>
      <c r="Z2" s="217"/>
      <c r="AA2" s="217"/>
      <c r="AB2" s="218"/>
      <c r="AD2" s="53"/>
      <c r="AE2" s="54"/>
      <c r="AF2" s="54"/>
      <c r="AG2" s="54"/>
      <c r="AH2" s="54"/>
      <c r="AI2" s="54"/>
      <c r="AJ2" s="54"/>
      <c r="AK2" s="54"/>
      <c r="AL2" s="57"/>
      <c r="AM2" s="54"/>
      <c r="AN2" s="57"/>
      <c r="AO2" s="54"/>
      <c r="AP2" s="54"/>
      <c r="AQ2" s="54"/>
      <c r="AR2" s="54"/>
      <c r="AS2" s="54"/>
      <c r="AT2" s="54"/>
      <c r="AU2" s="217" t="s">
        <v>46</v>
      </c>
      <c r="AV2" s="217"/>
      <c r="AW2" s="217"/>
      <c r="AX2" s="217"/>
      <c r="AY2" s="217"/>
      <c r="AZ2" s="217"/>
      <c r="BA2" s="217"/>
      <c r="BB2" s="217"/>
      <c r="BC2" s="217"/>
      <c r="BD2" s="217"/>
      <c r="BE2" s="218"/>
    </row>
    <row r="3" spans="1:57" ht="15" thickBot="1" x14ac:dyDescent="0.35">
      <c r="A3" s="221" t="s">
        <v>12</v>
      </c>
      <c r="B3" s="224" t="s">
        <v>11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5"/>
      <c r="N3" s="226" t="s">
        <v>41</v>
      </c>
      <c r="O3" s="224"/>
      <c r="P3" s="224"/>
      <c r="Q3" s="225"/>
      <c r="R3" s="227" t="s">
        <v>43</v>
      </c>
      <c r="S3" s="228"/>
      <c r="T3" s="228"/>
      <c r="U3" s="228"/>
      <c r="V3" s="228"/>
      <c r="W3" s="229"/>
      <c r="X3" s="230" t="s">
        <v>44</v>
      </c>
      <c r="Y3" s="228"/>
      <c r="Z3" s="228"/>
      <c r="AA3" s="228"/>
      <c r="AB3" s="229"/>
      <c r="AD3" s="222" t="s">
        <v>104</v>
      </c>
      <c r="AE3" s="224" t="s">
        <v>11</v>
      </c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5"/>
      <c r="AQ3" s="226" t="s">
        <v>41</v>
      </c>
      <c r="AR3" s="224"/>
      <c r="AS3" s="224"/>
      <c r="AT3" s="225"/>
      <c r="AU3" s="227" t="s">
        <v>43</v>
      </c>
      <c r="AV3" s="228"/>
      <c r="AW3" s="228"/>
      <c r="AX3" s="228"/>
      <c r="AY3" s="228"/>
      <c r="AZ3" s="229"/>
      <c r="BA3" s="230" t="s">
        <v>44</v>
      </c>
      <c r="BB3" s="228"/>
      <c r="BC3" s="228"/>
      <c r="BD3" s="228"/>
      <c r="BE3" s="229"/>
    </row>
    <row r="4" spans="1:57" s="4" customFormat="1" ht="15" thickBot="1" x14ac:dyDescent="0.35">
      <c r="A4" s="221"/>
      <c r="B4" s="28">
        <v>30</v>
      </c>
      <c r="C4" s="28">
        <v>39</v>
      </c>
      <c r="D4" s="29">
        <v>34</v>
      </c>
      <c r="E4" s="28">
        <v>46</v>
      </c>
      <c r="F4" s="28" t="s">
        <v>38</v>
      </c>
      <c r="G4" s="28" t="s">
        <v>39</v>
      </c>
      <c r="H4" s="30">
        <v>52</v>
      </c>
      <c r="I4" s="30">
        <v>49</v>
      </c>
      <c r="J4" s="31">
        <v>45</v>
      </c>
      <c r="K4" s="30">
        <v>60</v>
      </c>
      <c r="L4" s="30" t="s">
        <v>38</v>
      </c>
      <c r="M4" s="30" t="s">
        <v>39</v>
      </c>
      <c r="N4" s="32" t="s">
        <v>37</v>
      </c>
      <c r="O4" s="32" t="s">
        <v>40</v>
      </c>
      <c r="P4" s="32" t="s">
        <v>38</v>
      </c>
      <c r="Q4" s="32" t="s">
        <v>39</v>
      </c>
      <c r="R4" s="43">
        <v>92</v>
      </c>
      <c r="S4" s="43">
        <v>72</v>
      </c>
      <c r="T4" s="43">
        <v>94</v>
      </c>
      <c r="U4" s="43">
        <v>71</v>
      </c>
      <c r="V4" s="43" t="s">
        <v>38</v>
      </c>
      <c r="W4" s="43" t="s">
        <v>39</v>
      </c>
      <c r="X4" s="43">
        <v>74</v>
      </c>
      <c r="Y4" s="43">
        <v>81</v>
      </c>
      <c r="Z4" s="43">
        <v>75</v>
      </c>
      <c r="AA4" s="43" t="s">
        <v>38</v>
      </c>
      <c r="AB4" s="43" t="s">
        <v>39</v>
      </c>
      <c r="AD4" s="223"/>
      <c r="AE4" s="28">
        <v>30</v>
      </c>
      <c r="AF4" s="28">
        <v>39</v>
      </c>
      <c r="AG4" s="29">
        <v>34</v>
      </c>
      <c r="AH4" s="28">
        <v>46</v>
      </c>
      <c r="AI4" s="28" t="s">
        <v>38</v>
      </c>
      <c r="AJ4" s="28" t="s">
        <v>39</v>
      </c>
      <c r="AK4" s="30">
        <v>52</v>
      </c>
      <c r="AL4" s="30">
        <v>49</v>
      </c>
      <c r="AM4" s="31">
        <v>45</v>
      </c>
      <c r="AN4" s="30">
        <v>60</v>
      </c>
      <c r="AO4" s="30" t="s">
        <v>38</v>
      </c>
      <c r="AP4" s="30" t="s">
        <v>39</v>
      </c>
      <c r="AQ4" s="32" t="s">
        <v>37</v>
      </c>
      <c r="AR4" s="32" t="s">
        <v>40</v>
      </c>
      <c r="AS4" s="32" t="s">
        <v>38</v>
      </c>
      <c r="AT4" s="32" t="s">
        <v>39</v>
      </c>
      <c r="AU4" s="43">
        <v>92</v>
      </c>
      <c r="AV4" s="43">
        <v>72</v>
      </c>
      <c r="AW4" s="43">
        <v>94</v>
      </c>
      <c r="AX4" s="43">
        <v>71</v>
      </c>
      <c r="AY4" s="136" t="s">
        <v>38</v>
      </c>
      <c r="AZ4" s="136" t="s">
        <v>39</v>
      </c>
      <c r="BA4" s="43">
        <v>74</v>
      </c>
      <c r="BB4" s="43">
        <v>81</v>
      </c>
      <c r="BC4" s="43">
        <v>75</v>
      </c>
      <c r="BD4" s="136" t="s">
        <v>38</v>
      </c>
      <c r="BE4" s="136" t="s">
        <v>39</v>
      </c>
    </row>
    <row r="5" spans="1:57" x14ac:dyDescent="0.3">
      <c r="A5" s="35" t="s">
        <v>0</v>
      </c>
      <c r="B5" s="36">
        <v>1.2674000000000001</v>
      </c>
      <c r="C5" s="37">
        <v>0.97009999999999996</v>
      </c>
      <c r="D5" s="37">
        <v>0.81599999999999995</v>
      </c>
      <c r="E5" s="37">
        <v>1.3553999999999999</v>
      </c>
      <c r="F5" s="16">
        <f t="shared" ref="F5:F22" si="0">AVERAGE(B5:E5)</f>
        <v>1.1022249999999998</v>
      </c>
      <c r="G5" s="16">
        <f t="shared" ref="G5:G22" si="1">STDEV(B5:E5)</f>
        <v>0.25216537397774041</v>
      </c>
      <c r="H5" s="37">
        <v>1.3398000000000001</v>
      </c>
      <c r="I5" s="37">
        <v>1.363</v>
      </c>
      <c r="J5" s="37">
        <v>1.1519999999999999</v>
      </c>
      <c r="K5" s="37">
        <v>1.323</v>
      </c>
      <c r="L5" s="16">
        <f t="shared" ref="L5:L10" si="2">AVERAGE(H5:K5)</f>
        <v>1.2944499999999999</v>
      </c>
      <c r="M5" s="16">
        <f t="shared" ref="M5:M10" si="3">STDEV(H5:K5)</f>
        <v>9.6372247042392917E-2</v>
      </c>
      <c r="N5" s="37">
        <v>1.2830999999999999</v>
      </c>
      <c r="O5" s="37">
        <v>1.2886</v>
      </c>
      <c r="P5" s="16">
        <f t="shared" ref="P5:P22" si="4">AVERAGE(N5:O5)</f>
        <v>1.2858499999999999</v>
      </c>
      <c r="Q5" s="16">
        <f t="shared" ref="Q5:Q22" si="5">STDEV(N5:O5)</f>
        <v>3.889087296526054E-3</v>
      </c>
      <c r="R5" s="37">
        <v>1.2987</v>
      </c>
      <c r="S5" s="37">
        <v>1.0983000000000001</v>
      </c>
      <c r="T5" s="37">
        <v>1.7314000000000001</v>
      </c>
      <c r="U5" s="37">
        <v>1.0577000000000001</v>
      </c>
      <c r="V5" s="18">
        <f>AVERAGE(R5:U5)</f>
        <v>1.2965249999999999</v>
      </c>
      <c r="W5" s="18">
        <f>STDEV(R5:U5)</f>
        <v>0.30846476162872649</v>
      </c>
      <c r="X5" s="37">
        <v>1.6819999999999999</v>
      </c>
      <c r="Y5" s="37">
        <v>1.3956999999999999</v>
      </c>
      <c r="Z5" s="37">
        <v>1.9234</v>
      </c>
      <c r="AA5" s="18">
        <f>AVERAGE(X5:Z5)</f>
        <v>1.6670333333333334</v>
      </c>
      <c r="AB5" s="18">
        <f>STDEV(X5:Z5)</f>
        <v>0.26416817244576107</v>
      </c>
      <c r="AD5" s="35" t="s">
        <v>0</v>
      </c>
      <c r="AE5" s="36">
        <f>(4.08*B5/100)*1000</f>
        <v>51.709919999999997</v>
      </c>
      <c r="AF5" s="36">
        <f>(4.08*C5/100)*1000</f>
        <v>39.580079999999995</v>
      </c>
      <c r="AG5" s="36">
        <f>(4.08*D5/100)*1000</f>
        <v>33.2928</v>
      </c>
      <c r="AH5" s="36">
        <f>(4.08*E5/100)*1000</f>
        <v>55.300319999999999</v>
      </c>
      <c r="AI5" s="129">
        <f t="shared" ref="AI5:AI22" si="6">AVERAGE(AE5:AH5)</f>
        <v>44.970779999999998</v>
      </c>
      <c r="AJ5" s="129">
        <f t="shared" ref="AJ5:AJ22" si="7">STDEV(AE5:AH5)</f>
        <v>10.288347258291775</v>
      </c>
      <c r="AK5" s="37">
        <f>(5.09*H5/100)*1000</f>
        <v>68.195819999999998</v>
      </c>
      <c r="AL5" s="37">
        <f t="shared" ref="AL5:AN20" si="8">(5.09*I5/100)*1000</f>
        <v>69.3767</v>
      </c>
      <c r="AM5" s="37">
        <f t="shared" si="8"/>
        <v>58.636799999999994</v>
      </c>
      <c r="AN5" s="37">
        <f t="shared" si="8"/>
        <v>67.340699999999998</v>
      </c>
      <c r="AO5" s="129">
        <f t="shared" ref="AO5:AO19" si="9">AVERAGE(AK5:AN5)</f>
        <v>65.887505000000004</v>
      </c>
      <c r="AP5" s="129">
        <f t="shared" ref="AP5:AP19" si="10">STDEV(AK5:AN5)</f>
        <v>4.9053473744577989</v>
      </c>
      <c r="AQ5" s="37">
        <f>(5.34*N5/100)*1000</f>
        <v>68.517539999999997</v>
      </c>
      <c r="AR5" s="37">
        <f>(5.34*O5/100)*1000</f>
        <v>68.811239999999998</v>
      </c>
      <c r="AS5" s="129">
        <f t="shared" ref="AS5:AS22" si="11">AVERAGE(AQ5:AR5)</f>
        <v>68.664389999999997</v>
      </c>
      <c r="AT5" s="129">
        <f t="shared" ref="AT5:AT22" si="12">STDEV(AQ5:AR5)</f>
        <v>0.20767726163448985</v>
      </c>
      <c r="AU5" s="37">
        <f t="shared" ref="AU5:AU20" si="13">(4.08*R5/100)*1000</f>
        <v>52.986959999999996</v>
      </c>
      <c r="AV5" s="37">
        <f t="shared" ref="AV5:AX20" si="14">(4.08*S5/100)*1000</f>
        <v>44.810639999999999</v>
      </c>
      <c r="AW5" s="37">
        <f t="shared" si="14"/>
        <v>70.641120000000001</v>
      </c>
      <c r="AX5" s="37">
        <f t="shared" si="14"/>
        <v>43.154160000000012</v>
      </c>
      <c r="AY5" s="133">
        <f>AVERAGE(AU5:AX5)</f>
        <v>52.898220000000002</v>
      </c>
      <c r="AZ5" s="133">
        <f>STDEV(AU5:AX5)</f>
        <v>12.585362274452043</v>
      </c>
      <c r="BA5" s="37">
        <f>(5.57*X5/100)*1000</f>
        <v>93.687400000000011</v>
      </c>
      <c r="BB5" s="37">
        <f t="shared" ref="BB5:BC19" si="15">(5.57*Y5/100)*1000</f>
        <v>77.740489999999994</v>
      </c>
      <c r="BC5" s="37">
        <f t="shared" si="15"/>
        <v>107.13338</v>
      </c>
      <c r="BD5" s="133">
        <f>AVERAGE(BA5:BC5)</f>
        <v>92.853756666666655</v>
      </c>
      <c r="BE5" s="133">
        <f>STDEV(BA5:BC5)</f>
        <v>14.71416720522897</v>
      </c>
    </row>
    <row r="6" spans="1:57" x14ac:dyDescent="0.3">
      <c r="A6" s="50" t="s">
        <v>24</v>
      </c>
      <c r="B6" s="36">
        <v>0.22889999999999999</v>
      </c>
      <c r="C6" s="37">
        <v>0.26850000000000002</v>
      </c>
      <c r="D6" s="37">
        <v>0.2437</v>
      </c>
      <c r="E6" s="37">
        <v>0.39600000000000002</v>
      </c>
      <c r="F6" s="16">
        <f t="shared" si="0"/>
        <v>0.284275</v>
      </c>
      <c r="G6" s="16">
        <f t="shared" si="1"/>
        <v>7.6254065465390111E-2</v>
      </c>
      <c r="H6" s="37">
        <v>0.31690000000000002</v>
      </c>
      <c r="I6" s="37">
        <v>0.20979999999999999</v>
      </c>
      <c r="J6" s="37">
        <v>0.2581</v>
      </c>
      <c r="K6" s="37">
        <v>0.2117</v>
      </c>
      <c r="L6" s="16">
        <f t="shared" si="2"/>
        <v>0.24912499999999999</v>
      </c>
      <c r="M6" s="16">
        <f t="shared" si="3"/>
        <v>5.0402008888535514E-2</v>
      </c>
      <c r="N6" s="37">
        <v>0.20810000000000001</v>
      </c>
      <c r="O6" s="37">
        <v>0.2077</v>
      </c>
      <c r="P6" s="16">
        <f t="shared" si="4"/>
        <v>0.2079</v>
      </c>
      <c r="Q6" s="16">
        <f t="shared" si="5"/>
        <v>2.8284271247462709E-4</v>
      </c>
      <c r="R6" s="37">
        <v>0.33650000000000002</v>
      </c>
      <c r="S6" s="37">
        <v>0.27129999999999999</v>
      </c>
      <c r="T6" s="37">
        <v>0.31409999999999999</v>
      </c>
      <c r="U6" s="37">
        <v>0.35139999999999999</v>
      </c>
      <c r="V6" s="18">
        <f t="shared" ref="V6:V22" si="16">AVERAGE(R6:U6)</f>
        <v>0.31832499999999997</v>
      </c>
      <c r="W6" s="18">
        <f t="shared" ref="W6:W22" si="17">STDEV(R6:U6)</f>
        <v>3.4897409168399125E-2</v>
      </c>
      <c r="X6" s="37">
        <v>0.2238</v>
      </c>
      <c r="Y6" s="37">
        <v>0.19719999999999999</v>
      </c>
      <c r="Z6" s="37">
        <v>0.26269999999999999</v>
      </c>
      <c r="AA6" s="18">
        <f t="shared" ref="AA6:AA22" si="18">AVERAGE(X6:Z6)</f>
        <v>0.22789999999999999</v>
      </c>
      <c r="AB6" s="18">
        <f t="shared" ref="AB6:AB22" si="19">STDEV(X6:Z6)</f>
        <v>3.2941918584077377E-2</v>
      </c>
      <c r="AD6" s="50" t="s">
        <v>24</v>
      </c>
      <c r="AE6" s="36">
        <f t="shared" ref="AE6:AE21" si="20">(4.08*B6/100)*1000</f>
        <v>9.3391199999999994</v>
      </c>
      <c r="AF6" s="36">
        <f t="shared" ref="AF6:AF21" si="21">(4.08*C6/100)*1000</f>
        <v>10.954800000000001</v>
      </c>
      <c r="AG6" s="36">
        <f t="shared" ref="AG6:AG20" si="22">(4.08*D6/100)*1000</f>
        <v>9.9429600000000011</v>
      </c>
      <c r="AH6" s="36">
        <f t="shared" ref="AH6:AH20" si="23">(4.08*E6/100)*1000</f>
        <v>16.1568</v>
      </c>
      <c r="AI6" s="129">
        <f t="shared" si="6"/>
        <v>11.598420000000001</v>
      </c>
      <c r="AJ6" s="129">
        <f t="shared" si="7"/>
        <v>3.11116587098791</v>
      </c>
      <c r="AK6" s="37">
        <f t="shared" ref="AK6:AN22" si="24">(5.09*H6/100)*1000</f>
        <v>16.130209999999998</v>
      </c>
      <c r="AL6" s="37">
        <f t="shared" si="8"/>
        <v>10.67882</v>
      </c>
      <c r="AM6" s="37">
        <f t="shared" si="8"/>
        <v>13.13729</v>
      </c>
      <c r="AN6" s="37">
        <f t="shared" si="8"/>
        <v>10.77553</v>
      </c>
      <c r="AO6" s="129">
        <f t="shared" si="9"/>
        <v>12.680462500000001</v>
      </c>
      <c r="AP6" s="129">
        <f t="shared" si="10"/>
        <v>2.5654622524264403</v>
      </c>
      <c r="AQ6" s="37">
        <f t="shared" ref="AQ6:AQ22" si="25">(5.34*N6/100)*1000</f>
        <v>11.112539999999999</v>
      </c>
      <c r="AR6" s="37">
        <f t="shared" ref="AR6:AR22" si="26">(5.34*O6/100)*1000</f>
        <v>11.091180000000001</v>
      </c>
      <c r="AS6" s="129">
        <f t="shared" si="11"/>
        <v>11.10186</v>
      </c>
      <c r="AT6" s="129">
        <f t="shared" si="12"/>
        <v>1.5103800846143118E-2</v>
      </c>
      <c r="AU6" s="37">
        <f t="shared" si="13"/>
        <v>13.729200000000002</v>
      </c>
      <c r="AV6" s="37">
        <f t="shared" si="14"/>
        <v>11.069039999999999</v>
      </c>
      <c r="AW6" s="37">
        <f t="shared" si="14"/>
        <v>12.81528</v>
      </c>
      <c r="AX6" s="37">
        <f t="shared" si="14"/>
        <v>14.337119999999999</v>
      </c>
      <c r="AY6" s="133">
        <f t="shared" ref="AY6:AY21" si="27">AVERAGE(AU6:AX6)</f>
        <v>12.98766</v>
      </c>
      <c r="AZ6" s="133">
        <f t="shared" ref="AZ6:AZ22" si="28">STDEV(AU6:AX6)</f>
        <v>1.4238142940706842</v>
      </c>
      <c r="BA6" s="37">
        <f t="shared" ref="BA6:BC22" si="29">(5.57*X6/100)*1000</f>
        <v>12.46566</v>
      </c>
      <c r="BB6" s="37">
        <f t="shared" si="15"/>
        <v>10.984039999999998</v>
      </c>
      <c r="BC6" s="37">
        <f t="shared" si="15"/>
        <v>14.632390000000001</v>
      </c>
      <c r="BD6" s="133">
        <f t="shared" ref="BD6:BD22" si="30">AVERAGE(BA6:BC6)</f>
        <v>12.69403</v>
      </c>
      <c r="BE6" s="133">
        <f t="shared" ref="BE6:BE22" si="31">STDEV(BA6:BC6)</f>
        <v>1.834864865133119</v>
      </c>
    </row>
    <row r="7" spans="1:57" x14ac:dyDescent="0.3">
      <c r="A7" s="35" t="s">
        <v>1</v>
      </c>
      <c r="B7" s="36">
        <v>13.722200000000001</v>
      </c>
      <c r="C7" s="37">
        <v>13.054399999999999</v>
      </c>
      <c r="D7" s="37">
        <v>12.2637</v>
      </c>
      <c r="E7" s="37">
        <v>14.4947</v>
      </c>
      <c r="F7" s="16">
        <f t="shared" si="0"/>
        <v>13.383750000000001</v>
      </c>
      <c r="G7" s="16">
        <f t="shared" si="1"/>
        <v>0.95074387192345355</v>
      </c>
      <c r="H7" s="37">
        <v>13.6981</v>
      </c>
      <c r="I7" s="37">
        <v>14.565899999999999</v>
      </c>
      <c r="J7" s="37">
        <v>11.9117</v>
      </c>
      <c r="K7" s="37">
        <v>13.443099999999999</v>
      </c>
      <c r="L7" s="16">
        <f t="shared" si="2"/>
        <v>13.4047</v>
      </c>
      <c r="M7" s="16">
        <f t="shared" si="3"/>
        <v>1.1052891868948445</v>
      </c>
      <c r="N7" s="37">
        <v>14.2098</v>
      </c>
      <c r="O7" s="37">
        <v>14.238300000000001</v>
      </c>
      <c r="P7" s="16">
        <f t="shared" si="4"/>
        <v>14.22405</v>
      </c>
      <c r="Q7" s="16">
        <f t="shared" si="5"/>
        <v>2.0152543263817369E-2</v>
      </c>
      <c r="R7" s="37">
        <v>13.636200000000001</v>
      </c>
      <c r="S7" s="37">
        <v>13.492100000000001</v>
      </c>
      <c r="T7" s="37">
        <v>12.851900000000001</v>
      </c>
      <c r="U7" s="37">
        <v>14.298299999999999</v>
      </c>
      <c r="V7" s="18">
        <f t="shared" si="16"/>
        <v>13.569625</v>
      </c>
      <c r="W7" s="18">
        <f t="shared" si="17"/>
        <v>0.59344721402440903</v>
      </c>
      <c r="X7" s="37">
        <v>15.8027</v>
      </c>
      <c r="Y7" s="37">
        <v>14.882199999999999</v>
      </c>
      <c r="Z7" s="37">
        <v>15.0924</v>
      </c>
      <c r="AA7" s="18">
        <f t="shared" si="18"/>
        <v>15.259099999999998</v>
      </c>
      <c r="AB7" s="18">
        <f t="shared" si="19"/>
        <v>0.48236058089358858</v>
      </c>
      <c r="AD7" s="35" t="s">
        <v>1</v>
      </c>
      <c r="AE7" s="36">
        <f t="shared" si="20"/>
        <v>559.86576000000014</v>
      </c>
      <c r="AF7" s="36">
        <f t="shared" si="21"/>
        <v>532.61951999999997</v>
      </c>
      <c r="AG7" s="36">
        <f t="shared" si="22"/>
        <v>500.35896000000002</v>
      </c>
      <c r="AH7" s="36">
        <f t="shared" si="23"/>
        <v>591.38376000000005</v>
      </c>
      <c r="AI7" s="129">
        <f t="shared" si="6"/>
        <v>546.05700000000002</v>
      </c>
      <c r="AJ7" s="129">
        <f t="shared" si="7"/>
        <v>38.790349974476932</v>
      </c>
      <c r="AK7" s="37">
        <f t="shared" si="24"/>
        <v>697.2332899999999</v>
      </c>
      <c r="AL7" s="37">
        <f t="shared" si="8"/>
        <v>741.40431000000001</v>
      </c>
      <c r="AM7" s="37">
        <f t="shared" si="8"/>
        <v>606.30552999999998</v>
      </c>
      <c r="AN7" s="37">
        <f t="shared" si="8"/>
        <v>684.25378999999998</v>
      </c>
      <c r="AO7" s="129">
        <f t="shared" si="9"/>
        <v>682.29923000000008</v>
      </c>
      <c r="AP7" s="129">
        <f t="shared" si="10"/>
        <v>56.259219612947597</v>
      </c>
      <c r="AQ7" s="37">
        <f t="shared" si="25"/>
        <v>758.80331999999999</v>
      </c>
      <c r="AR7" s="37">
        <f t="shared" si="26"/>
        <v>760.32522000000006</v>
      </c>
      <c r="AS7" s="129">
        <f t="shared" si="11"/>
        <v>759.56427000000008</v>
      </c>
      <c r="AT7" s="129">
        <f t="shared" si="12"/>
        <v>1.0761458102878585</v>
      </c>
      <c r="AU7" s="37">
        <f t="shared" si="13"/>
        <v>556.35695999999996</v>
      </c>
      <c r="AV7" s="37">
        <f t="shared" si="14"/>
        <v>550.47768000000008</v>
      </c>
      <c r="AW7" s="37">
        <f t="shared" si="14"/>
        <v>524.35752000000002</v>
      </c>
      <c r="AX7" s="37">
        <f t="shared" si="14"/>
        <v>583.37063999999998</v>
      </c>
      <c r="AY7" s="133">
        <f t="shared" si="27"/>
        <v>553.64070000000004</v>
      </c>
      <c r="AZ7" s="133">
        <f t="shared" si="28"/>
        <v>24.212646332195884</v>
      </c>
      <c r="BA7" s="37">
        <f t="shared" si="29"/>
        <v>880.21038999999996</v>
      </c>
      <c r="BB7" s="37">
        <f t="shared" si="15"/>
        <v>828.93853999999999</v>
      </c>
      <c r="BC7" s="37">
        <f t="shared" si="15"/>
        <v>840.64667999999995</v>
      </c>
      <c r="BD7" s="133">
        <f t="shared" si="30"/>
        <v>849.93186999999989</v>
      </c>
      <c r="BE7" s="133">
        <f t="shared" si="31"/>
        <v>26.867484355772863</v>
      </c>
    </row>
    <row r="8" spans="1:57" x14ac:dyDescent="0.3">
      <c r="A8" s="35" t="s">
        <v>50</v>
      </c>
      <c r="B8" s="36">
        <v>5.3299000000000003</v>
      </c>
      <c r="C8" s="37">
        <v>3.7799</v>
      </c>
      <c r="D8" s="37">
        <v>4.3876999999999997</v>
      </c>
      <c r="E8" s="37">
        <v>5.5246000000000004</v>
      </c>
      <c r="F8" s="56">
        <f t="shared" si="0"/>
        <v>4.7555249999999996</v>
      </c>
      <c r="G8" s="16">
        <f t="shared" si="1"/>
        <v>0.81823435263581124</v>
      </c>
      <c r="H8" s="37">
        <v>5.1753</v>
      </c>
      <c r="I8" s="37">
        <v>6.5377999999999998</v>
      </c>
      <c r="J8" s="37">
        <v>4.2889999999999997</v>
      </c>
      <c r="K8" s="37">
        <v>4.9673999999999996</v>
      </c>
      <c r="L8" s="16">
        <f t="shared" si="2"/>
        <v>5.2423749999999991</v>
      </c>
      <c r="M8" s="16">
        <f t="shared" si="3"/>
        <v>0.94289626992227871</v>
      </c>
      <c r="N8" s="37">
        <v>5.8014000000000001</v>
      </c>
      <c r="O8" s="37">
        <v>5.8640999999999996</v>
      </c>
      <c r="P8" s="16">
        <f t="shared" si="4"/>
        <v>5.8327499999999999</v>
      </c>
      <c r="Q8" s="16">
        <f t="shared" si="5"/>
        <v>4.4335595180396196E-2</v>
      </c>
      <c r="R8" s="37">
        <v>3.4842</v>
      </c>
      <c r="S8" s="37">
        <v>3.3407</v>
      </c>
      <c r="T8" s="37">
        <v>3.8313000000000001</v>
      </c>
      <c r="U8" s="37">
        <v>2.7292999999999998</v>
      </c>
      <c r="V8" s="18">
        <f t="shared" si="16"/>
        <v>3.3463750000000001</v>
      </c>
      <c r="W8" s="18">
        <f t="shared" si="17"/>
        <v>0.46005860043404367</v>
      </c>
      <c r="X8" s="37">
        <v>6.4040999999999997</v>
      </c>
      <c r="Y8" s="37">
        <v>5.7370000000000001</v>
      </c>
      <c r="Z8" s="37">
        <v>6.7473999999999998</v>
      </c>
      <c r="AA8" s="18">
        <f t="shared" si="18"/>
        <v>6.2961666666666671</v>
      </c>
      <c r="AB8" s="18">
        <f t="shared" si="19"/>
        <v>0.51377450630926913</v>
      </c>
      <c r="AD8" s="35" t="s">
        <v>50</v>
      </c>
      <c r="AE8" s="36">
        <f t="shared" si="20"/>
        <v>217.45992000000001</v>
      </c>
      <c r="AF8" s="36">
        <f t="shared" si="21"/>
        <v>154.21992</v>
      </c>
      <c r="AG8" s="36">
        <f t="shared" si="22"/>
        <v>179.01816000000002</v>
      </c>
      <c r="AH8" s="36">
        <f t="shared" si="23"/>
        <v>225.40368000000001</v>
      </c>
      <c r="AI8" s="130">
        <f t="shared" si="6"/>
        <v>194.02542000000003</v>
      </c>
      <c r="AJ8" s="129">
        <f t="shared" si="7"/>
        <v>33.383961587540711</v>
      </c>
      <c r="AK8" s="37">
        <f t="shared" si="24"/>
        <v>263.42276999999996</v>
      </c>
      <c r="AL8" s="37">
        <f t="shared" si="8"/>
        <v>332.77401999999995</v>
      </c>
      <c r="AM8" s="37">
        <f t="shared" si="8"/>
        <v>218.31009999999998</v>
      </c>
      <c r="AN8" s="37">
        <f t="shared" si="8"/>
        <v>252.84065999999993</v>
      </c>
      <c r="AO8" s="129">
        <f t="shared" si="9"/>
        <v>266.83688749999993</v>
      </c>
      <c r="AP8" s="129">
        <f t="shared" si="10"/>
        <v>47.993420139043813</v>
      </c>
      <c r="AQ8" s="37">
        <f t="shared" si="25"/>
        <v>309.79476</v>
      </c>
      <c r="AR8" s="37">
        <f t="shared" si="26"/>
        <v>313.14293999999995</v>
      </c>
      <c r="AS8" s="129">
        <f t="shared" si="11"/>
        <v>311.46884999999997</v>
      </c>
      <c r="AT8" s="129">
        <f t="shared" si="12"/>
        <v>2.3675207826331439</v>
      </c>
      <c r="AU8" s="37">
        <f t="shared" si="13"/>
        <v>142.15536</v>
      </c>
      <c r="AV8" s="37">
        <f t="shared" si="14"/>
        <v>136.30055999999999</v>
      </c>
      <c r="AW8" s="37">
        <f t="shared" si="14"/>
        <v>156.31704000000002</v>
      </c>
      <c r="AX8" s="37">
        <f t="shared" si="14"/>
        <v>111.35544</v>
      </c>
      <c r="AY8" s="133">
        <f t="shared" si="27"/>
        <v>136.53210000000001</v>
      </c>
      <c r="AZ8" s="133">
        <f t="shared" si="28"/>
        <v>18.770390897708889</v>
      </c>
      <c r="BA8" s="37">
        <f t="shared" si="29"/>
        <v>356.70837</v>
      </c>
      <c r="BB8" s="37">
        <f t="shared" si="15"/>
        <v>319.55090000000001</v>
      </c>
      <c r="BC8" s="37">
        <f t="shared" si="15"/>
        <v>375.83018000000004</v>
      </c>
      <c r="BD8" s="133">
        <f t="shared" si="30"/>
        <v>350.69648333333333</v>
      </c>
      <c r="BE8" s="133">
        <f t="shared" si="31"/>
        <v>28.617240001426307</v>
      </c>
    </row>
    <row r="9" spans="1:57" x14ac:dyDescent="0.3">
      <c r="A9" s="35" t="s">
        <v>26</v>
      </c>
      <c r="B9" s="36">
        <v>0.17680000000000001</v>
      </c>
      <c r="C9" s="37">
        <v>0.17480000000000001</v>
      </c>
      <c r="D9" s="37">
        <v>0.19600000000000001</v>
      </c>
      <c r="E9" s="37">
        <v>0.28989999999999999</v>
      </c>
      <c r="F9" s="16">
        <f t="shared" si="0"/>
        <v>0.20937500000000003</v>
      </c>
      <c r="G9" s="16">
        <f t="shared" si="1"/>
        <v>5.4527447216974972E-2</v>
      </c>
      <c r="H9" s="37">
        <v>0.29170000000000001</v>
      </c>
      <c r="I9" s="37">
        <v>0.14269999999999999</v>
      </c>
      <c r="J9" s="37">
        <v>0.16220000000000001</v>
      </c>
      <c r="K9" s="37">
        <v>0.1845</v>
      </c>
      <c r="L9" s="16">
        <f t="shared" si="2"/>
        <v>0.195275</v>
      </c>
      <c r="M9" s="16">
        <f t="shared" si="3"/>
        <v>6.6513075155691451E-2</v>
      </c>
      <c r="N9" s="37">
        <v>0.17710000000000001</v>
      </c>
      <c r="O9" s="37">
        <v>0.17080000000000001</v>
      </c>
      <c r="P9" s="16">
        <f t="shared" si="4"/>
        <v>0.17394999999999999</v>
      </c>
      <c r="Q9" s="16">
        <f t="shared" si="5"/>
        <v>4.4547727214752494E-3</v>
      </c>
      <c r="R9" s="37">
        <v>0.2011</v>
      </c>
      <c r="S9" s="37">
        <v>0.24729999999999999</v>
      </c>
      <c r="T9" s="37">
        <v>0.2253</v>
      </c>
      <c r="U9" s="37">
        <v>0.32200000000000001</v>
      </c>
      <c r="V9" s="18">
        <f t="shared" si="16"/>
        <v>0.24892500000000001</v>
      </c>
      <c r="W9" s="18">
        <f t="shared" si="17"/>
        <v>5.224291818036203E-2</v>
      </c>
      <c r="X9" s="37">
        <v>0.16120000000000001</v>
      </c>
      <c r="Y9" s="37">
        <v>0.1457</v>
      </c>
      <c r="Z9" s="37">
        <v>0.1784</v>
      </c>
      <c r="AA9" s="18">
        <f t="shared" si="18"/>
        <v>0.16176666666666667</v>
      </c>
      <c r="AB9" s="18">
        <f t="shared" si="19"/>
        <v>1.6357363275703498E-2</v>
      </c>
      <c r="AD9" s="112" t="s">
        <v>26</v>
      </c>
      <c r="AE9" s="36">
        <f t="shared" si="20"/>
        <v>7.2134400000000003</v>
      </c>
      <c r="AF9" s="36">
        <f t="shared" si="21"/>
        <v>7.1318400000000004</v>
      </c>
      <c r="AG9" s="36">
        <f t="shared" si="22"/>
        <v>7.9968000000000004</v>
      </c>
      <c r="AH9" s="36">
        <f t="shared" si="23"/>
        <v>11.827920000000001</v>
      </c>
      <c r="AI9" s="129">
        <f t="shared" si="6"/>
        <v>8.5425000000000004</v>
      </c>
      <c r="AJ9" s="129">
        <f t="shared" si="7"/>
        <v>2.2247198464525799</v>
      </c>
      <c r="AK9" s="37">
        <f t="shared" si="24"/>
        <v>14.847529999999999</v>
      </c>
      <c r="AL9" s="37">
        <f t="shared" si="8"/>
        <v>7.2634299999999996</v>
      </c>
      <c r="AM9" s="37">
        <f t="shared" si="8"/>
        <v>8.255980000000001</v>
      </c>
      <c r="AN9" s="37">
        <f t="shared" si="8"/>
        <v>9.3910499999999999</v>
      </c>
      <c r="AO9" s="129">
        <f t="shared" si="9"/>
        <v>9.9394974999999999</v>
      </c>
      <c r="AP9" s="129">
        <f t="shared" si="10"/>
        <v>3.3855155254246969</v>
      </c>
      <c r="AQ9" s="37">
        <f t="shared" si="25"/>
        <v>9.4571400000000008</v>
      </c>
      <c r="AR9" s="37">
        <f t="shared" si="26"/>
        <v>9.1207200000000004</v>
      </c>
      <c r="AS9" s="129">
        <f t="shared" si="11"/>
        <v>9.2889300000000006</v>
      </c>
      <c r="AT9" s="129">
        <f t="shared" si="12"/>
        <v>0.23788486332677858</v>
      </c>
      <c r="AU9" s="37">
        <f t="shared" si="13"/>
        <v>8.2048799999999993</v>
      </c>
      <c r="AV9" s="37">
        <f t="shared" si="14"/>
        <v>10.089839999999999</v>
      </c>
      <c r="AW9" s="37">
        <f t="shared" si="14"/>
        <v>9.19224</v>
      </c>
      <c r="AX9" s="37">
        <f t="shared" si="14"/>
        <v>13.137600000000001</v>
      </c>
      <c r="AY9" s="133">
        <f t="shared" si="27"/>
        <v>10.156139999999999</v>
      </c>
      <c r="AZ9" s="133">
        <f t="shared" si="28"/>
        <v>2.1315110617587787</v>
      </c>
      <c r="BA9" s="37">
        <f t="shared" si="29"/>
        <v>8.9788400000000017</v>
      </c>
      <c r="BB9" s="37">
        <f t="shared" si="15"/>
        <v>8.1154899999999994</v>
      </c>
      <c r="BC9" s="37">
        <f t="shared" si="15"/>
        <v>9.9368800000000004</v>
      </c>
      <c r="BD9" s="133">
        <f t="shared" si="30"/>
        <v>9.0104033333333344</v>
      </c>
      <c r="BE9" s="133">
        <f t="shared" si="31"/>
        <v>0.91110513445668506</v>
      </c>
    </row>
    <row r="10" spans="1:57" x14ac:dyDescent="0.3">
      <c r="A10" s="35" t="s">
        <v>2</v>
      </c>
      <c r="B10" s="36">
        <v>3.0756000000000001</v>
      </c>
      <c r="C10" s="37">
        <v>3.5762</v>
      </c>
      <c r="D10" s="37">
        <v>3.4323999999999999</v>
      </c>
      <c r="E10" s="37">
        <v>3.8113999999999999</v>
      </c>
      <c r="F10" s="16">
        <f t="shared" si="0"/>
        <v>3.4738999999999995</v>
      </c>
      <c r="G10" s="16">
        <f t="shared" si="1"/>
        <v>0.30807828009560589</v>
      </c>
      <c r="H10" s="37">
        <v>3.4392</v>
      </c>
      <c r="I10" s="37">
        <v>2.9247000000000001</v>
      </c>
      <c r="J10" s="37">
        <v>3.2002000000000002</v>
      </c>
      <c r="K10" s="37">
        <v>3.1208</v>
      </c>
      <c r="L10" s="16">
        <f t="shared" si="2"/>
        <v>3.1712249999999997</v>
      </c>
      <c r="M10" s="16">
        <f t="shared" si="3"/>
        <v>0.21289074467122016</v>
      </c>
      <c r="N10" s="37">
        <v>3.2633999999999999</v>
      </c>
      <c r="O10" s="37">
        <v>3.0893999999999999</v>
      </c>
      <c r="P10" s="16">
        <f t="shared" si="4"/>
        <v>3.1764000000000001</v>
      </c>
      <c r="Q10" s="16">
        <f t="shared" si="5"/>
        <v>0.12303657992645922</v>
      </c>
      <c r="R10" s="37">
        <v>3.6072000000000002</v>
      </c>
      <c r="S10" s="37">
        <v>3.6800999999999999</v>
      </c>
      <c r="T10" s="37">
        <v>3.1414</v>
      </c>
      <c r="U10" s="37">
        <v>4.4508999999999999</v>
      </c>
      <c r="V10" s="18">
        <f t="shared" si="16"/>
        <v>3.7199</v>
      </c>
      <c r="W10" s="18">
        <f t="shared" si="17"/>
        <v>0.54261975022416475</v>
      </c>
      <c r="X10" s="37">
        <v>3.1076000000000001</v>
      </c>
      <c r="Y10" s="37">
        <v>2.7465999999999999</v>
      </c>
      <c r="Z10" s="37">
        <v>2.6255999999999999</v>
      </c>
      <c r="AA10" s="18">
        <f t="shared" si="18"/>
        <v>2.8266000000000004</v>
      </c>
      <c r="AB10" s="18">
        <f t="shared" si="19"/>
        <v>0.25076084223817735</v>
      </c>
      <c r="AD10" s="35" t="s">
        <v>2</v>
      </c>
      <c r="AE10" s="36">
        <f t="shared" si="20"/>
        <v>125.48448</v>
      </c>
      <c r="AF10" s="36">
        <f t="shared" si="21"/>
        <v>145.90896000000001</v>
      </c>
      <c r="AG10" s="36">
        <f t="shared" si="22"/>
        <v>140.04191999999998</v>
      </c>
      <c r="AH10" s="36">
        <f t="shared" si="23"/>
        <v>155.50512000000001</v>
      </c>
      <c r="AI10" s="129">
        <f t="shared" si="6"/>
        <v>141.73511999999999</v>
      </c>
      <c r="AJ10" s="129">
        <f t="shared" si="7"/>
        <v>12.569593827900727</v>
      </c>
      <c r="AK10" s="37">
        <f t="shared" si="24"/>
        <v>175.05527999999998</v>
      </c>
      <c r="AL10" s="37">
        <f t="shared" si="8"/>
        <v>148.86722999999998</v>
      </c>
      <c r="AM10" s="37">
        <f t="shared" si="8"/>
        <v>162.89017999999999</v>
      </c>
      <c r="AN10" s="37">
        <f t="shared" si="8"/>
        <v>158.84871999999999</v>
      </c>
      <c r="AO10" s="129">
        <f t="shared" si="9"/>
        <v>161.41535249999998</v>
      </c>
      <c r="AP10" s="129">
        <f t="shared" si="10"/>
        <v>10.836138903765109</v>
      </c>
      <c r="AQ10" s="37">
        <f t="shared" si="25"/>
        <v>174.26555999999999</v>
      </c>
      <c r="AR10" s="37">
        <f t="shared" si="26"/>
        <v>164.97395999999998</v>
      </c>
      <c r="AS10" s="129">
        <f t="shared" si="11"/>
        <v>169.61975999999999</v>
      </c>
      <c r="AT10" s="129">
        <f t="shared" si="12"/>
        <v>6.5701533680729369</v>
      </c>
      <c r="AU10" s="37">
        <f t="shared" si="13"/>
        <v>147.17376000000002</v>
      </c>
      <c r="AV10" s="37">
        <f t="shared" si="14"/>
        <v>150.14808000000002</v>
      </c>
      <c r="AW10" s="37">
        <f t="shared" si="14"/>
        <v>128.16911999999999</v>
      </c>
      <c r="AX10" s="37">
        <f t="shared" si="14"/>
        <v>181.59672</v>
      </c>
      <c r="AY10" s="133">
        <f t="shared" si="27"/>
        <v>151.77192000000002</v>
      </c>
      <c r="AZ10" s="133">
        <f t="shared" si="28"/>
        <v>22.138885809145762</v>
      </c>
      <c r="BA10" s="37">
        <f t="shared" si="29"/>
        <v>173.09332000000003</v>
      </c>
      <c r="BB10" s="37">
        <f t="shared" si="15"/>
        <v>152.98562000000001</v>
      </c>
      <c r="BC10" s="37">
        <f t="shared" si="15"/>
        <v>146.24592000000001</v>
      </c>
      <c r="BD10" s="133">
        <f t="shared" si="30"/>
        <v>157.44162000000003</v>
      </c>
      <c r="BE10" s="133">
        <f t="shared" si="31"/>
        <v>13.967378912666481</v>
      </c>
    </row>
    <row r="11" spans="1:57" x14ac:dyDescent="0.3">
      <c r="A11" s="35" t="s">
        <v>29</v>
      </c>
      <c r="B11" s="36">
        <v>22.677099999999999</v>
      </c>
      <c r="C11" s="37">
        <v>20.6722</v>
      </c>
      <c r="D11" s="37">
        <v>23.290800000000001</v>
      </c>
      <c r="E11" s="37">
        <v>22.092500000000001</v>
      </c>
      <c r="F11" s="16">
        <f t="shared" si="0"/>
        <v>22.183150000000001</v>
      </c>
      <c r="G11" s="16">
        <f t="shared" si="1"/>
        <v>1.119830708931786</v>
      </c>
      <c r="H11" s="37">
        <v>22.977799999999998</v>
      </c>
      <c r="I11" s="37">
        <v>24.214600000000001</v>
      </c>
      <c r="J11" s="37">
        <v>22.517800000000001</v>
      </c>
      <c r="K11" s="37">
        <v>23.997900000000001</v>
      </c>
      <c r="L11" s="16">
        <f t="shared" ref="L11:L19" si="32">AVERAGE(H11:K11)</f>
        <v>23.427025</v>
      </c>
      <c r="M11" s="16">
        <f t="shared" ref="M11:M19" si="33">STDEV(H11:K11)</f>
        <v>0.81130878780318116</v>
      </c>
      <c r="N11" s="37">
        <v>23.345099999999999</v>
      </c>
      <c r="O11" s="37">
        <v>23.928899999999999</v>
      </c>
      <c r="P11" s="16">
        <f t="shared" si="4"/>
        <v>23.637</v>
      </c>
      <c r="Q11" s="16">
        <f t="shared" si="5"/>
        <v>0.4128089388567065</v>
      </c>
      <c r="R11" s="37">
        <v>17.849499999999999</v>
      </c>
      <c r="S11" s="37">
        <v>19.272400000000001</v>
      </c>
      <c r="T11" s="37">
        <v>19.205100000000002</v>
      </c>
      <c r="U11" s="37">
        <v>16.314499999999999</v>
      </c>
      <c r="V11" s="18">
        <f t="shared" si="16"/>
        <v>18.160374999999998</v>
      </c>
      <c r="W11" s="18">
        <f t="shared" si="17"/>
        <v>1.3942677537570285</v>
      </c>
      <c r="X11" s="37">
        <v>24.456</v>
      </c>
      <c r="Y11" s="37">
        <v>24.1525</v>
      </c>
      <c r="Z11" s="37">
        <v>23.622</v>
      </c>
      <c r="AA11" s="18">
        <f t="shared" si="18"/>
        <v>24.076833333333337</v>
      </c>
      <c r="AB11" s="18">
        <f t="shared" si="19"/>
        <v>0.42211738098937979</v>
      </c>
      <c r="AD11" s="35" t="s">
        <v>29</v>
      </c>
      <c r="AE11" s="36">
        <f t="shared" si="20"/>
        <v>925.2256799999999</v>
      </c>
      <c r="AF11" s="36">
        <f t="shared" si="21"/>
        <v>843.42576000000008</v>
      </c>
      <c r="AG11" s="36">
        <f t="shared" si="22"/>
        <v>950.26463999999999</v>
      </c>
      <c r="AH11" s="36">
        <f t="shared" si="23"/>
        <v>901.37400000000002</v>
      </c>
      <c r="AI11" s="129">
        <f t="shared" si="6"/>
        <v>905.07251999999994</v>
      </c>
      <c r="AJ11" s="129">
        <f t="shared" si="7"/>
        <v>45.689092924416819</v>
      </c>
      <c r="AK11" s="37">
        <f t="shared" si="24"/>
        <v>1169.5700199999999</v>
      </c>
      <c r="AL11" s="37">
        <f t="shared" si="8"/>
        <v>1232.52314</v>
      </c>
      <c r="AM11" s="37">
        <f t="shared" si="8"/>
        <v>1146.1560200000001</v>
      </c>
      <c r="AN11" s="37">
        <f t="shared" si="8"/>
        <v>1221.4931099999999</v>
      </c>
      <c r="AO11" s="129">
        <f t="shared" si="9"/>
        <v>1192.4355725</v>
      </c>
      <c r="AP11" s="129">
        <f t="shared" si="10"/>
        <v>41.295617299181856</v>
      </c>
      <c r="AQ11" s="37">
        <f t="shared" si="25"/>
        <v>1246.62834</v>
      </c>
      <c r="AR11" s="37">
        <f t="shared" si="26"/>
        <v>1277.8032599999997</v>
      </c>
      <c r="AS11" s="129">
        <f t="shared" si="11"/>
        <v>1262.2157999999999</v>
      </c>
      <c r="AT11" s="129">
        <f t="shared" si="12"/>
        <v>22.043997334947914</v>
      </c>
      <c r="AU11" s="37">
        <f t="shared" si="13"/>
        <v>728.25959999999986</v>
      </c>
      <c r="AV11" s="37">
        <f t="shared" si="14"/>
        <v>786.31392000000005</v>
      </c>
      <c r="AW11" s="37">
        <f t="shared" si="14"/>
        <v>783.56808000000001</v>
      </c>
      <c r="AX11" s="37">
        <f t="shared" si="14"/>
        <v>665.63159999999993</v>
      </c>
      <c r="AY11" s="133">
        <f t="shared" si="27"/>
        <v>740.94329999999991</v>
      </c>
      <c r="AZ11" s="133">
        <f t="shared" si="28"/>
        <v>56.886124353286768</v>
      </c>
      <c r="BA11" s="37">
        <f t="shared" si="29"/>
        <v>1362.1992</v>
      </c>
      <c r="BB11" s="37">
        <f t="shared" si="15"/>
        <v>1345.2942499999999</v>
      </c>
      <c r="BC11" s="37">
        <f t="shared" si="15"/>
        <v>1315.7454000000002</v>
      </c>
      <c r="BD11" s="133">
        <f t="shared" si="30"/>
        <v>1341.0796166666667</v>
      </c>
      <c r="BE11" s="133">
        <f t="shared" si="31"/>
        <v>23.511938121108329</v>
      </c>
    </row>
    <row r="12" spans="1:57" x14ac:dyDescent="0.3">
      <c r="A12" s="35" t="s">
        <v>28</v>
      </c>
      <c r="B12" s="36">
        <v>2.097</v>
      </c>
      <c r="C12" s="37">
        <v>1.9825999999999999</v>
      </c>
      <c r="D12" s="37">
        <v>1.1455</v>
      </c>
      <c r="E12" s="37">
        <v>2.6055000000000001</v>
      </c>
      <c r="F12" s="16">
        <f t="shared" si="0"/>
        <v>1.9576500000000001</v>
      </c>
      <c r="G12" s="16">
        <f t="shared" si="1"/>
        <v>0.60534788069891288</v>
      </c>
      <c r="H12" s="37">
        <v>2.6244999999999998</v>
      </c>
      <c r="I12" s="37">
        <v>2.5983999999999998</v>
      </c>
      <c r="J12" s="37">
        <v>2.1379999999999999</v>
      </c>
      <c r="K12" s="37">
        <v>2.3841999999999999</v>
      </c>
      <c r="L12" s="16">
        <f t="shared" si="32"/>
        <v>2.4362749999999997</v>
      </c>
      <c r="M12" s="16">
        <f t="shared" si="33"/>
        <v>0.22612160998011663</v>
      </c>
      <c r="N12" s="37">
        <v>2.3363999999999998</v>
      </c>
      <c r="O12" s="37">
        <v>2.2073999999999998</v>
      </c>
      <c r="P12" s="16">
        <f t="shared" si="4"/>
        <v>2.2718999999999996</v>
      </c>
      <c r="Q12" s="16">
        <f t="shared" si="5"/>
        <v>9.1216774773064627E-2</v>
      </c>
      <c r="R12" s="37">
        <v>1.6476999999999999</v>
      </c>
      <c r="S12" s="37">
        <v>1.6823999999999999</v>
      </c>
      <c r="T12" s="37">
        <v>1.6966000000000001</v>
      </c>
      <c r="U12" s="37">
        <v>1.5667</v>
      </c>
      <c r="V12" s="18">
        <f t="shared" si="16"/>
        <v>1.64835</v>
      </c>
      <c r="W12" s="18">
        <f t="shared" si="17"/>
        <v>5.8179635612471838E-2</v>
      </c>
      <c r="X12" s="37">
        <v>2.6124000000000001</v>
      </c>
      <c r="Y12" s="37">
        <v>2.5724999999999998</v>
      </c>
      <c r="Z12" s="37">
        <v>2.7288999999999999</v>
      </c>
      <c r="AA12" s="18">
        <f t="shared" si="18"/>
        <v>2.6379333333333332</v>
      </c>
      <c r="AB12" s="18">
        <f t="shared" si="19"/>
        <v>8.1266249657119857E-2</v>
      </c>
      <c r="AD12" s="35" t="s">
        <v>28</v>
      </c>
      <c r="AE12" s="36">
        <f t="shared" si="20"/>
        <v>85.557599999999994</v>
      </c>
      <c r="AF12" s="36">
        <f t="shared" si="21"/>
        <v>80.890079999999998</v>
      </c>
      <c r="AG12" s="36">
        <f t="shared" si="22"/>
        <v>46.736399999999996</v>
      </c>
      <c r="AH12" s="36">
        <f t="shared" si="23"/>
        <v>106.3044</v>
      </c>
      <c r="AI12" s="129">
        <f t="shared" si="6"/>
        <v>79.872119999999995</v>
      </c>
      <c r="AJ12" s="129">
        <f t="shared" si="7"/>
        <v>24.698193532515717</v>
      </c>
      <c r="AK12" s="37">
        <f t="shared" si="24"/>
        <v>133.58704999999998</v>
      </c>
      <c r="AL12" s="37">
        <f t="shared" si="8"/>
        <v>132.25855999999999</v>
      </c>
      <c r="AM12" s="37">
        <f t="shared" si="8"/>
        <v>108.82419999999999</v>
      </c>
      <c r="AN12" s="37">
        <f t="shared" si="8"/>
        <v>121.35577999999998</v>
      </c>
      <c r="AO12" s="129">
        <f t="shared" si="9"/>
        <v>124.00639749999999</v>
      </c>
      <c r="AP12" s="129">
        <f t="shared" si="10"/>
        <v>11.509589947987935</v>
      </c>
      <c r="AQ12" s="37">
        <f t="shared" si="25"/>
        <v>124.76375999999999</v>
      </c>
      <c r="AR12" s="37">
        <f t="shared" si="26"/>
        <v>117.87515999999998</v>
      </c>
      <c r="AS12" s="129">
        <f t="shared" si="11"/>
        <v>121.31945999999999</v>
      </c>
      <c r="AT12" s="129">
        <f t="shared" si="12"/>
        <v>4.8709757728816587</v>
      </c>
      <c r="AU12" s="37">
        <f t="shared" si="13"/>
        <v>67.226159999999993</v>
      </c>
      <c r="AV12" s="37">
        <f t="shared" si="14"/>
        <v>68.641919999999999</v>
      </c>
      <c r="AW12" s="37">
        <f t="shared" si="14"/>
        <v>69.221280000000007</v>
      </c>
      <c r="AX12" s="37">
        <f t="shared" si="14"/>
        <v>63.92136</v>
      </c>
      <c r="AY12" s="133">
        <f t="shared" si="27"/>
        <v>67.252679999999998</v>
      </c>
      <c r="AZ12" s="133">
        <f t="shared" si="28"/>
        <v>2.3737291329888524</v>
      </c>
      <c r="BA12" s="37">
        <f t="shared" si="29"/>
        <v>145.51068000000001</v>
      </c>
      <c r="BB12" s="37">
        <f t="shared" si="15"/>
        <v>143.28825000000001</v>
      </c>
      <c r="BC12" s="37">
        <f t="shared" si="15"/>
        <v>151.99973</v>
      </c>
      <c r="BD12" s="133">
        <f t="shared" si="30"/>
        <v>146.93288666666669</v>
      </c>
      <c r="BE12" s="133">
        <f t="shared" si="31"/>
        <v>4.526530105901573</v>
      </c>
    </row>
    <row r="13" spans="1:57" s="151" customFormat="1" x14ac:dyDescent="0.3">
      <c r="A13" s="50" t="s">
        <v>3</v>
      </c>
      <c r="B13" s="40">
        <v>28.712299999999999</v>
      </c>
      <c r="C13" s="41">
        <v>26.507000000000001</v>
      </c>
      <c r="D13" s="41">
        <v>32.739199999999997</v>
      </c>
      <c r="E13" s="41">
        <v>23.6553</v>
      </c>
      <c r="F13" s="149">
        <f t="shared" si="0"/>
        <v>27.903449999999999</v>
      </c>
      <c r="G13" s="149">
        <f t="shared" si="1"/>
        <v>3.8312559911861852</v>
      </c>
      <c r="H13" s="41">
        <v>28.764399999999998</v>
      </c>
      <c r="I13" s="41">
        <v>27.922699999999999</v>
      </c>
      <c r="J13" s="41">
        <v>32.127899999999997</v>
      </c>
      <c r="K13" s="41">
        <v>30.250900000000001</v>
      </c>
      <c r="L13" s="149">
        <f t="shared" si="32"/>
        <v>29.766475</v>
      </c>
      <c r="M13" s="149">
        <f t="shared" si="33"/>
        <v>1.8452331530640416</v>
      </c>
      <c r="N13" s="41">
        <v>30.578099999999999</v>
      </c>
      <c r="O13" s="41">
        <v>30.2654</v>
      </c>
      <c r="P13" s="149">
        <f t="shared" si="4"/>
        <v>30.421749999999999</v>
      </c>
      <c r="Q13" s="149">
        <f t="shared" si="5"/>
        <v>0.2211122904770331</v>
      </c>
      <c r="R13" s="41">
        <v>21.157800000000002</v>
      </c>
      <c r="S13" s="41">
        <v>24.674499999999998</v>
      </c>
      <c r="T13" s="41">
        <v>23.1784</v>
      </c>
      <c r="U13" s="41">
        <v>22.059799999999999</v>
      </c>
      <c r="V13" s="150">
        <f t="shared" si="16"/>
        <v>22.767624999999999</v>
      </c>
      <c r="W13" s="150">
        <f t="shared" si="17"/>
        <v>1.5162960493144679</v>
      </c>
      <c r="X13" s="41">
        <v>28.017099999999999</v>
      </c>
      <c r="Y13" s="41">
        <v>32.159700000000001</v>
      </c>
      <c r="Z13" s="41">
        <v>26.433700000000002</v>
      </c>
      <c r="AA13" s="150">
        <f t="shared" si="18"/>
        <v>28.870166666666666</v>
      </c>
      <c r="AB13" s="150">
        <f t="shared" si="19"/>
        <v>2.9567822126990233</v>
      </c>
      <c r="AD13" s="50" t="s">
        <v>3</v>
      </c>
      <c r="AE13" s="40">
        <f t="shared" si="20"/>
        <v>1171.4618400000002</v>
      </c>
      <c r="AF13" s="40">
        <f t="shared" si="21"/>
        <v>1081.4856</v>
      </c>
      <c r="AG13" s="40">
        <f t="shared" si="22"/>
        <v>1335.75936</v>
      </c>
      <c r="AH13" s="40">
        <f t="shared" si="23"/>
        <v>965.13624000000004</v>
      </c>
      <c r="AI13" s="149">
        <f t="shared" si="6"/>
        <v>1138.4607599999999</v>
      </c>
      <c r="AJ13" s="149">
        <f>STDEV(AE13:AH13)</f>
        <v>156.31524444039684</v>
      </c>
      <c r="AK13" s="41">
        <f t="shared" si="24"/>
        <v>1464.1079599999998</v>
      </c>
      <c r="AL13" s="41">
        <f t="shared" si="8"/>
        <v>1421.2654300000002</v>
      </c>
      <c r="AM13" s="41">
        <f t="shared" si="8"/>
        <v>1635.3101099999999</v>
      </c>
      <c r="AN13" s="41">
        <f t="shared" si="8"/>
        <v>1539.77081</v>
      </c>
      <c r="AO13" s="149">
        <f t="shared" si="9"/>
        <v>1515.1135774999998</v>
      </c>
      <c r="AP13" s="149">
        <f t="shared" si="10"/>
        <v>93.922367490959672</v>
      </c>
      <c r="AQ13" s="41">
        <f t="shared" si="25"/>
        <v>1632.8705399999999</v>
      </c>
      <c r="AR13" s="41">
        <f t="shared" si="26"/>
        <v>1616.17236</v>
      </c>
      <c r="AS13" s="149">
        <f t="shared" si="11"/>
        <v>1624.52145</v>
      </c>
      <c r="AT13" s="149">
        <f t="shared" si="12"/>
        <v>11.807396311473489</v>
      </c>
      <c r="AU13" s="41">
        <f t="shared" si="13"/>
        <v>863.23824000000002</v>
      </c>
      <c r="AV13" s="41">
        <f t="shared" si="14"/>
        <v>1006.7196</v>
      </c>
      <c r="AW13" s="41">
        <f t="shared" si="14"/>
        <v>945.67872</v>
      </c>
      <c r="AX13" s="41">
        <f t="shared" si="14"/>
        <v>900.03984000000003</v>
      </c>
      <c r="AY13" s="150">
        <f t="shared" si="27"/>
        <v>928.91909999999996</v>
      </c>
      <c r="AZ13" s="150">
        <f t="shared" si="28"/>
        <v>61.864878812030327</v>
      </c>
      <c r="BA13" s="41">
        <f t="shared" si="29"/>
        <v>1560.5524700000001</v>
      </c>
      <c r="BB13" s="41">
        <f t="shared" si="15"/>
        <v>1791.29529</v>
      </c>
      <c r="BC13" s="41">
        <f t="shared" si="15"/>
        <v>1472.35709</v>
      </c>
      <c r="BD13" s="150">
        <f t="shared" si="30"/>
        <v>1608.0682833333333</v>
      </c>
      <c r="BE13" s="150">
        <f t="shared" si="31"/>
        <v>164.6927692473356</v>
      </c>
    </row>
    <row r="14" spans="1:57" s="151" customFormat="1" x14ac:dyDescent="0.3">
      <c r="A14" s="50" t="s">
        <v>30</v>
      </c>
      <c r="B14" s="40">
        <v>0.1681</v>
      </c>
      <c r="C14" s="41">
        <v>0.18659999999999999</v>
      </c>
      <c r="D14" s="41">
        <v>0.21310000000000001</v>
      </c>
      <c r="E14" s="41">
        <v>0.2127</v>
      </c>
      <c r="F14" s="149">
        <f t="shared" si="0"/>
        <v>0.19512500000000002</v>
      </c>
      <c r="G14" s="149">
        <f t="shared" si="1"/>
        <v>2.1870890090102266E-2</v>
      </c>
      <c r="H14" s="41">
        <v>0.25459999999999999</v>
      </c>
      <c r="I14" s="41">
        <v>0.16420000000000001</v>
      </c>
      <c r="J14" s="41">
        <v>0.1575</v>
      </c>
      <c r="K14" s="41">
        <v>0.2117</v>
      </c>
      <c r="L14" s="149">
        <f t="shared" si="32"/>
        <v>0.19700000000000001</v>
      </c>
      <c r="M14" s="149">
        <f t="shared" si="33"/>
        <v>4.5350266445376819E-2</v>
      </c>
      <c r="N14" s="41">
        <v>0.1857</v>
      </c>
      <c r="O14" s="41">
        <v>0.19009999999999999</v>
      </c>
      <c r="P14" s="149">
        <f t="shared" si="4"/>
        <v>0.18790000000000001</v>
      </c>
      <c r="Q14" s="149">
        <f t="shared" si="5"/>
        <v>3.1112698372208003E-3</v>
      </c>
      <c r="R14" s="41">
        <v>0.19700000000000001</v>
      </c>
      <c r="S14" s="41">
        <v>0.20710000000000001</v>
      </c>
      <c r="T14" s="41">
        <v>0.16930000000000001</v>
      </c>
      <c r="U14" s="41">
        <v>0.19939999999999999</v>
      </c>
      <c r="V14" s="150">
        <f t="shared" si="16"/>
        <v>0.19320000000000001</v>
      </c>
      <c r="W14" s="150">
        <f t="shared" si="17"/>
        <v>1.6505554620591618E-2</v>
      </c>
      <c r="X14" s="41">
        <v>0.18090000000000001</v>
      </c>
      <c r="Y14" s="41">
        <v>0.186</v>
      </c>
      <c r="Z14" s="41">
        <v>0.18110000000000001</v>
      </c>
      <c r="AA14" s="150">
        <f t="shared" si="18"/>
        <v>0.18266666666666667</v>
      </c>
      <c r="AB14" s="150">
        <f t="shared" si="19"/>
        <v>2.8884828774519856E-3</v>
      </c>
      <c r="AD14" s="50" t="s">
        <v>30</v>
      </c>
      <c r="AE14" s="40">
        <f t="shared" si="20"/>
        <v>6.8584800000000001</v>
      </c>
      <c r="AF14" s="40">
        <f t="shared" si="21"/>
        <v>7.6132799999999996</v>
      </c>
      <c r="AG14" s="40">
        <f t="shared" si="22"/>
        <v>8.6944800000000004</v>
      </c>
      <c r="AH14" s="40">
        <f t="shared" si="23"/>
        <v>8.6781600000000001</v>
      </c>
      <c r="AI14" s="149">
        <f t="shared" si="6"/>
        <v>7.9611000000000001</v>
      </c>
      <c r="AJ14" s="149">
        <f t="shared" si="7"/>
        <v>0.89233231567617233</v>
      </c>
      <c r="AK14" s="41">
        <f t="shared" si="24"/>
        <v>12.959140000000001</v>
      </c>
      <c r="AL14" s="41">
        <f t="shared" si="8"/>
        <v>8.35778</v>
      </c>
      <c r="AM14" s="41">
        <f t="shared" si="8"/>
        <v>8.01675</v>
      </c>
      <c r="AN14" s="41">
        <f t="shared" si="8"/>
        <v>10.77553</v>
      </c>
      <c r="AO14" s="149">
        <f t="shared" si="9"/>
        <v>10.0273</v>
      </c>
      <c r="AP14" s="149">
        <f t="shared" si="10"/>
        <v>2.3083285620696796</v>
      </c>
      <c r="AQ14" s="41">
        <f t="shared" si="25"/>
        <v>9.9163800000000002</v>
      </c>
      <c r="AR14" s="41">
        <f t="shared" si="26"/>
        <v>10.151339999999999</v>
      </c>
      <c r="AS14" s="149">
        <f t="shared" si="11"/>
        <v>10.033860000000001</v>
      </c>
      <c r="AT14" s="149">
        <f t="shared" si="12"/>
        <v>0.16614180930759062</v>
      </c>
      <c r="AU14" s="41">
        <f t="shared" si="13"/>
        <v>8.0376000000000012</v>
      </c>
      <c r="AV14" s="41">
        <f t="shared" si="14"/>
        <v>8.4496800000000007</v>
      </c>
      <c r="AW14" s="41">
        <f t="shared" si="14"/>
        <v>6.9074400000000002</v>
      </c>
      <c r="AX14" s="41">
        <f t="shared" si="14"/>
        <v>8.1355199999999996</v>
      </c>
      <c r="AY14" s="150">
        <f t="shared" si="27"/>
        <v>7.8825600000000007</v>
      </c>
      <c r="AZ14" s="150">
        <f t="shared" si="28"/>
        <v>0.67342662852013824</v>
      </c>
      <c r="BA14" s="41">
        <f t="shared" si="29"/>
        <v>10.076130000000001</v>
      </c>
      <c r="BB14" s="41">
        <f t="shared" si="15"/>
        <v>10.360200000000001</v>
      </c>
      <c r="BC14" s="41">
        <f t="shared" si="15"/>
        <v>10.087270000000002</v>
      </c>
      <c r="BD14" s="150">
        <f t="shared" si="30"/>
        <v>10.174533333333335</v>
      </c>
      <c r="BE14" s="150">
        <f t="shared" si="31"/>
        <v>0.1608884962740755</v>
      </c>
    </row>
    <row r="15" spans="1:57" s="151" customFormat="1" x14ac:dyDescent="0.3">
      <c r="A15" s="50" t="s">
        <v>31</v>
      </c>
      <c r="B15" s="40">
        <v>0.41460000000000002</v>
      </c>
      <c r="C15" s="41">
        <v>0.4194</v>
      </c>
      <c r="D15" s="41">
        <v>0.49740000000000001</v>
      </c>
      <c r="E15" s="41">
        <v>0.31719999999999998</v>
      </c>
      <c r="F15" s="149">
        <f t="shared" si="0"/>
        <v>0.41215000000000002</v>
      </c>
      <c r="G15" s="149">
        <f t="shared" si="1"/>
        <v>7.3805216617797403E-2</v>
      </c>
      <c r="H15" s="41">
        <v>0.37909999999999999</v>
      </c>
      <c r="I15" s="41">
        <v>0.41099999999999998</v>
      </c>
      <c r="J15" s="41">
        <v>0.3881</v>
      </c>
      <c r="K15" s="41">
        <v>0.4163</v>
      </c>
      <c r="L15" s="149">
        <f t="shared" si="32"/>
        <v>0.39862500000000001</v>
      </c>
      <c r="M15" s="149">
        <f t="shared" si="33"/>
        <v>1.7865679388145303E-2</v>
      </c>
      <c r="N15" s="41">
        <v>0.41310000000000002</v>
      </c>
      <c r="O15" s="41">
        <v>0.47060000000000002</v>
      </c>
      <c r="P15" s="149">
        <f t="shared" si="4"/>
        <v>0.44185000000000002</v>
      </c>
      <c r="Q15" s="149">
        <f t="shared" si="5"/>
        <v>4.0658639918226477E-2</v>
      </c>
      <c r="R15" s="41">
        <v>0.26169999999999999</v>
      </c>
      <c r="S15" s="41">
        <v>0.34370000000000001</v>
      </c>
      <c r="T15" s="41">
        <v>0.31409999999999999</v>
      </c>
      <c r="U15" s="41">
        <v>0.24590000000000001</v>
      </c>
      <c r="V15" s="150">
        <f t="shared" si="16"/>
        <v>0.29135</v>
      </c>
      <c r="W15" s="150">
        <f t="shared" si="17"/>
        <v>4.5471272982693905E-2</v>
      </c>
      <c r="X15" s="41">
        <v>0.41489999999999999</v>
      </c>
      <c r="Y15" s="41">
        <v>0.39119999999999999</v>
      </c>
      <c r="Z15" s="41">
        <v>0.33629999999999999</v>
      </c>
      <c r="AA15" s="150">
        <f t="shared" si="18"/>
        <v>0.38080000000000003</v>
      </c>
      <c r="AB15" s="150">
        <f t="shared" si="19"/>
        <v>4.0318854150384782E-2</v>
      </c>
      <c r="AD15" s="50" t="s">
        <v>31</v>
      </c>
      <c r="AE15" s="40">
        <f t="shared" si="20"/>
        <v>16.915680000000002</v>
      </c>
      <c r="AF15" s="40">
        <f t="shared" si="21"/>
        <v>17.111520000000002</v>
      </c>
      <c r="AG15" s="40">
        <f t="shared" si="22"/>
        <v>20.29392</v>
      </c>
      <c r="AH15" s="40">
        <f t="shared" si="23"/>
        <v>12.94176</v>
      </c>
      <c r="AI15" s="149">
        <f t="shared" si="6"/>
        <v>16.815720000000002</v>
      </c>
      <c r="AJ15" s="149">
        <f t="shared" si="7"/>
        <v>3.0112528380061381</v>
      </c>
      <c r="AK15" s="41">
        <f t="shared" si="24"/>
        <v>19.296190000000003</v>
      </c>
      <c r="AL15" s="41">
        <f t="shared" si="8"/>
        <v>20.919900000000002</v>
      </c>
      <c r="AM15" s="41">
        <f t="shared" si="8"/>
        <v>19.754289999999997</v>
      </c>
      <c r="AN15" s="41">
        <f t="shared" si="8"/>
        <v>21.18967</v>
      </c>
      <c r="AO15" s="149">
        <f t="shared" si="9"/>
        <v>20.290012500000003</v>
      </c>
      <c r="AP15" s="149">
        <f t="shared" si="10"/>
        <v>0.90936308085659578</v>
      </c>
      <c r="AQ15" s="41">
        <f t="shared" si="25"/>
        <v>22.059540000000002</v>
      </c>
      <c r="AR15" s="41">
        <f t="shared" si="26"/>
        <v>25.130040000000001</v>
      </c>
      <c r="AS15" s="149">
        <f t="shared" si="11"/>
        <v>23.594790000000003</v>
      </c>
      <c r="AT15" s="149">
        <f t="shared" si="12"/>
        <v>2.1711713716332937</v>
      </c>
      <c r="AU15" s="41">
        <f t="shared" si="13"/>
        <v>10.67736</v>
      </c>
      <c r="AV15" s="41">
        <f t="shared" si="14"/>
        <v>14.022959999999999</v>
      </c>
      <c r="AW15" s="41">
        <f t="shared" si="14"/>
        <v>12.81528</v>
      </c>
      <c r="AX15" s="41">
        <f t="shared" si="14"/>
        <v>10.032719999999999</v>
      </c>
      <c r="AY15" s="150">
        <f t="shared" si="27"/>
        <v>11.887079999999999</v>
      </c>
      <c r="AZ15" s="150">
        <f t="shared" si="28"/>
        <v>1.8552279376939194</v>
      </c>
      <c r="BA15" s="41">
        <f t="shared" si="29"/>
        <v>23.109929999999999</v>
      </c>
      <c r="BB15" s="41">
        <f t="shared" si="15"/>
        <v>21.789840000000002</v>
      </c>
      <c r="BC15" s="41">
        <f t="shared" si="15"/>
        <v>18.731909999999999</v>
      </c>
      <c r="BD15" s="150">
        <f t="shared" si="30"/>
        <v>21.210560000000001</v>
      </c>
      <c r="BE15" s="150">
        <f t="shared" si="31"/>
        <v>2.2457601761764323</v>
      </c>
    </row>
    <row r="16" spans="1:57" s="151" customFormat="1" x14ac:dyDescent="0.3">
      <c r="A16" s="50" t="s">
        <v>4</v>
      </c>
      <c r="B16" s="40">
        <v>6.1909000000000001</v>
      </c>
      <c r="C16" s="41">
        <v>5.4283000000000001</v>
      </c>
      <c r="D16" s="41">
        <v>4.5587999999999997</v>
      </c>
      <c r="E16" s="41">
        <v>4.1788999999999996</v>
      </c>
      <c r="F16" s="149">
        <f t="shared" si="0"/>
        <v>5.089224999999999</v>
      </c>
      <c r="G16" s="149">
        <f t="shared" si="1"/>
        <v>0.90161003164709663</v>
      </c>
      <c r="H16" s="41">
        <v>2.8774000000000002</v>
      </c>
      <c r="I16" s="41">
        <v>3.0851000000000002</v>
      </c>
      <c r="J16" s="41">
        <v>2.5131000000000001</v>
      </c>
      <c r="K16" s="41">
        <v>2.7677</v>
      </c>
      <c r="L16" s="149">
        <f t="shared" si="32"/>
        <v>2.8108249999999999</v>
      </c>
      <c r="M16" s="149">
        <f t="shared" si="33"/>
        <v>0.23815887379366463</v>
      </c>
      <c r="N16" s="41">
        <v>2.9636999999999998</v>
      </c>
      <c r="O16" s="41">
        <v>3.5459999999999998</v>
      </c>
      <c r="P16" s="149">
        <f t="shared" si="4"/>
        <v>3.2548499999999998</v>
      </c>
      <c r="Q16" s="149">
        <f t="shared" si="5"/>
        <v>0.41174827868492664</v>
      </c>
      <c r="R16" s="41">
        <v>10.614599999999999</v>
      </c>
      <c r="S16" s="41">
        <v>9.5646000000000004</v>
      </c>
      <c r="T16" s="41">
        <v>5.9817</v>
      </c>
      <c r="U16" s="41">
        <v>14.865399999999999</v>
      </c>
      <c r="V16" s="150">
        <f t="shared" si="16"/>
        <v>10.256575</v>
      </c>
      <c r="W16" s="150">
        <f t="shared" si="17"/>
        <v>3.6570860644097505</v>
      </c>
      <c r="X16" s="41">
        <v>2.4310999999999998</v>
      </c>
      <c r="Y16" s="41">
        <v>3.2839999999999998</v>
      </c>
      <c r="Z16" s="41">
        <v>2.6133999999999999</v>
      </c>
      <c r="AA16" s="150">
        <f t="shared" si="18"/>
        <v>2.7761666666666667</v>
      </c>
      <c r="AB16" s="150">
        <f t="shared" si="19"/>
        <v>0.44914289856718409</v>
      </c>
      <c r="AD16" s="50" t="s">
        <v>4</v>
      </c>
      <c r="AE16" s="40">
        <f t="shared" si="20"/>
        <v>252.58872</v>
      </c>
      <c r="AF16" s="40">
        <f t="shared" si="21"/>
        <v>221.47463999999999</v>
      </c>
      <c r="AG16" s="40">
        <f t="shared" si="22"/>
        <v>185.99903999999998</v>
      </c>
      <c r="AH16" s="40">
        <f t="shared" si="23"/>
        <v>170.49912</v>
      </c>
      <c r="AI16" s="149">
        <f t="shared" si="6"/>
        <v>207.64037999999999</v>
      </c>
      <c r="AJ16" s="149">
        <f t="shared" si="7"/>
        <v>36.785689291201422</v>
      </c>
      <c r="AK16" s="41">
        <f t="shared" si="24"/>
        <v>146.45966000000001</v>
      </c>
      <c r="AL16" s="41">
        <f t="shared" si="8"/>
        <v>157.03158999999999</v>
      </c>
      <c r="AM16" s="41">
        <f t="shared" si="8"/>
        <v>127.91679000000001</v>
      </c>
      <c r="AN16" s="41">
        <f t="shared" si="8"/>
        <v>140.87593000000001</v>
      </c>
      <c r="AO16" s="149">
        <f t="shared" si="9"/>
        <v>143.07099250000002</v>
      </c>
      <c r="AP16" s="149">
        <f t="shared" si="10"/>
        <v>12.122286676097525</v>
      </c>
      <c r="AQ16" s="41">
        <f t="shared" si="25"/>
        <v>158.26157999999998</v>
      </c>
      <c r="AR16" s="41">
        <f t="shared" si="26"/>
        <v>189.35639999999998</v>
      </c>
      <c r="AS16" s="149">
        <f t="shared" si="11"/>
        <v>173.80898999999999</v>
      </c>
      <c r="AT16" s="149">
        <f t="shared" si="12"/>
        <v>21.987358081775081</v>
      </c>
      <c r="AU16" s="41">
        <f t="shared" si="13"/>
        <v>433.07567999999998</v>
      </c>
      <c r="AV16" s="41">
        <f t="shared" si="14"/>
        <v>390.23568</v>
      </c>
      <c r="AW16" s="41">
        <f t="shared" si="14"/>
        <v>244.05336000000003</v>
      </c>
      <c r="AX16" s="41">
        <f t="shared" si="14"/>
        <v>606.50832000000003</v>
      </c>
      <c r="AY16" s="150">
        <f t="shared" si="27"/>
        <v>418.46825999999999</v>
      </c>
      <c r="AZ16" s="150">
        <f t="shared" si="28"/>
        <v>149.20911142791778</v>
      </c>
      <c r="BA16" s="41">
        <f t="shared" si="29"/>
        <v>135.41227000000001</v>
      </c>
      <c r="BB16" s="41">
        <f t="shared" si="15"/>
        <v>182.9188</v>
      </c>
      <c r="BC16" s="41">
        <f t="shared" si="15"/>
        <v>145.56638000000001</v>
      </c>
      <c r="BD16" s="150">
        <f t="shared" si="30"/>
        <v>154.63248333333334</v>
      </c>
      <c r="BE16" s="150">
        <f t="shared" si="31"/>
        <v>25.017259450192167</v>
      </c>
    </row>
    <row r="17" spans="1:57" s="157" customFormat="1" x14ac:dyDescent="0.3">
      <c r="A17" s="152" t="s">
        <v>5</v>
      </c>
      <c r="B17" s="153">
        <v>2.9342999999999999</v>
      </c>
      <c r="C17" s="154">
        <v>4.1060999999999996</v>
      </c>
      <c r="D17" s="154">
        <v>3.6074999999999999</v>
      </c>
      <c r="E17" s="154">
        <v>4.3655999999999997</v>
      </c>
      <c r="F17" s="155">
        <f t="shared" si="0"/>
        <v>3.7533750000000001</v>
      </c>
      <c r="G17" s="155">
        <f t="shared" si="1"/>
        <v>0.63018456225140662</v>
      </c>
      <c r="H17" s="154">
        <v>3.8260000000000001</v>
      </c>
      <c r="I17" s="154">
        <v>3.2115999999999998</v>
      </c>
      <c r="J17" s="154">
        <v>3.8719999999999999</v>
      </c>
      <c r="K17" s="154">
        <v>3.6217000000000001</v>
      </c>
      <c r="L17" s="155">
        <f t="shared" si="32"/>
        <v>3.632825</v>
      </c>
      <c r="M17" s="155">
        <f t="shared" si="33"/>
        <v>0.30115086335589353</v>
      </c>
      <c r="N17" s="154">
        <v>3.1343999999999999</v>
      </c>
      <c r="O17" s="154">
        <v>2.8896999999999999</v>
      </c>
      <c r="P17" s="155">
        <f t="shared" si="4"/>
        <v>3.0120499999999999</v>
      </c>
      <c r="Q17" s="155">
        <f t="shared" si="5"/>
        <v>0.17302902935634812</v>
      </c>
      <c r="R17" s="154">
        <v>3.6392000000000002</v>
      </c>
      <c r="S17" s="154">
        <v>3.9581</v>
      </c>
      <c r="T17" s="154">
        <v>3.4563999999999999</v>
      </c>
      <c r="U17" s="154">
        <v>4.7836999999999996</v>
      </c>
      <c r="V17" s="156">
        <f t="shared" si="16"/>
        <v>3.9593500000000001</v>
      </c>
      <c r="W17" s="156">
        <f t="shared" si="17"/>
        <v>0.58736961957527178</v>
      </c>
      <c r="X17" s="154">
        <v>3.4409000000000001</v>
      </c>
      <c r="Y17" s="154">
        <v>3.4561999999999999</v>
      </c>
      <c r="Z17" s="154">
        <v>2.9424999999999999</v>
      </c>
      <c r="AA17" s="156">
        <f t="shared" si="18"/>
        <v>3.2798666666666669</v>
      </c>
      <c r="AB17" s="156">
        <f t="shared" si="19"/>
        <v>0.29226823866669699</v>
      </c>
      <c r="AD17" s="152" t="s">
        <v>5</v>
      </c>
      <c r="AE17" s="153">
        <f t="shared" si="20"/>
        <v>119.71944000000001</v>
      </c>
      <c r="AF17" s="153">
        <f t="shared" si="21"/>
        <v>167.52887999999999</v>
      </c>
      <c r="AG17" s="153">
        <f t="shared" si="22"/>
        <v>147.18600000000001</v>
      </c>
      <c r="AH17" s="153">
        <f t="shared" si="23"/>
        <v>178.11648</v>
      </c>
      <c r="AI17" s="155">
        <f t="shared" si="6"/>
        <v>153.1377</v>
      </c>
      <c r="AJ17" s="155">
        <f t="shared" si="7"/>
        <v>25.711530139857459</v>
      </c>
      <c r="AK17" s="154">
        <f t="shared" si="24"/>
        <v>194.74340000000001</v>
      </c>
      <c r="AL17" s="154">
        <f t="shared" si="8"/>
        <v>163.47043999999997</v>
      </c>
      <c r="AM17" s="154">
        <f t="shared" si="8"/>
        <v>197.08479999999997</v>
      </c>
      <c r="AN17" s="154">
        <f t="shared" si="8"/>
        <v>184.34453000000002</v>
      </c>
      <c r="AO17" s="155">
        <f t="shared" si="9"/>
        <v>184.91079250000001</v>
      </c>
      <c r="AP17" s="155">
        <f t="shared" si="10"/>
        <v>15.328578944814987</v>
      </c>
      <c r="AQ17" s="154">
        <f t="shared" si="25"/>
        <v>167.37696</v>
      </c>
      <c r="AR17" s="154">
        <f t="shared" si="26"/>
        <v>154.30998</v>
      </c>
      <c r="AS17" s="155">
        <f t="shared" si="11"/>
        <v>160.84347</v>
      </c>
      <c r="AT17" s="155">
        <f t="shared" si="12"/>
        <v>9.2397501676289924</v>
      </c>
      <c r="AU17" s="154">
        <f t="shared" si="13"/>
        <v>148.47936000000001</v>
      </c>
      <c r="AV17" s="154">
        <f t="shared" si="14"/>
        <v>161.49047999999999</v>
      </c>
      <c r="AW17" s="154">
        <f t="shared" si="14"/>
        <v>141.02112</v>
      </c>
      <c r="AX17" s="154">
        <f t="shared" si="14"/>
        <v>195.17495999999997</v>
      </c>
      <c r="AY17" s="156">
        <f t="shared" si="27"/>
        <v>161.54147999999998</v>
      </c>
      <c r="AZ17" s="156">
        <f t="shared" si="28"/>
        <v>23.964680478671291</v>
      </c>
      <c r="BA17" s="154">
        <f t="shared" si="29"/>
        <v>191.65813</v>
      </c>
      <c r="BB17" s="154">
        <f t="shared" si="15"/>
        <v>192.51034000000001</v>
      </c>
      <c r="BC17" s="154">
        <f t="shared" si="15"/>
        <v>163.89724999999999</v>
      </c>
      <c r="BD17" s="156">
        <f t="shared" si="30"/>
        <v>182.68857333333335</v>
      </c>
      <c r="BE17" s="156">
        <f t="shared" si="31"/>
        <v>16.279340893735032</v>
      </c>
    </row>
    <row r="18" spans="1:57" s="157" customFormat="1" x14ac:dyDescent="0.3">
      <c r="A18" s="152" t="s">
        <v>47</v>
      </c>
      <c r="B18" s="153">
        <v>0.28699999999999998</v>
      </c>
      <c r="C18" s="154">
        <v>0.30520000000000003</v>
      </c>
      <c r="D18" s="154">
        <v>0.18010000000000001</v>
      </c>
      <c r="E18" s="154">
        <v>0.2475</v>
      </c>
      <c r="F18" s="155">
        <f t="shared" si="0"/>
        <v>0.25495000000000001</v>
      </c>
      <c r="G18" s="155">
        <f t="shared" si="1"/>
        <v>5.5408453025388368E-2</v>
      </c>
      <c r="H18" s="154">
        <v>0.17349999999999999</v>
      </c>
      <c r="I18" s="154">
        <v>0.1736</v>
      </c>
      <c r="J18" s="154">
        <v>0.128</v>
      </c>
      <c r="K18" s="154">
        <v>0.14199999999999999</v>
      </c>
      <c r="L18" s="155">
        <f t="shared" si="32"/>
        <v>0.154275</v>
      </c>
      <c r="M18" s="155">
        <f t="shared" si="33"/>
        <v>2.297903029575734E-2</v>
      </c>
      <c r="N18" s="154">
        <v>0.14430000000000001</v>
      </c>
      <c r="O18" s="154">
        <v>0.19689999999999999</v>
      </c>
      <c r="P18" s="155">
        <f t="shared" si="4"/>
        <v>0.1706</v>
      </c>
      <c r="Q18" s="155">
        <f t="shared" si="5"/>
        <v>3.7193816690412357E-2</v>
      </c>
      <c r="R18" s="154">
        <v>0.39539999999999997</v>
      </c>
      <c r="S18" s="154">
        <v>0.35260000000000002</v>
      </c>
      <c r="T18" s="154">
        <v>0.30570000000000003</v>
      </c>
      <c r="U18" s="154">
        <v>0.4491</v>
      </c>
      <c r="V18" s="156">
        <f t="shared" si="16"/>
        <v>0.37570000000000003</v>
      </c>
      <c r="W18" s="156">
        <f t="shared" si="17"/>
        <v>6.112626276814246E-2</v>
      </c>
      <c r="X18" s="154">
        <v>0.1004</v>
      </c>
      <c r="Y18" s="154">
        <v>0.1515</v>
      </c>
      <c r="Z18" s="154">
        <v>0.122</v>
      </c>
      <c r="AA18" s="156">
        <f t="shared" si="18"/>
        <v>0.12463333333333333</v>
      </c>
      <c r="AB18" s="156">
        <f t="shared" si="19"/>
        <v>2.5651575650110277E-2</v>
      </c>
      <c r="AD18" s="152" t="s">
        <v>47</v>
      </c>
      <c r="AE18" s="153">
        <f t="shared" si="20"/>
        <v>11.7096</v>
      </c>
      <c r="AF18" s="153">
        <f t="shared" si="21"/>
        <v>12.452160000000001</v>
      </c>
      <c r="AG18" s="153">
        <f t="shared" si="22"/>
        <v>7.3480799999999995</v>
      </c>
      <c r="AH18" s="153">
        <f t="shared" si="23"/>
        <v>10.098000000000001</v>
      </c>
      <c r="AI18" s="155">
        <f t="shared" si="6"/>
        <v>10.401960000000001</v>
      </c>
      <c r="AJ18" s="155">
        <f t="shared" si="7"/>
        <v>2.2606648834358389</v>
      </c>
      <c r="AK18" s="154">
        <f t="shared" si="24"/>
        <v>8.8311499999999992</v>
      </c>
      <c r="AL18" s="154">
        <f t="shared" si="8"/>
        <v>8.8362400000000001</v>
      </c>
      <c r="AM18" s="154">
        <f t="shared" si="8"/>
        <v>6.5151999999999992</v>
      </c>
      <c r="AN18" s="154">
        <f t="shared" si="8"/>
        <v>7.2277999999999984</v>
      </c>
      <c r="AO18" s="155">
        <f t="shared" si="9"/>
        <v>7.852597499999999</v>
      </c>
      <c r="AP18" s="155">
        <f t="shared" si="10"/>
        <v>1.1696326420540504</v>
      </c>
      <c r="AQ18" s="154">
        <f t="shared" si="25"/>
        <v>7.7056200000000006</v>
      </c>
      <c r="AR18" s="154">
        <f t="shared" si="26"/>
        <v>10.514459999999998</v>
      </c>
      <c r="AS18" s="155">
        <f t="shared" si="11"/>
        <v>9.1100399999999997</v>
      </c>
      <c r="AT18" s="155">
        <f t="shared" si="12"/>
        <v>1.9861498112680154</v>
      </c>
      <c r="AU18" s="154">
        <f t="shared" si="13"/>
        <v>16.13232</v>
      </c>
      <c r="AV18" s="154">
        <f t="shared" si="14"/>
        <v>14.386080000000002</v>
      </c>
      <c r="AW18" s="154">
        <f t="shared" si="14"/>
        <v>12.472560000000001</v>
      </c>
      <c r="AX18" s="154">
        <f t="shared" si="14"/>
        <v>18.32328</v>
      </c>
      <c r="AY18" s="156">
        <f t="shared" si="27"/>
        <v>15.32856</v>
      </c>
      <c r="AZ18" s="156">
        <f t="shared" si="28"/>
        <v>2.4939515209402305</v>
      </c>
      <c r="BA18" s="154">
        <f t="shared" si="29"/>
        <v>5.5922800000000006</v>
      </c>
      <c r="BB18" s="154">
        <f t="shared" si="15"/>
        <v>8.4385499999999993</v>
      </c>
      <c r="BC18" s="154">
        <f t="shared" si="15"/>
        <v>6.7953999999999999</v>
      </c>
      <c r="BD18" s="156">
        <f t="shared" si="30"/>
        <v>6.942076666666666</v>
      </c>
      <c r="BE18" s="156">
        <f t="shared" si="31"/>
        <v>1.4287927637111455</v>
      </c>
    </row>
    <row r="19" spans="1:57" s="157" customFormat="1" x14ac:dyDescent="0.3">
      <c r="A19" s="152" t="s">
        <v>6</v>
      </c>
      <c r="B19" s="153">
        <v>0.47410000000000002</v>
      </c>
      <c r="C19" s="154">
        <v>0.4783</v>
      </c>
      <c r="D19" s="154">
        <v>0.34129999999999999</v>
      </c>
      <c r="E19" s="154">
        <v>0.49020000000000002</v>
      </c>
      <c r="F19" s="155">
        <f t="shared" si="0"/>
        <v>0.44597500000000001</v>
      </c>
      <c r="G19" s="155">
        <f t="shared" si="1"/>
        <v>7.0115684170281647E-2</v>
      </c>
      <c r="H19" s="154">
        <v>0.45810000000000001</v>
      </c>
      <c r="I19" s="154">
        <v>0.41420000000000001</v>
      </c>
      <c r="J19" s="154">
        <v>0.309</v>
      </c>
      <c r="K19" s="154">
        <v>0.35749999999999998</v>
      </c>
      <c r="L19" s="155">
        <f t="shared" si="32"/>
        <v>0.38469999999999999</v>
      </c>
      <c r="M19" s="155">
        <f t="shared" si="33"/>
        <v>6.5136113894930306E-2</v>
      </c>
      <c r="N19" s="154">
        <v>0.39550000000000002</v>
      </c>
      <c r="O19" s="154">
        <v>0.42809999999999998</v>
      </c>
      <c r="P19" s="155">
        <f t="shared" si="4"/>
        <v>0.4118</v>
      </c>
      <c r="Q19" s="155">
        <f t="shared" si="5"/>
        <v>2.3051681066681422E-2</v>
      </c>
      <c r="R19" s="154">
        <v>0.58960000000000001</v>
      </c>
      <c r="S19" s="154">
        <v>0.53069999999999995</v>
      </c>
      <c r="T19" s="154">
        <v>0.56999999999999995</v>
      </c>
      <c r="U19" s="154">
        <v>0.61809999999999998</v>
      </c>
      <c r="V19" s="156">
        <f t="shared" si="16"/>
        <v>0.57709999999999995</v>
      </c>
      <c r="W19" s="156">
        <f t="shared" si="17"/>
        <v>3.6699772932994215E-2</v>
      </c>
      <c r="X19" s="154">
        <v>0.26579999999999998</v>
      </c>
      <c r="Y19" s="154">
        <v>0.32379999999999998</v>
      </c>
      <c r="Z19" s="154">
        <v>0.3231</v>
      </c>
      <c r="AA19" s="156">
        <f t="shared" si="18"/>
        <v>0.3042333333333333</v>
      </c>
      <c r="AB19" s="156">
        <f t="shared" si="19"/>
        <v>3.3286083178008997E-2</v>
      </c>
      <c r="AD19" s="152" t="s">
        <v>6</v>
      </c>
      <c r="AE19" s="153">
        <f t="shared" si="20"/>
        <v>19.34328</v>
      </c>
      <c r="AF19" s="153">
        <v>18.514600000000002</v>
      </c>
      <c r="AG19" s="153">
        <v>16.925000000000001</v>
      </c>
      <c r="AH19" s="153">
        <v>18.001999999999999</v>
      </c>
      <c r="AI19" s="155">
        <f t="shared" si="6"/>
        <v>18.19622</v>
      </c>
      <c r="AJ19" s="155">
        <f t="shared" si="7"/>
        <v>1.0117368176886055</v>
      </c>
      <c r="AK19" s="154">
        <v>20.3172</v>
      </c>
      <c r="AL19" s="154">
        <v>20.082699999999999</v>
      </c>
      <c r="AM19" s="154">
        <v>19.728100000000001</v>
      </c>
      <c r="AN19" s="154">
        <f t="shared" si="8"/>
        <v>18.196749999999998</v>
      </c>
      <c r="AO19" s="155">
        <f t="shared" si="9"/>
        <v>19.581187499999999</v>
      </c>
      <c r="AP19" s="155">
        <f t="shared" si="10"/>
        <v>0.95419768424839602</v>
      </c>
      <c r="AQ19" s="154">
        <v>22.119700000000002</v>
      </c>
      <c r="AR19" s="154">
        <v>21.86</v>
      </c>
      <c r="AS19" s="155">
        <f t="shared" si="11"/>
        <v>21.989850000000001</v>
      </c>
      <c r="AT19" s="155">
        <f t="shared" si="12"/>
        <v>0.18363563107414799</v>
      </c>
      <c r="AU19" s="154">
        <f t="shared" si="13"/>
        <v>24.055680000000002</v>
      </c>
      <c r="AV19" s="154">
        <v>22.6525</v>
      </c>
      <c r="AW19" s="154">
        <f t="shared" si="14"/>
        <v>23.255999999999997</v>
      </c>
      <c r="AX19" s="154">
        <v>24.218399999999999</v>
      </c>
      <c r="AY19" s="156">
        <f t="shared" si="27"/>
        <v>23.545645</v>
      </c>
      <c r="AZ19" s="156">
        <f t="shared" si="28"/>
        <v>0.72900324834667307</v>
      </c>
      <c r="BA19" s="154">
        <v>15.805</v>
      </c>
      <c r="BB19" s="154">
        <v>17.035599999999999</v>
      </c>
      <c r="BC19" s="154">
        <f t="shared" si="15"/>
        <v>17.996670000000002</v>
      </c>
      <c r="BD19" s="156">
        <f t="shared" si="30"/>
        <v>16.945756666666664</v>
      </c>
      <c r="BE19" s="156">
        <f t="shared" si="31"/>
        <v>1.0985937445813787</v>
      </c>
    </row>
    <row r="20" spans="1:57" s="157" customFormat="1" x14ac:dyDescent="0.3">
      <c r="A20" s="152" t="s">
        <v>7</v>
      </c>
      <c r="B20" s="153">
        <v>0.25409999999999999</v>
      </c>
      <c r="C20" s="153">
        <v>0.3644</v>
      </c>
      <c r="D20" s="153">
        <v>0.29670000000000002</v>
      </c>
      <c r="E20" s="154">
        <v>0.38819999999999999</v>
      </c>
      <c r="F20" s="155">
        <f t="shared" si="0"/>
        <v>0.32584999999999997</v>
      </c>
      <c r="G20" s="155">
        <f t="shared" si="1"/>
        <v>6.1566792997524315E-2</v>
      </c>
      <c r="H20" s="153">
        <v>0.317</v>
      </c>
      <c r="I20" s="154">
        <v>0.27589999999999998</v>
      </c>
      <c r="J20" s="154">
        <v>0.36470000000000002</v>
      </c>
      <c r="K20" s="154">
        <v>0.31409999999999999</v>
      </c>
      <c r="L20" s="155">
        <f t="shared" ref="L20" si="34">AVERAGE(H20:I20)</f>
        <v>0.29644999999999999</v>
      </c>
      <c r="M20" s="155">
        <f t="shared" ref="M20" si="35">STDEV(H20:I20)</f>
        <v>2.906208870676712E-2</v>
      </c>
      <c r="N20" s="154">
        <v>0.29770000000000002</v>
      </c>
      <c r="O20" s="154">
        <v>0.25559999999999999</v>
      </c>
      <c r="P20" s="155">
        <f t="shared" si="4"/>
        <v>0.27665000000000001</v>
      </c>
      <c r="Q20" s="155">
        <f t="shared" si="5"/>
        <v>2.9769195487953669E-2</v>
      </c>
      <c r="R20" s="154">
        <v>0.3034</v>
      </c>
      <c r="S20" s="154">
        <v>0.34720000000000001</v>
      </c>
      <c r="T20" s="154">
        <v>0.15840000000000001</v>
      </c>
      <c r="U20" s="154">
        <v>0.35899999999999999</v>
      </c>
      <c r="V20" s="156">
        <f t="shared" si="16"/>
        <v>0.29200000000000004</v>
      </c>
      <c r="W20" s="156">
        <f t="shared" si="17"/>
        <v>9.222248460471362E-2</v>
      </c>
      <c r="X20" s="154">
        <v>0.28339999999999999</v>
      </c>
      <c r="Y20" s="154">
        <v>0.27829999999999999</v>
      </c>
      <c r="Z20" s="154">
        <v>0.24590000000000001</v>
      </c>
      <c r="AA20" s="156">
        <f t="shared" si="18"/>
        <v>0.26919999999999999</v>
      </c>
      <c r="AB20" s="156">
        <f t="shared" si="19"/>
        <v>2.0338879025157693E-2</v>
      </c>
      <c r="AD20" s="152" t="s">
        <v>7</v>
      </c>
      <c r="AE20" s="153">
        <f t="shared" si="20"/>
        <v>10.367280000000001</v>
      </c>
      <c r="AF20" s="153">
        <f t="shared" si="21"/>
        <v>14.867520000000001</v>
      </c>
      <c r="AG20" s="153">
        <f t="shared" si="22"/>
        <v>12.105360000000001</v>
      </c>
      <c r="AH20" s="153">
        <f t="shared" si="23"/>
        <v>15.838559999999998</v>
      </c>
      <c r="AI20" s="155">
        <f t="shared" si="6"/>
        <v>13.29468</v>
      </c>
      <c r="AJ20" s="155">
        <f t="shared" si="7"/>
        <v>2.5119251542989889</v>
      </c>
      <c r="AK20" s="154">
        <f t="shared" si="24"/>
        <v>16.135299999999997</v>
      </c>
      <c r="AL20" s="154">
        <f t="shared" si="8"/>
        <v>14.043309999999998</v>
      </c>
      <c r="AM20" s="154">
        <f t="shared" si="8"/>
        <v>18.563230000000001</v>
      </c>
      <c r="AN20" s="154">
        <f t="shared" si="8"/>
        <v>15.987689999999999</v>
      </c>
      <c r="AO20" s="155">
        <f t="shared" ref="AO20" si="36">AVERAGE(AK20:AL20)</f>
        <v>15.089304999999998</v>
      </c>
      <c r="AP20" s="155">
        <f t="shared" ref="AP20" si="37">STDEV(AK20:AL20)</f>
        <v>1.479260315174445</v>
      </c>
      <c r="AQ20" s="154">
        <f t="shared" si="25"/>
        <v>15.897180000000001</v>
      </c>
      <c r="AR20" s="154">
        <f t="shared" si="26"/>
        <v>13.649039999999999</v>
      </c>
      <c r="AS20" s="155">
        <f t="shared" si="11"/>
        <v>14.773109999999999</v>
      </c>
      <c r="AT20" s="155">
        <f t="shared" si="12"/>
        <v>1.5896750390567258</v>
      </c>
      <c r="AU20" s="154">
        <f t="shared" si="13"/>
        <v>12.378720000000001</v>
      </c>
      <c r="AV20" s="154">
        <f t="shared" si="14"/>
        <v>14.165760000000001</v>
      </c>
      <c r="AW20" s="154">
        <f t="shared" si="14"/>
        <v>6.4627200000000009</v>
      </c>
      <c r="AX20" s="154">
        <f t="shared" ref="AX20" si="38">(4.08*U20/100)*1000</f>
        <v>14.647200000000002</v>
      </c>
      <c r="AY20" s="156">
        <f t="shared" si="27"/>
        <v>11.913599999999999</v>
      </c>
      <c r="AZ20" s="156">
        <f t="shared" si="28"/>
        <v>3.7626773718723312</v>
      </c>
      <c r="BA20" s="154">
        <f t="shared" si="29"/>
        <v>15.785380000000002</v>
      </c>
      <c r="BB20" s="154">
        <v>16.501300000000001</v>
      </c>
      <c r="BC20" s="154">
        <v>16.996700000000001</v>
      </c>
      <c r="BD20" s="156">
        <f t="shared" si="30"/>
        <v>16.427793333333337</v>
      </c>
      <c r="BE20" s="156">
        <f t="shared" si="31"/>
        <v>0.60899627103401266</v>
      </c>
    </row>
    <row r="21" spans="1:57" s="157" customFormat="1" x14ac:dyDescent="0.3">
      <c r="A21" s="152" t="s">
        <v>14</v>
      </c>
      <c r="B21" s="153">
        <v>0.54730000000000001</v>
      </c>
      <c r="C21" s="154">
        <v>0.60140000000000005</v>
      </c>
      <c r="D21" s="154">
        <v>0.51839999999999997</v>
      </c>
      <c r="E21" s="154">
        <v>0.61370000000000002</v>
      </c>
      <c r="F21" s="155">
        <f t="shared" si="0"/>
        <v>0.57020000000000004</v>
      </c>
      <c r="G21" s="155">
        <f t="shared" si="1"/>
        <v>4.4993851431797537E-2</v>
      </c>
      <c r="H21" s="154">
        <v>0.4723</v>
      </c>
      <c r="I21" s="154">
        <v>0.42799999999999999</v>
      </c>
      <c r="J21" s="154">
        <v>0.4148</v>
      </c>
      <c r="K21" s="154">
        <v>0.39760000000000001</v>
      </c>
      <c r="L21" s="155">
        <f t="shared" ref="L21:L22" si="39">AVERAGE(H21:K21)</f>
        <v>0.42817499999999997</v>
      </c>
      <c r="M21" s="155">
        <f t="shared" ref="M21:M22" si="40">STDEV(H21:K21)</f>
        <v>3.1941443820424478E-2</v>
      </c>
      <c r="N21" s="153">
        <v>0.372</v>
      </c>
      <c r="O21" s="153">
        <v>0.47120000000000001</v>
      </c>
      <c r="P21" s="155">
        <f t="shared" si="4"/>
        <v>0.42159999999999997</v>
      </c>
      <c r="Q21" s="155">
        <f t="shared" si="5"/>
        <v>7.0144992693705749E-2</v>
      </c>
      <c r="R21" s="154">
        <v>0.56869999999999998</v>
      </c>
      <c r="S21" s="154">
        <v>0.65469999999999995</v>
      </c>
      <c r="T21" s="154">
        <v>0.55310000000000004</v>
      </c>
      <c r="U21" s="154">
        <v>0.69569999999999999</v>
      </c>
      <c r="V21" s="156">
        <f t="shared" si="16"/>
        <v>0.61804999999999999</v>
      </c>
      <c r="W21" s="156">
        <f t="shared" si="17"/>
        <v>6.8378042284542362E-2</v>
      </c>
      <c r="X21" s="154">
        <v>0.47810000000000002</v>
      </c>
      <c r="Y21" s="154">
        <v>0.42220000000000002</v>
      </c>
      <c r="Z21" s="154">
        <v>0.30030000000000001</v>
      </c>
      <c r="AA21" s="156">
        <f t="shared" si="18"/>
        <v>0.40020000000000006</v>
      </c>
      <c r="AB21" s="156">
        <f t="shared" si="19"/>
        <v>9.0918699946710299E-2</v>
      </c>
      <c r="AD21" s="152" t="s">
        <v>14</v>
      </c>
      <c r="AE21" s="153">
        <f t="shared" si="20"/>
        <v>22.329840000000001</v>
      </c>
      <c r="AF21" s="153">
        <f t="shared" si="21"/>
        <v>24.537120000000002</v>
      </c>
      <c r="AG21" s="153">
        <v>22.150700000000001</v>
      </c>
      <c r="AH21" s="153">
        <v>24.039000000000001</v>
      </c>
      <c r="AI21" s="155">
        <f t="shared" si="6"/>
        <v>23.264165000000002</v>
      </c>
      <c r="AJ21" s="155">
        <f t="shared" si="7"/>
        <v>1.2018806403715809</v>
      </c>
      <c r="AK21" s="154">
        <f t="shared" si="24"/>
        <v>24.04007</v>
      </c>
      <c r="AL21" s="154">
        <f t="shared" si="24"/>
        <v>21.785199999999996</v>
      </c>
      <c r="AM21" s="154">
        <f t="shared" si="24"/>
        <v>21.113320000000002</v>
      </c>
      <c r="AN21" s="154">
        <f t="shared" si="24"/>
        <v>20.237839999999998</v>
      </c>
      <c r="AO21" s="155">
        <f t="shared" ref="AO21:AO22" si="41">AVERAGE(AK21:AN21)</f>
        <v>21.794107500000003</v>
      </c>
      <c r="AP21" s="155">
        <f t="shared" ref="AP21:AP22" si="42">STDEV(AK21:AN21)</f>
        <v>1.6258194904596064</v>
      </c>
      <c r="AQ21" s="154">
        <v>21.864799999999999</v>
      </c>
      <c r="AR21" s="154">
        <v>23.161999999999999</v>
      </c>
      <c r="AS21" s="155">
        <f t="shared" si="11"/>
        <v>22.513399999999997</v>
      </c>
      <c r="AT21" s="155">
        <f t="shared" si="12"/>
        <v>0.91725891655518954</v>
      </c>
      <c r="AU21" s="154">
        <v>24.2029</v>
      </c>
      <c r="AV21" s="154">
        <f t="shared" ref="AV21" si="43">(4.08*S21/100)*1000</f>
        <v>26.711760000000002</v>
      </c>
      <c r="AW21" s="154">
        <v>23.566400000000002</v>
      </c>
      <c r="AX21" s="154">
        <v>26.384499999999999</v>
      </c>
      <c r="AY21" s="156">
        <f t="shared" si="27"/>
        <v>25.216390000000001</v>
      </c>
      <c r="AZ21" s="156">
        <f t="shared" si="28"/>
        <v>1.565273287022642</v>
      </c>
      <c r="BA21" s="154">
        <v>22.630099999999999</v>
      </c>
      <c r="BB21" s="154">
        <f t="shared" si="29"/>
        <v>23.516540000000003</v>
      </c>
      <c r="BC21" s="154">
        <v>20.726700000000001</v>
      </c>
      <c r="BD21" s="156">
        <f t="shared" si="30"/>
        <v>22.291113333333339</v>
      </c>
      <c r="BE21" s="156">
        <f t="shared" si="31"/>
        <v>1.4254773854864673</v>
      </c>
    </row>
    <row r="22" spans="1:57" s="157" customFormat="1" x14ac:dyDescent="0.3">
      <c r="A22" s="152" t="s">
        <v>8</v>
      </c>
      <c r="B22" s="153">
        <v>1.611</v>
      </c>
      <c r="C22" s="154">
        <v>2.4990000000000001</v>
      </c>
      <c r="D22" s="154">
        <v>1.7868999999999999</v>
      </c>
      <c r="E22" s="154">
        <v>2.5632999999999999</v>
      </c>
      <c r="F22" s="155">
        <f t="shared" si="0"/>
        <v>2.1150500000000001</v>
      </c>
      <c r="G22" s="155">
        <f t="shared" si="1"/>
        <v>0.48651635464117049</v>
      </c>
      <c r="H22" s="154">
        <v>1.5825</v>
      </c>
      <c r="I22" s="154">
        <v>1.1819999999999999</v>
      </c>
      <c r="J22" s="154">
        <v>1.4397</v>
      </c>
      <c r="K22" s="154">
        <v>1.3734999999999999</v>
      </c>
      <c r="L22" s="155">
        <f t="shared" si="39"/>
        <v>1.394425</v>
      </c>
      <c r="M22" s="155">
        <f t="shared" si="40"/>
        <v>0.16631723452486782</v>
      </c>
      <c r="N22" s="154">
        <v>1.2588999999999999</v>
      </c>
      <c r="O22" s="154">
        <v>1.2148000000000001</v>
      </c>
      <c r="P22" s="155">
        <f t="shared" si="4"/>
        <v>1.23685</v>
      </c>
      <c r="Q22" s="155">
        <f t="shared" si="5"/>
        <v>3.118340905032661E-2</v>
      </c>
      <c r="R22" s="154">
        <v>2.5318000000000001</v>
      </c>
      <c r="S22" s="154">
        <v>2.6093999999999999</v>
      </c>
      <c r="T22" s="154">
        <v>2.3388</v>
      </c>
      <c r="U22" s="154">
        <v>3.0962000000000001</v>
      </c>
      <c r="V22" s="156">
        <f t="shared" si="16"/>
        <v>2.64405</v>
      </c>
      <c r="W22" s="156">
        <f t="shared" si="17"/>
        <v>0.32218931805177303</v>
      </c>
      <c r="X22" s="154">
        <v>0.91690000000000005</v>
      </c>
      <c r="Y22" s="154">
        <v>0.96899999999999997</v>
      </c>
      <c r="Z22" s="154">
        <v>0.84670000000000001</v>
      </c>
      <c r="AA22" s="156">
        <f t="shared" si="18"/>
        <v>0.9108666666666666</v>
      </c>
      <c r="AB22" s="156">
        <f t="shared" si="19"/>
        <v>6.1372822432517571E-2</v>
      </c>
      <c r="AD22" s="152" t="s">
        <v>8</v>
      </c>
      <c r="AE22" s="153">
        <v>85.728800000000007</v>
      </c>
      <c r="AF22" s="153">
        <v>91.959199999999996</v>
      </c>
      <c r="AG22" s="153">
        <v>82.905500000000004</v>
      </c>
      <c r="AH22" s="153">
        <v>84.582599999999999</v>
      </c>
      <c r="AI22" s="155">
        <f t="shared" si="6"/>
        <v>86.294025000000005</v>
      </c>
      <c r="AJ22" s="155">
        <f t="shared" si="7"/>
        <v>3.9507283837920286</v>
      </c>
      <c r="AK22" s="154">
        <v>70.549199999999999</v>
      </c>
      <c r="AL22" s="154">
        <v>70.163799999999995</v>
      </c>
      <c r="AM22" s="154">
        <f t="shared" si="24"/>
        <v>73.280730000000005</v>
      </c>
      <c r="AN22" s="154">
        <f t="shared" si="24"/>
        <v>69.911149999999992</v>
      </c>
      <c r="AO22" s="155">
        <f t="shared" si="41"/>
        <v>70.976219999999998</v>
      </c>
      <c r="AP22" s="155">
        <f t="shared" si="42"/>
        <v>1.5585797789226845</v>
      </c>
      <c r="AQ22" s="154">
        <f t="shared" si="25"/>
        <v>67.225259999999992</v>
      </c>
      <c r="AR22" s="154">
        <f t="shared" si="26"/>
        <v>64.870319999999992</v>
      </c>
      <c r="AS22" s="155">
        <f t="shared" si="11"/>
        <v>66.047789999999992</v>
      </c>
      <c r="AT22" s="155">
        <f t="shared" si="12"/>
        <v>1.6651940432874477</v>
      </c>
      <c r="AU22" s="154">
        <f>(4.08*R22/100)*1000</f>
        <v>103.29744000000001</v>
      </c>
      <c r="AV22" s="154">
        <f t="shared" ref="AV22" si="44">(4.08*S22/100)*1000</f>
        <v>106.46352</v>
      </c>
      <c r="AW22" s="154">
        <v>105.423</v>
      </c>
      <c r="AX22" s="154">
        <v>116.3249</v>
      </c>
      <c r="AY22" s="156">
        <f>AVERAGE(AU22:AX22)</f>
        <v>107.87721500000001</v>
      </c>
      <c r="AZ22" s="156">
        <f t="shared" si="28"/>
        <v>5.7838691124281123</v>
      </c>
      <c r="BA22" s="154">
        <f t="shared" si="29"/>
        <v>51.071329999999996</v>
      </c>
      <c r="BB22" s="154">
        <f t="shared" si="29"/>
        <v>53.973300000000002</v>
      </c>
      <c r="BC22" s="154">
        <f t="shared" si="29"/>
        <v>47.161189999999998</v>
      </c>
      <c r="BD22" s="156">
        <f t="shared" si="30"/>
        <v>50.735273333333332</v>
      </c>
      <c r="BE22" s="156">
        <f t="shared" si="31"/>
        <v>3.418466209491231</v>
      </c>
    </row>
    <row r="23" spans="1:57" s="4" customFormat="1" ht="21.75" customHeight="1" thickBot="1" x14ac:dyDescent="0.35">
      <c r="A23" s="33" t="s">
        <v>42</v>
      </c>
      <c r="B23" s="20"/>
      <c r="C23" s="11"/>
      <c r="D23" s="11"/>
      <c r="E23" s="11"/>
      <c r="F23" s="34"/>
      <c r="G23" s="34"/>
      <c r="H23" s="11"/>
      <c r="I23" s="11"/>
      <c r="J23" s="11"/>
      <c r="K23" s="11"/>
      <c r="L23" s="34"/>
      <c r="M23" s="34"/>
      <c r="N23" s="11"/>
      <c r="O23" s="11"/>
      <c r="P23" s="34"/>
      <c r="Q23" s="34"/>
      <c r="R23" s="45"/>
      <c r="S23" s="3"/>
      <c r="T23" s="3"/>
      <c r="U23" s="3"/>
      <c r="AD23" s="33" t="s">
        <v>42</v>
      </c>
      <c r="AE23" s="20"/>
      <c r="AF23" s="11"/>
      <c r="AG23" s="11"/>
      <c r="AH23" s="11"/>
      <c r="AI23" s="131">
        <v>18.2</v>
      </c>
      <c r="AJ23" s="131"/>
      <c r="AK23" s="11"/>
      <c r="AL23" s="11"/>
      <c r="AM23" s="11"/>
      <c r="AN23" s="11"/>
      <c r="AO23" s="131">
        <v>19.579999999999998</v>
      </c>
      <c r="AP23" s="131"/>
      <c r="AQ23" s="11"/>
      <c r="AR23" s="11"/>
      <c r="AS23" s="131"/>
      <c r="AT23" s="131"/>
      <c r="AU23" s="45"/>
      <c r="AV23" s="3"/>
      <c r="AW23" s="3"/>
      <c r="AX23" s="3"/>
      <c r="AY23" s="134"/>
      <c r="AZ23" s="134"/>
      <c r="BD23" s="134"/>
      <c r="BE23" s="134"/>
    </row>
    <row r="24" spans="1:57" x14ac:dyDescent="0.3">
      <c r="A24" s="22" t="s">
        <v>17</v>
      </c>
      <c r="B24" s="23">
        <f>+B5+B6+B7+B9+B10+B14</f>
        <v>18.638999999999999</v>
      </c>
      <c r="C24" s="23">
        <f t="shared" ref="C24:E24" si="45">+C5+C6+C7+C9+C10+C14</f>
        <v>18.230599999999995</v>
      </c>
      <c r="D24" s="23">
        <f t="shared" si="45"/>
        <v>17.164899999999999</v>
      </c>
      <c r="E24" s="23">
        <f t="shared" si="45"/>
        <v>20.560099999999998</v>
      </c>
      <c r="F24" s="14">
        <f t="shared" ref="F24" si="46">AVERAGE(B24:E24)</f>
        <v>18.648649999999996</v>
      </c>
      <c r="G24" s="14">
        <f t="shared" ref="G24" si="47">STDEV(B24:E24)</f>
        <v>1.4177463442614362</v>
      </c>
      <c r="H24" s="24">
        <f>+H5+H6+H7+H9+H10+H14</f>
        <v>19.340300000000003</v>
      </c>
      <c r="I24" s="23">
        <f t="shared" ref="I24:K24" si="48">+I5+I6+I7+I9+I10+I14</f>
        <v>19.370300000000004</v>
      </c>
      <c r="J24" s="23">
        <f t="shared" si="48"/>
        <v>16.841699999999999</v>
      </c>
      <c r="K24" s="23">
        <f t="shared" si="48"/>
        <v>18.494799999999998</v>
      </c>
      <c r="L24" s="14">
        <f t="shared" ref="L24:L33" si="49">AVERAGE(H24:K24)</f>
        <v>18.511775</v>
      </c>
      <c r="M24" s="14">
        <f t="shared" ref="M24:M33" si="50">STDEV(H24:K24)</f>
        <v>1.1850397331594713</v>
      </c>
      <c r="N24" s="23">
        <f t="shared" ref="N24:O24" si="51">+N5+N6+N7+N9+N10+N14</f>
        <v>19.327199999999998</v>
      </c>
      <c r="O24" s="23">
        <f t="shared" si="51"/>
        <v>19.184900000000003</v>
      </c>
      <c r="P24" s="14">
        <f>AVERAGE(N24:O24)</f>
        <v>19.256050000000002</v>
      </c>
      <c r="Q24" s="14">
        <f>STDEV(N24:O24)</f>
        <v>0.10062129496284232</v>
      </c>
      <c r="R24" s="23">
        <f>+R5+R6+R7+R9+R10+R14</f>
        <v>19.276699999999998</v>
      </c>
      <c r="S24" s="23">
        <f t="shared" ref="S24:U24" si="52">+S5+S6+S7+S9+S10+S14</f>
        <v>18.996200000000002</v>
      </c>
      <c r="T24" s="23">
        <f t="shared" si="52"/>
        <v>18.433400000000002</v>
      </c>
      <c r="U24" s="23">
        <f t="shared" si="52"/>
        <v>20.6797</v>
      </c>
      <c r="V24" s="14">
        <f t="shared" ref="V24:V33" si="53">AVERAGE(R24:U24)</f>
        <v>19.346499999999999</v>
      </c>
      <c r="W24" s="14">
        <f t="shared" ref="W24:W33" si="54">STDEV(R24:U24)</f>
        <v>0.95546777025706031</v>
      </c>
      <c r="X24" s="23">
        <f t="shared" ref="X24:Z24" si="55">+X5+X6+X7+X9+X10+X14</f>
        <v>21.158200000000004</v>
      </c>
      <c r="Y24" s="23">
        <f t="shared" si="55"/>
        <v>19.5534</v>
      </c>
      <c r="Z24" s="23">
        <f t="shared" si="55"/>
        <v>20.2636</v>
      </c>
      <c r="AA24" s="14">
        <f>AVERAGE(X24:Z24)</f>
        <v>20.325066666666668</v>
      </c>
      <c r="AB24" s="14">
        <f>STDEV(X24:Z24)</f>
        <v>0.80416377270636674</v>
      </c>
      <c r="AC24" s="51"/>
      <c r="AD24" s="22" t="s">
        <v>17</v>
      </c>
      <c r="AE24" s="23">
        <f>+AE5+AE6+AE7+AE9+AE10+AE14</f>
        <v>760.47120000000007</v>
      </c>
      <c r="AF24" s="23">
        <f t="shared" ref="AF24:AH24" si="56">+AF5+AF6+AF7+AF9+AF10+AF14</f>
        <v>743.80848000000003</v>
      </c>
      <c r="AG24" s="23">
        <f t="shared" si="56"/>
        <v>700.32792000000006</v>
      </c>
      <c r="AH24" s="23">
        <f t="shared" si="56"/>
        <v>838.85208000000011</v>
      </c>
      <c r="AI24" s="132">
        <f t="shared" ref="AI24:AI33" si="57">AVERAGE(AE24:AH24)</f>
        <v>760.8649200000001</v>
      </c>
      <c r="AJ24" s="132">
        <f t="shared" ref="AJ24:AJ33" si="58">STDEV(AE24:AH24)</f>
        <v>57.844050845866626</v>
      </c>
      <c r="AK24" s="24">
        <f>+AK5+AK6+AK7+AK9+AK10+AK14</f>
        <v>984.42126999999994</v>
      </c>
      <c r="AL24" s="23">
        <f t="shared" ref="AL24:AN24" si="59">+AL5+AL6+AL7+AL9+AL10+AL14</f>
        <v>985.94826999999998</v>
      </c>
      <c r="AM24" s="23">
        <f t="shared" si="59"/>
        <v>857.24252999999999</v>
      </c>
      <c r="AN24" s="23">
        <f t="shared" si="59"/>
        <v>941.38531999999987</v>
      </c>
      <c r="AO24" s="132">
        <f t="shared" ref="AO24:AO33" si="60">AVERAGE(AK24:AN24)</f>
        <v>942.2493475</v>
      </c>
      <c r="AP24" s="132">
        <f t="shared" ref="AP24:AP33" si="61">STDEV(AK24:AN24)</f>
        <v>60.318522417816986</v>
      </c>
      <c r="AQ24" s="23">
        <f t="shared" ref="AQ24:AR24" si="62">+AQ5+AQ6+AQ7+AQ9+AQ10+AQ14</f>
        <v>1032.0724799999998</v>
      </c>
      <c r="AR24" s="23">
        <f t="shared" si="62"/>
        <v>1024.4736599999999</v>
      </c>
      <c r="AS24" s="132">
        <f>AVERAGE(AQ24:AR24)</f>
        <v>1028.2730699999997</v>
      </c>
      <c r="AT24" s="132">
        <f>STDEV(AQ24:AR24)</f>
        <v>5.3731771510159128</v>
      </c>
      <c r="AU24" s="23">
        <f>+AU5+AU6+AU7+AU9+AU10+AU14</f>
        <v>786.48936000000003</v>
      </c>
      <c r="AV24" s="23">
        <f t="shared" ref="AV24:AX24" si="63">+AV5+AV6+AV7+AV9+AV10+AV14</f>
        <v>775.04496000000017</v>
      </c>
      <c r="AW24" s="23">
        <f t="shared" si="63"/>
        <v>752.08271999999999</v>
      </c>
      <c r="AX24" s="23">
        <f t="shared" si="63"/>
        <v>843.73176000000001</v>
      </c>
      <c r="AY24" s="132">
        <f t="shared" ref="AY24:AY33" si="64">AVERAGE(AU24:AX24)</f>
        <v>789.33720000000005</v>
      </c>
      <c r="AZ24" s="132">
        <f t="shared" ref="AZ24:AZ33" si="65">STDEV(AU24:AX24)</f>
        <v>38.983085026488077</v>
      </c>
      <c r="BA24" s="23">
        <f t="shared" ref="BA24:BC24" si="66">+BA5+BA6+BA7+BA9+BA10+BA14</f>
        <v>1178.5117399999999</v>
      </c>
      <c r="BB24" s="23">
        <f t="shared" si="66"/>
        <v>1089.12438</v>
      </c>
      <c r="BC24" s="23">
        <f t="shared" si="66"/>
        <v>1128.6825199999998</v>
      </c>
      <c r="BD24" s="132">
        <f>AVERAGE(BA24:BC24)</f>
        <v>1132.1062133333332</v>
      </c>
      <c r="BE24" s="132">
        <f>STDEV(BA24:BC24)</f>
        <v>44.791922139744472</v>
      </c>
    </row>
    <row r="25" spans="1:57" s="157" customFormat="1" x14ac:dyDescent="0.3">
      <c r="A25" s="161" t="s">
        <v>135</v>
      </c>
      <c r="B25" s="162">
        <f>B15+B16+B13</f>
        <v>35.317799999999998</v>
      </c>
      <c r="C25" s="162">
        <f t="shared" ref="C25:E25" si="67">C15+C16+C13</f>
        <v>32.354700000000001</v>
      </c>
      <c r="D25" s="162">
        <f t="shared" si="67"/>
        <v>37.795399999999994</v>
      </c>
      <c r="E25" s="162">
        <f t="shared" si="67"/>
        <v>28.151399999999999</v>
      </c>
      <c r="F25" s="163">
        <f>AVERAGE(B25:E25)</f>
        <v>33.404824999999995</v>
      </c>
      <c r="G25" s="163">
        <f>STDEV(B25:E25)</f>
        <v>4.1488094247025025</v>
      </c>
      <c r="H25" s="164">
        <f>H13+H15+H16</f>
        <v>32.020899999999997</v>
      </c>
      <c r="I25" s="164">
        <f t="shared" ref="I25:K25" si="68">I13+I15+I16</f>
        <v>31.418800000000001</v>
      </c>
      <c r="J25" s="164">
        <f t="shared" si="68"/>
        <v>35.0291</v>
      </c>
      <c r="K25" s="164">
        <f t="shared" si="68"/>
        <v>33.434899999999999</v>
      </c>
      <c r="L25" s="163">
        <f>AVERAGE(H25:K25)</f>
        <v>32.975925000000004</v>
      </c>
      <c r="M25" s="163">
        <f>STDEV(H25:K25)</f>
        <v>1.608611890989661</v>
      </c>
      <c r="N25" s="162">
        <f>N13+N15+N16</f>
        <v>33.954900000000002</v>
      </c>
      <c r="O25" s="162">
        <f>O13+O15+O16</f>
        <v>34.282000000000004</v>
      </c>
      <c r="P25" s="163">
        <f>AVERAGE(N25:O25)</f>
        <v>34.118450000000003</v>
      </c>
      <c r="Q25" s="163">
        <f>STDEV(N25:O25)</f>
        <v>0.23129462812612075</v>
      </c>
      <c r="R25" s="162">
        <f>R13+R15+R16</f>
        <v>32.034100000000002</v>
      </c>
      <c r="S25" s="162">
        <f t="shared" ref="S25:T25" si="69">S13+S15+S16</f>
        <v>34.582799999999999</v>
      </c>
      <c r="T25" s="162">
        <f t="shared" si="69"/>
        <v>29.4742</v>
      </c>
      <c r="U25" s="162">
        <f>U13+U15+U16</f>
        <v>37.171099999999996</v>
      </c>
      <c r="V25" s="163">
        <f>AVERAGE(R25:U25)</f>
        <v>33.315550000000002</v>
      </c>
      <c r="W25" s="163">
        <f>STDEV(R25:U25)</f>
        <v>3.3100489568383504</v>
      </c>
      <c r="X25" s="162"/>
      <c r="Y25" s="162"/>
      <c r="Z25" s="162"/>
      <c r="AA25" s="163"/>
      <c r="AB25" s="163"/>
      <c r="AC25" s="165"/>
      <c r="AD25" s="161"/>
      <c r="AE25" s="162"/>
      <c r="AF25" s="162"/>
      <c r="AG25" s="162"/>
      <c r="AH25" s="162"/>
      <c r="AI25" s="163"/>
      <c r="AJ25" s="163"/>
      <c r="AK25" s="164"/>
      <c r="AL25" s="162"/>
      <c r="AM25" s="162"/>
      <c r="AN25" s="162"/>
      <c r="AO25" s="163"/>
      <c r="AP25" s="163"/>
      <c r="AQ25" s="162"/>
      <c r="AR25" s="162"/>
      <c r="AS25" s="163"/>
      <c r="AT25" s="163"/>
      <c r="AU25" s="162"/>
      <c r="AV25" s="162"/>
      <c r="AW25" s="162"/>
      <c r="AX25" s="162"/>
      <c r="AY25" s="163"/>
      <c r="AZ25" s="163"/>
      <c r="BA25" s="162"/>
      <c r="BB25" s="162"/>
      <c r="BC25" s="162"/>
      <c r="BD25" s="163"/>
      <c r="BE25" s="163"/>
    </row>
    <row r="26" spans="1:57" x14ac:dyDescent="0.3">
      <c r="A26" s="17" t="s">
        <v>16</v>
      </c>
      <c r="B26" s="18">
        <f>+B8+B11+B12</f>
        <v>30.103999999999999</v>
      </c>
      <c r="C26" s="18">
        <f t="shared" ref="C26:E26" si="70">+C8+C11+C12</f>
        <v>26.434700000000003</v>
      </c>
      <c r="D26" s="18">
        <f t="shared" si="70"/>
        <v>28.823999999999998</v>
      </c>
      <c r="E26" s="18">
        <f t="shared" si="70"/>
        <v>30.2226</v>
      </c>
      <c r="F26" s="14">
        <f t="shared" ref="F26:F33" si="71">AVERAGE(B26:E26)</f>
        <v>28.896325000000001</v>
      </c>
      <c r="G26" s="14">
        <f t="shared" ref="G26:G33" si="72">STDEV(B26:E26)</f>
        <v>1.7590066161994184</v>
      </c>
      <c r="H26" s="19">
        <f>+H8+H11+H12</f>
        <v>30.7776</v>
      </c>
      <c r="I26" s="18">
        <f t="shared" ref="I26:K26" si="73">+I8+I11+I12</f>
        <v>33.3508</v>
      </c>
      <c r="J26" s="18">
        <f t="shared" si="73"/>
        <v>28.944800000000001</v>
      </c>
      <c r="K26" s="18">
        <f t="shared" si="73"/>
        <v>31.349499999999999</v>
      </c>
      <c r="L26" s="14">
        <f t="shared" si="49"/>
        <v>31.105674999999998</v>
      </c>
      <c r="M26" s="14">
        <f t="shared" si="50"/>
        <v>1.8144834772371627</v>
      </c>
      <c r="N26" s="18">
        <f t="shared" ref="N26:O26" si="74">+N8+N11+N12</f>
        <v>31.482900000000001</v>
      </c>
      <c r="O26" s="18">
        <f t="shared" si="74"/>
        <v>32.000399999999999</v>
      </c>
      <c r="P26" s="14">
        <f t="shared" ref="P26:P33" si="75">AVERAGE(N26:O26)</f>
        <v>31.74165</v>
      </c>
      <c r="Q26" s="14">
        <f t="shared" ref="Q26:Q33" si="76">STDEV(N26:O26)</f>
        <v>0.36592775926403714</v>
      </c>
      <c r="R26" s="18">
        <f>+R8+R11+R12</f>
        <v>22.981400000000001</v>
      </c>
      <c r="S26" s="18">
        <f t="shared" ref="S26:U26" si="77">+S8+S11+S12</f>
        <v>24.295500000000004</v>
      </c>
      <c r="T26" s="18">
        <f t="shared" si="77"/>
        <v>24.733000000000001</v>
      </c>
      <c r="U26" s="18">
        <f t="shared" si="77"/>
        <v>20.610499999999998</v>
      </c>
      <c r="V26" s="16">
        <f t="shared" si="53"/>
        <v>23.155100000000001</v>
      </c>
      <c r="W26" s="16">
        <f t="shared" si="54"/>
        <v>1.8525155347976634</v>
      </c>
      <c r="X26" s="18">
        <f t="shared" ref="X26:Z26" si="78">+X8+X11+X12</f>
        <v>33.472499999999997</v>
      </c>
      <c r="Y26" s="18">
        <f t="shared" si="78"/>
        <v>32.461999999999996</v>
      </c>
      <c r="Z26" s="18">
        <f t="shared" si="78"/>
        <v>33.098300000000002</v>
      </c>
      <c r="AA26" s="14">
        <f t="shared" ref="AA26:AA33" si="79">AVERAGE(X26:Z26)</f>
        <v>33.010933333333327</v>
      </c>
      <c r="AB26" s="14">
        <f t="shared" ref="AB26:AB33" si="80">STDEV(X26:Z26)</f>
        <v>0.51088380609815187</v>
      </c>
      <c r="AC26" s="51"/>
      <c r="AD26" s="17" t="s">
        <v>16</v>
      </c>
      <c r="AE26" s="18">
        <f>+AE8+AE11+AE12</f>
        <v>1228.2431999999999</v>
      </c>
      <c r="AF26" s="18">
        <f t="shared" ref="AF26:AH26" si="81">+AF8+AF11+AF12</f>
        <v>1078.53576</v>
      </c>
      <c r="AG26" s="18">
        <f t="shared" si="81"/>
        <v>1176.0192</v>
      </c>
      <c r="AH26" s="18">
        <f t="shared" si="81"/>
        <v>1233.0820800000001</v>
      </c>
      <c r="AI26" s="132">
        <f t="shared" si="57"/>
        <v>1178.9700599999999</v>
      </c>
      <c r="AJ26" s="132">
        <f t="shared" si="58"/>
        <v>71.767469940936351</v>
      </c>
      <c r="AK26" s="19">
        <f>+AK8+AK11+AK12</f>
        <v>1566.5798399999999</v>
      </c>
      <c r="AL26" s="18">
        <f t="shared" ref="AL26:AN26" si="82">+AL8+AL11+AL12</f>
        <v>1697.5557200000001</v>
      </c>
      <c r="AM26" s="18">
        <f t="shared" si="82"/>
        <v>1473.2903200000001</v>
      </c>
      <c r="AN26" s="18">
        <f t="shared" si="82"/>
        <v>1595.6895499999996</v>
      </c>
      <c r="AO26" s="132">
        <f t="shared" si="60"/>
        <v>1583.2788575</v>
      </c>
      <c r="AP26" s="132">
        <f t="shared" si="61"/>
        <v>92.357208991371593</v>
      </c>
      <c r="AQ26" s="18">
        <f t="shared" ref="AQ26:AR26" si="83">+AQ8+AQ11+AQ12</f>
        <v>1681.18686</v>
      </c>
      <c r="AR26" s="18">
        <f t="shared" si="83"/>
        <v>1708.8213599999997</v>
      </c>
      <c r="AS26" s="132">
        <f t="shared" ref="AS26:AS33" si="84">AVERAGE(AQ26:AR26)</f>
        <v>1695.0041099999999</v>
      </c>
      <c r="AT26" s="132">
        <f t="shared" ref="AT26:AT33" si="85">STDEV(AQ26:AR26)</f>
        <v>19.540542344699407</v>
      </c>
      <c r="AU26" s="18">
        <f>+AU8+AU11+AU12</f>
        <v>937.64111999999977</v>
      </c>
      <c r="AV26" s="18">
        <f t="shared" ref="AV26:AX26" si="86">+AV8+AV11+AV12</f>
        <v>991.2564000000001</v>
      </c>
      <c r="AW26" s="18">
        <f t="shared" si="86"/>
        <v>1009.1064</v>
      </c>
      <c r="AX26" s="18">
        <f t="shared" si="86"/>
        <v>840.90840000000003</v>
      </c>
      <c r="AY26" s="129">
        <f t="shared" si="64"/>
        <v>944.72808000000009</v>
      </c>
      <c r="AZ26" s="129">
        <f t="shared" si="65"/>
        <v>75.582633819744615</v>
      </c>
      <c r="BA26" s="18">
        <f t="shared" ref="BA26:BC26" si="87">+BA8+BA11+BA12</f>
        <v>1864.4182500000002</v>
      </c>
      <c r="BB26" s="18">
        <f t="shared" si="87"/>
        <v>1808.1333999999999</v>
      </c>
      <c r="BC26" s="18">
        <f t="shared" si="87"/>
        <v>1843.5753100000002</v>
      </c>
      <c r="BD26" s="132">
        <f t="shared" ref="BD26:BD33" si="88">AVERAGE(BA26:BC26)</f>
        <v>1838.7089866666668</v>
      </c>
      <c r="BE26" s="132">
        <f t="shared" ref="BE26:BE33" si="89">STDEV(BA26:BC26)</f>
        <v>28.456227999667146</v>
      </c>
    </row>
    <row r="27" spans="1:57" s="157" customFormat="1" x14ac:dyDescent="0.3">
      <c r="A27" s="168"/>
      <c r="B27" s="156"/>
      <c r="C27" s="156"/>
      <c r="D27" s="156"/>
      <c r="E27" s="156"/>
      <c r="F27" s="163"/>
      <c r="G27" s="163"/>
      <c r="H27" s="169"/>
      <c r="I27" s="156"/>
      <c r="J27" s="156"/>
      <c r="K27" s="156"/>
      <c r="L27" s="163"/>
      <c r="M27" s="163"/>
      <c r="N27" s="156"/>
      <c r="O27" s="156"/>
      <c r="P27" s="163"/>
      <c r="Q27" s="163"/>
      <c r="R27" s="156"/>
      <c r="S27" s="156"/>
      <c r="T27" s="156"/>
      <c r="U27" s="156"/>
      <c r="V27" s="155"/>
      <c r="W27" s="155"/>
      <c r="X27" s="156"/>
      <c r="Y27" s="156"/>
      <c r="Z27" s="156"/>
      <c r="AA27" s="163"/>
      <c r="AB27" s="163"/>
      <c r="AC27" s="165"/>
      <c r="AD27" s="168" t="s">
        <v>135</v>
      </c>
      <c r="AE27" s="156">
        <f>AE13+AE15+AE16</f>
        <v>1440.9662400000002</v>
      </c>
      <c r="AF27" s="156">
        <f t="shared" ref="AF27:AH27" si="90">AF13+AF15+AF16</f>
        <v>1320.0717599999998</v>
      </c>
      <c r="AG27" s="156">
        <f t="shared" si="90"/>
        <v>1542.05232</v>
      </c>
      <c r="AH27" s="156">
        <f t="shared" si="90"/>
        <v>1148.5771200000001</v>
      </c>
      <c r="AI27" s="163">
        <f>AVERAGE(AE27:AH27)</f>
        <v>1362.91686</v>
      </c>
      <c r="AJ27" s="163">
        <f>STDEV(AE27:AH27)</f>
        <v>169.27142452786012</v>
      </c>
      <c r="AK27" s="169">
        <f>AK13+AK15+AK16</f>
        <v>1629.8638099999998</v>
      </c>
      <c r="AL27" s="169">
        <f t="shared" ref="AL27:AM27" si="91">AL13+AL15+AL16</f>
        <v>1599.2169200000003</v>
      </c>
      <c r="AM27" s="169">
        <f t="shared" si="91"/>
        <v>1782.98119</v>
      </c>
      <c r="AN27" s="169">
        <f>AN13+AN15+AN16</f>
        <v>1701.8364099999999</v>
      </c>
      <c r="AO27" s="163">
        <f>AVERAGE(AK27:AN27)</f>
        <v>1678.4745825</v>
      </c>
      <c r="AP27" s="163">
        <f>STDEV(AK27:AN27)</f>
        <v>81.878345251373659</v>
      </c>
      <c r="AQ27" s="156">
        <f>AQ13+AQ15+AQ16</f>
        <v>1813.19166</v>
      </c>
      <c r="AR27" s="156">
        <f>AR13+AR15+AR16</f>
        <v>1830.6587999999999</v>
      </c>
      <c r="AS27" s="163">
        <f t="shared" si="84"/>
        <v>1821.9252299999998</v>
      </c>
      <c r="AT27" s="163">
        <f t="shared" si="85"/>
        <v>12.351133141934772</v>
      </c>
      <c r="AU27" s="156">
        <f>AU13+AU15+AU16</f>
        <v>1306.99128</v>
      </c>
      <c r="AV27" s="156">
        <f t="shared" ref="AV27:AX27" si="92">AV13+AV15+AV16</f>
        <v>1410.9782399999999</v>
      </c>
      <c r="AW27" s="156">
        <f t="shared" si="92"/>
        <v>1202.54736</v>
      </c>
      <c r="AX27" s="156">
        <f t="shared" si="92"/>
        <v>1516.58088</v>
      </c>
      <c r="AY27" s="155">
        <f t="shared" si="64"/>
        <v>1359.2744399999999</v>
      </c>
      <c r="AZ27" s="155">
        <f t="shared" si="65"/>
        <v>135.04999743900476</v>
      </c>
      <c r="BA27" s="156">
        <f>BA13+BA15+BA16</f>
        <v>1719.0746700000002</v>
      </c>
      <c r="BB27" s="156">
        <f>BB13+BB15+BB16</f>
        <v>1996.0039299999999</v>
      </c>
      <c r="BC27" s="156">
        <f>BC13+BC15+BC16</f>
        <v>1636.6553799999999</v>
      </c>
      <c r="BD27" s="163">
        <f t="shared" si="88"/>
        <v>1783.9113266666666</v>
      </c>
      <c r="BE27" s="163">
        <f t="shared" si="89"/>
        <v>188.24369612966859</v>
      </c>
    </row>
    <row r="28" spans="1:57" x14ac:dyDescent="0.3">
      <c r="A28" s="17" t="s">
        <v>18</v>
      </c>
      <c r="B28" s="18">
        <f>+B13+B15+B16+B17+B18+B19+B20+B21+B22</f>
        <v>41.425599999999996</v>
      </c>
      <c r="C28" s="18">
        <f t="shared" ref="C28:E28" si="93">+C13+C15+C16+C17+C18+C19+C20+C21+C22</f>
        <v>40.709099999999999</v>
      </c>
      <c r="D28" s="18">
        <f t="shared" si="93"/>
        <v>44.526299999999999</v>
      </c>
      <c r="E28" s="18">
        <f t="shared" si="93"/>
        <v>36.819899999999997</v>
      </c>
      <c r="F28" s="14">
        <f t="shared" si="71"/>
        <v>40.870224999999998</v>
      </c>
      <c r="G28" s="14">
        <f t="shared" si="72"/>
        <v>3.1678815038602699</v>
      </c>
      <c r="H28" s="19">
        <f>+H13+H15+H16+H17+H18+H19+H20+H21+H22</f>
        <v>38.850299999999997</v>
      </c>
      <c r="I28" s="18">
        <f t="shared" ref="I28:K28" si="94">+I13+I15+I16+I17+I18+I19+I20+I21+I22</f>
        <v>37.104100000000003</v>
      </c>
      <c r="J28" s="18">
        <f t="shared" si="94"/>
        <v>41.557299999999998</v>
      </c>
      <c r="K28" s="18">
        <f t="shared" si="94"/>
        <v>39.641300000000001</v>
      </c>
      <c r="L28" s="14">
        <f t="shared" si="49"/>
        <v>39.288249999999998</v>
      </c>
      <c r="M28" s="14">
        <f t="shared" si="50"/>
        <v>1.8471188041559916</v>
      </c>
      <c r="N28" s="18">
        <f t="shared" ref="N28:O28" si="95">+N13+N15+N16+N17+N18+N19+N20+N21+N22</f>
        <v>39.557699999999997</v>
      </c>
      <c r="O28" s="18">
        <f t="shared" si="95"/>
        <v>39.738300000000002</v>
      </c>
      <c r="P28" s="14">
        <f t="shared" si="75"/>
        <v>39.647999999999996</v>
      </c>
      <c r="Q28" s="14">
        <f t="shared" si="76"/>
        <v>0.12770348468229431</v>
      </c>
      <c r="R28" s="18">
        <f>+R13+R15+R16+R17+R18+R19+R20+R21+R22</f>
        <v>40.062200000000004</v>
      </c>
      <c r="S28" s="18">
        <f t="shared" ref="S28:U28" si="96">+S13+S15+S16+S17+S18+S19+S20+S21+S22</f>
        <v>43.035500000000006</v>
      </c>
      <c r="T28" s="18">
        <f t="shared" si="96"/>
        <v>36.8566</v>
      </c>
      <c r="U28" s="18">
        <f t="shared" si="96"/>
        <v>47.172899999999998</v>
      </c>
      <c r="V28" s="16">
        <f t="shared" si="53"/>
        <v>41.781800000000004</v>
      </c>
      <c r="W28" s="16">
        <f t="shared" si="54"/>
        <v>4.3912922205959672</v>
      </c>
      <c r="X28" s="18">
        <f t="shared" ref="X28:Z28" si="97">+X13+X15+X16+X17+X18+X19+X20+X21+X22</f>
        <v>36.348599999999998</v>
      </c>
      <c r="Y28" s="18">
        <f t="shared" si="97"/>
        <v>41.435899999999997</v>
      </c>
      <c r="Z28" s="18">
        <f t="shared" si="97"/>
        <v>34.163899999999998</v>
      </c>
      <c r="AA28" s="14">
        <f t="shared" si="79"/>
        <v>37.316133333333333</v>
      </c>
      <c r="AB28" s="14">
        <f t="shared" si="80"/>
        <v>3.7312982410058471</v>
      </c>
      <c r="AC28" s="51"/>
      <c r="AD28" s="17" t="s">
        <v>18</v>
      </c>
      <c r="AE28" s="18">
        <f>+AE13+AE15+AE16+AE17+AE18+AE19+AE20+AE21+AE22</f>
        <v>1710.1644800000004</v>
      </c>
      <c r="AF28" s="18">
        <f t="shared" ref="AF28:AH28" si="98">+AF13+AF15+AF16+AF17+AF18+AF19+AF20+AF21+AF22</f>
        <v>1649.9312399999999</v>
      </c>
      <c r="AG28" s="18">
        <f t="shared" si="98"/>
        <v>1830.6729599999999</v>
      </c>
      <c r="AH28" s="18">
        <f t="shared" si="98"/>
        <v>1479.2537599999998</v>
      </c>
      <c r="AI28" s="132">
        <f t="shared" si="57"/>
        <v>1667.5056099999999</v>
      </c>
      <c r="AJ28" s="132">
        <f t="shared" si="58"/>
        <v>146.27711236441931</v>
      </c>
      <c r="AK28" s="19">
        <f>+AK13+AK15+AK16+AK17+AK18+AK19+AK20+AK21+AK22</f>
        <v>1964.4801299999997</v>
      </c>
      <c r="AL28" s="18">
        <f t="shared" ref="AL28:AN28" si="99">+AL13+AL15+AL16+AL17+AL18+AL19+AL20+AL21+AL22</f>
        <v>1897.5986100000005</v>
      </c>
      <c r="AM28" s="18">
        <f t="shared" si="99"/>
        <v>2119.2665700000002</v>
      </c>
      <c r="AN28" s="18">
        <f t="shared" si="99"/>
        <v>2017.7421699999998</v>
      </c>
      <c r="AO28" s="132">
        <f t="shared" si="60"/>
        <v>1999.77187</v>
      </c>
      <c r="AP28" s="132">
        <f t="shared" si="61"/>
        <v>93.606974422199926</v>
      </c>
      <c r="AQ28" s="18">
        <f t="shared" ref="AQ28:AR28" si="100">+AQ13+AQ15+AQ16+AQ17+AQ18+AQ19+AQ20+AQ21+AQ22</f>
        <v>2115.3811799999999</v>
      </c>
      <c r="AR28" s="18">
        <f t="shared" si="100"/>
        <v>2119.0245999999997</v>
      </c>
      <c r="AS28" s="132">
        <f t="shared" si="84"/>
        <v>2117.2028899999996</v>
      </c>
      <c r="AT28" s="132">
        <f t="shared" si="85"/>
        <v>2.576286988710605</v>
      </c>
      <c r="AU28" s="18">
        <f>+AU13+AU15+AU16+AU17+AU18+AU19+AU20+AU21+AU22</f>
        <v>1635.5376999999999</v>
      </c>
      <c r="AV28" s="18">
        <f t="shared" ref="AV28:AX28" si="101">+AV13+AV15+AV16+AV17+AV18+AV19+AV20+AV21+AV22</f>
        <v>1756.8483399999998</v>
      </c>
      <c r="AW28" s="18">
        <f t="shared" si="101"/>
        <v>1514.7491599999998</v>
      </c>
      <c r="AX28" s="18">
        <f t="shared" si="101"/>
        <v>1911.6541200000001</v>
      </c>
      <c r="AY28" s="129">
        <f t="shared" si="64"/>
        <v>1704.6973299999997</v>
      </c>
      <c r="AZ28" s="129">
        <f t="shared" si="65"/>
        <v>169.71957506350498</v>
      </c>
      <c r="BA28" s="18">
        <f t="shared" ref="BA28:BC28" si="102">+BA13+BA15+BA16+BA17+BA18+BA19+BA20+BA21+BA22</f>
        <v>2021.6168900000005</v>
      </c>
      <c r="BB28" s="18">
        <f t="shared" si="102"/>
        <v>2307.9795599999998</v>
      </c>
      <c r="BC28" s="18">
        <f t="shared" si="102"/>
        <v>1910.2292899999998</v>
      </c>
      <c r="BD28" s="132">
        <f t="shared" si="88"/>
        <v>2079.9419133333336</v>
      </c>
      <c r="BE28" s="132">
        <f t="shared" si="89"/>
        <v>205.18936517615526</v>
      </c>
    </row>
    <row r="29" spans="1:57" s="157" customFormat="1" x14ac:dyDescent="0.3">
      <c r="A29" s="168"/>
      <c r="B29" s="156"/>
      <c r="C29" s="156"/>
      <c r="D29" s="156"/>
      <c r="E29" s="156"/>
      <c r="F29" s="163"/>
      <c r="G29" s="163"/>
      <c r="H29" s="169"/>
      <c r="I29" s="156"/>
      <c r="J29" s="156"/>
      <c r="K29" s="156"/>
      <c r="L29" s="163"/>
      <c r="M29" s="163"/>
      <c r="N29" s="156"/>
      <c r="O29" s="156"/>
      <c r="P29" s="163"/>
      <c r="Q29" s="163"/>
      <c r="R29" s="156"/>
      <c r="S29" s="156"/>
      <c r="T29" s="156"/>
      <c r="U29" s="156"/>
      <c r="V29" s="155"/>
      <c r="W29" s="155"/>
      <c r="X29" s="156"/>
      <c r="Y29" s="156"/>
      <c r="Z29" s="156"/>
      <c r="AA29" s="163"/>
      <c r="AB29" s="163"/>
      <c r="AC29" s="165"/>
      <c r="AD29" s="168" t="s">
        <v>136</v>
      </c>
      <c r="AE29" s="156">
        <f>AE17+AE18+AE19+AE20+AE21+AE22</f>
        <v>269.19824</v>
      </c>
      <c r="AF29" s="156">
        <f t="shared" ref="AF29:AH29" si="103">AF17+AF18+AF19+AF20+AF21+AF22</f>
        <v>329.85948000000002</v>
      </c>
      <c r="AG29" s="156">
        <f t="shared" si="103"/>
        <v>288.62064000000004</v>
      </c>
      <c r="AH29" s="156">
        <f t="shared" si="103"/>
        <v>330.67664000000002</v>
      </c>
      <c r="AI29" s="163">
        <f t="shared" si="57"/>
        <v>304.58875</v>
      </c>
      <c r="AJ29" s="163">
        <f t="shared" si="58"/>
        <v>30.695583473941877</v>
      </c>
      <c r="AK29" s="169">
        <f>AK17+AK18+AK19+AK20+AK21+AK22</f>
        <v>334.61631999999997</v>
      </c>
      <c r="AL29" s="169">
        <f>AL17+AL18+AL19+AL20+AL21+AL22</f>
        <v>298.38168999999994</v>
      </c>
      <c r="AM29" s="169">
        <f>AM17+AM18+AM19+AM20+AM21+AM22</f>
        <v>336.28537999999998</v>
      </c>
      <c r="AN29" s="169">
        <f>AN17+AN18+AN19+AN20+AN21+AN22</f>
        <v>315.90575999999999</v>
      </c>
      <c r="AO29" s="163">
        <f t="shared" si="60"/>
        <v>321.29728749999992</v>
      </c>
      <c r="AP29" s="163">
        <f t="shared" si="61"/>
        <v>17.853409768536995</v>
      </c>
      <c r="AQ29" s="156">
        <f>AQ17+AQ18+AQ19+AQ20+AQ21+AQ22</f>
        <v>302.18952000000002</v>
      </c>
      <c r="AR29" s="156">
        <f>AR17+AR18+AR19+AR20+AR21+AR22</f>
        <v>288.36580000000004</v>
      </c>
      <c r="AS29" s="163">
        <f t="shared" si="84"/>
        <v>295.27766000000003</v>
      </c>
      <c r="AT29" s="163">
        <f t="shared" si="85"/>
        <v>9.7748461532240878</v>
      </c>
      <c r="AU29" s="156">
        <f>AU17+AU18+AU19+AU20+AU21+AU22</f>
        <v>328.54642000000001</v>
      </c>
      <c r="AV29" s="156">
        <f t="shared" ref="AV29:AX29" si="104">AV17+AV18+AV19+AV20+AV21+AV22</f>
        <v>345.87009999999998</v>
      </c>
      <c r="AW29" s="156">
        <f t="shared" si="104"/>
        <v>312.20179999999999</v>
      </c>
      <c r="AX29" s="156">
        <f t="shared" si="104"/>
        <v>395.07324</v>
      </c>
      <c r="AY29" s="155">
        <f t="shared" si="64"/>
        <v>345.42289</v>
      </c>
      <c r="AZ29" s="155">
        <f t="shared" si="65"/>
        <v>35.841378844177669</v>
      </c>
      <c r="BA29" s="156">
        <f>BA17+BA18+BA19+BA20+BA21+BA22</f>
        <v>302.54221999999999</v>
      </c>
      <c r="BB29" s="156">
        <f t="shared" ref="BB29:BC29" si="105">BB17+BB18+BB19+BB20+BB21+BB22</f>
        <v>311.97563000000002</v>
      </c>
      <c r="BC29" s="156">
        <f t="shared" si="105"/>
        <v>273.57390999999996</v>
      </c>
      <c r="BD29" s="163">
        <f t="shared" si="88"/>
        <v>296.03058666666664</v>
      </c>
      <c r="BE29" s="163">
        <f t="shared" si="89"/>
        <v>20.011847771768469</v>
      </c>
    </row>
    <row r="30" spans="1:57" s="160" customFormat="1" x14ac:dyDescent="0.3">
      <c r="A30" s="171"/>
      <c r="B30" s="172"/>
      <c r="C30" s="172"/>
      <c r="D30" s="172"/>
      <c r="E30" s="172"/>
      <c r="F30" s="158"/>
      <c r="G30" s="158"/>
      <c r="H30" s="173"/>
      <c r="I30" s="172"/>
      <c r="J30" s="172"/>
      <c r="K30" s="172"/>
      <c r="L30" s="158"/>
      <c r="M30" s="158"/>
      <c r="N30" s="172"/>
      <c r="O30" s="172"/>
      <c r="P30" s="158"/>
      <c r="Q30" s="158"/>
      <c r="R30" s="172"/>
      <c r="S30" s="172"/>
      <c r="T30" s="172"/>
      <c r="U30" s="172"/>
      <c r="V30" s="174"/>
      <c r="W30" s="174"/>
      <c r="X30" s="172"/>
      <c r="Y30" s="172"/>
      <c r="Z30" s="172"/>
      <c r="AA30" s="158"/>
      <c r="AB30" s="158"/>
      <c r="AC30" s="159"/>
      <c r="AD30" s="171" t="s">
        <v>137</v>
      </c>
      <c r="AE30" s="172">
        <f>AE19+AE22</f>
        <v>105.07208</v>
      </c>
      <c r="AF30" s="172">
        <f t="shared" ref="AF30:AG30" si="106">AF19+AF22</f>
        <v>110.4738</v>
      </c>
      <c r="AG30" s="172">
        <f t="shared" si="106"/>
        <v>99.830500000000001</v>
      </c>
      <c r="AH30" s="172">
        <f>AH19+AH22</f>
        <v>102.58459999999999</v>
      </c>
      <c r="AI30" s="158">
        <f t="shared" si="57"/>
        <v>104.49024500000002</v>
      </c>
      <c r="AJ30" s="158">
        <f t="shared" si="58"/>
        <v>4.5271834045868582</v>
      </c>
      <c r="AK30" s="173">
        <f>AK19+AK22</f>
        <v>90.866399999999999</v>
      </c>
      <c r="AL30" s="173">
        <f t="shared" ref="AL30:AN30" si="107">AL19+AL22</f>
        <v>90.246499999999997</v>
      </c>
      <c r="AM30" s="173">
        <f t="shared" si="107"/>
        <v>93.008830000000003</v>
      </c>
      <c r="AN30" s="173">
        <f t="shared" si="107"/>
        <v>88.107899999999987</v>
      </c>
      <c r="AO30" s="158">
        <f t="shared" si="60"/>
        <v>90.557407499999997</v>
      </c>
      <c r="AP30" s="158">
        <f t="shared" si="61"/>
        <v>2.0167382167479482</v>
      </c>
      <c r="AQ30" s="172">
        <f>AQ19+AQ22</f>
        <v>89.344959999999986</v>
      </c>
      <c r="AR30" s="172">
        <f>AR19+AR22</f>
        <v>86.730319999999992</v>
      </c>
      <c r="AS30" s="158">
        <f t="shared" si="84"/>
        <v>88.037639999999982</v>
      </c>
      <c r="AT30" s="158">
        <f t="shared" si="85"/>
        <v>1.8488296743615906</v>
      </c>
      <c r="AU30" s="172">
        <f>AU19+AU22</f>
        <v>127.35312000000002</v>
      </c>
      <c r="AV30" s="172">
        <f t="shared" ref="AV30:AW30" si="108">AV19+AV22</f>
        <v>129.11601999999999</v>
      </c>
      <c r="AW30" s="172">
        <f t="shared" si="108"/>
        <v>128.679</v>
      </c>
      <c r="AX30" s="172">
        <f>AX19+AX22</f>
        <v>140.54329999999999</v>
      </c>
      <c r="AY30" s="174">
        <f t="shared" si="64"/>
        <v>131.42286000000001</v>
      </c>
      <c r="AZ30" s="174">
        <f t="shared" si="65"/>
        <v>6.1263226584523407</v>
      </c>
      <c r="BA30" s="172">
        <f>BA19+BA22</f>
        <v>66.876329999999996</v>
      </c>
      <c r="BB30" s="172">
        <f t="shared" ref="BB30:BC30" si="109">BB19+BB22</f>
        <v>71.008899999999997</v>
      </c>
      <c r="BC30" s="172">
        <f t="shared" si="109"/>
        <v>65.157859999999999</v>
      </c>
      <c r="BD30" s="158">
        <f t="shared" si="88"/>
        <v>67.681029999999993</v>
      </c>
      <c r="BE30" s="158">
        <f t="shared" si="89"/>
        <v>3.0073782332623202</v>
      </c>
    </row>
    <row r="31" spans="1:57" x14ac:dyDescent="0.3">
      <c r="A31" s="17" t="s">
        <v>19</v>
      </c>
      <c r="B31" s="18">
        <f>+B16+B18+B19+B21+B22</f>
        <v>9.1103000000000005</v>
      </c>
      <c r="C31" s="18">
        <f t="shared" ref="C31:E31" si="110">+C16+C18+C19+C21+C22</f>
        <v>9.3122000000000007</v>
      </c>
      <c r="D31" s="18">
        <f t="shared" si="110"/>
        <v>7.3855000000000004</v>
      </c>
      <c r="E31" s="18">
        <f t="shared" si="110"/>
        <v>8.0935999999999986</v>
      </c>
      <c r="F31" s="14">
        <f t="shared" si="71"/>
        <v>8.4754000000000005</v>
      </c>
      <c r="G31" s="14">
        <f t="shared" si="72"/>
        <v>0.90129268276182106</v>
      </c>
      <c r="H31" s="19">
        <f>+H16+H18+H19+H21+H22</f>
        <v>5.5638000000000005</v>
      </c>
      <c r="I31" s="18">
        <f t="shared" ref="I31:K31" si="111">+I16+I18+I19+I21+I22</f>
        <v>5.2828999999999997</v>
      </c>
      <c r="J31" s="18">
        <f t="shared" si="111"/>
        <v>4.8046000000000006</v>
      </c>
      <c r="K31" s="18">
        <f t="shared" si="111"/>
        <v>5.0382999999999996</v>
      </c>
      <c r="L31" s="14">
        <f t="shared" si="49"/>
        <v>5.1723999999999997</v>
      </c>
      <c r="M31" s="14">
        <f t="shared" si="50"/>
        <v>0.32591607304130721</v>
      </c>
      <c r="N31" s="18">
        <f t="shared" ref="N31:O31" si="112">+N16+N18+N19+N21+N22</f>
        <v>5.1343999999999994</v>
      </c>
      <c r="O31" s="18">
        <f t="shared" si="112"/>
        <v>5.8569999999999993</v>
      </c>
      <c r="P31" s="14">
        <f t="shared" si="75"/>
        <v>5.4956999999999994</v>
      </c>
      <c r="Q31" s="14">
        <f t="shared" si="76"/>
        <v>0.5109553600853991</v>
      </c>
      <c r="R31" s="18">
        <f>+R16+R18+R19+R21+R22</f>
        <v>14.700100000000001</v>
      </c>
      <c r="S31" s="18">
        <f t="shared" ref="S31:U31" si="113">+S16+S18+S19+S21+S22</f>
        <v>13.712</v>
      </c>
      <c r="T31" s="18">
        <f t="shared" si="113"/>
        <v>9.7492999999999999</v>
      </c>
      <c r="U31" s="18">
        <f t="shared" si="113"/>
        <v>19.724499999999999</v>
      </c>
      <c r="V31" s="16">
        <f t="shared" si="53"/>
        <v>14.471475</v>
      </c>
      <c r="W31" s="16">
        <f t="shared" si="54"/>
        <v>4.103749506954995</v>
      </c>
      <c r="X31" s="18">
        <f t="shared" ref="X31:Z31" si="114">+X16+X18+X19+X21+X22</f>
        <v>4.1922999999999995</v>
      </c>
      <c r="Y31" s="18">
        <f t="shared" si="114"/>
        <v>5.1505000000000001</v>
      </c>
      <c r="Z31" s="18">
        <f t="shared" si="114"/>
        <v>4.2054999999999998</v>
      </c>
      <c r="AA31" s="14">
        <f t="shared" si="79"/>
        <v>4.5161000000000007</v>
      </c>
      <c r="AB31" s="14">
        <f t="shared" si="80"/>
        <v>0.54944615750772186</v>
      </c>
      <c r="AC31" s="51"/>
      <c r="AD31" s="17" t="s">
        <v>19</v>
      </c>
      <c r="AE31" s="18">
        <v>361.7</v>
      </c>
      <c r="AF31" s="18">
        <v>369.94</v>
      </c>
      <c r="AG31" s="18">
        <v>320.33</v>
      </c>
      <c r="AH31" s="18">
        <f t="shared" ref="AH31" si="115">+AH16+AH18+AH19+AH21+AH22</f>
        <v>307.22072000000003</v>
      </c>
      <c r="AI31" s="132">
        <f t="shared" si="57"/>
        <v>339.79768000000001</v>
      </c>
      <c r="AJ31" s="132">
        <f t="shared" si="58"/>
        <v>30.705699600067728</v>
      </c>
      <c r="AK31" s="19">
        <f>+AK16+AK18+AK19+AK21+AK22</f>
        <v>270.19728000000003</v>
      </c>
      <c r="AL31" s="18">
        <f t="shared" ref="AL31:AN31" si="116">+AL16+AL18+AL19+AL21+AL22</f>
        <v>277.89952999999997</v>
      </c>
      <c r="AM31" s="18">
        <f t="shared" si="116"/>
        <v>248.55414000000002</v>
      </c>
      <c r="AN31" s="18">
        <f t="shared" si="116"/>
        <v>256.44947000000002</v>
      </c>
      <c r="AO31" s="132">
        <f t="shared" si="60"/>
        <v>263.275105</v>
      </c>
      <c r="AP31" s="132">
        <f t="shared" si="61"/>
        <v>13.229845262331414</v>
      </c>
      <c r="AQ31" s="18">
        <f t="shared" ref="AQ31:AR31" si="117">+AQ16+AQ18+AQ19+AQ21+AQ22</f>
        <v>277.17696000000001</v>
      </c>
      <c r="AR31" s="18">
        <f t="shared" si="117"/>
        <v>309.76317999999992</v>
      </c>
      <c r="AS31" s="132">
        <f t="shared" si="84"/>
        <v>293.47006999999996</v>
      </c>
      <c r="AT31" s="132">
        <f t="shared" si="85"/>
        <v>23.041937135236637</v>
      </c>
      <c r="AU31" s="18">
        <f>+AU16+AU18+AU19+AU21+AU22</f>
        <v>600.76401999999996</v>
      </c>
      <c r="AV31" s="18">
        <f t="shared" ref="AV31" si="118">+AV16+AV18+AV19+AV21+AV22</f>
        <v>560.44953999999996</v>
      </c>
      <c r="AW31" s="18">
        <v>597.77</v>
      </c>
      <c r="AX31" s="18">
        <v>604.76</v>
      </c>
      <c r="AY31" s="129">
        <f t="shared" si="64"/>
        <v>590.93588999999997</v>
      </c>
      <c r="AZ31" s="129">
        <f t="shared" si="65"/>
        <v>20.524950283363264</v>
      </c>
      <c r="BA31" s="18">
        <f t="shared" ref="BA31:BC31" si="119">+BA16+BA18+BA19+BA21+BA22</f>
        <v>230.51097999999999</v>
      </c>
      <c r="BB31" s="18">
        <f t="shared" si="119"/>
        <v>285.88279</v>
      </c>
      <c r="BC31" s="18">
        <f t="shared" si="119"/>
        <v>238.24634</v>
      </c>
      <c r="BD31" s="132">
        <f t="shared" si="88"/>
        <v>251.54670333333334</v>
      </c>
      <c r="BE31" s="132">
        <f t="shared" si="89"/>
        <v>29.986398321039385</v>
      </c>
    </row>
    <row r="32" spans="1:57" x14ac:dyDescent="0.3">
      <c r="A32" s="17" t="s">
        <v>20</v>
      </c>
      <c r="B32" s="18">
        <f>+B13+B15+B17+B20</f>
        <v>32.315300000000001</v>
      </c>
      <c r="C32" s="18">
        <f t="shared" ref="C32:E32" si="120">+C13+C15+C17+C20</f>
        <v>31.396899999999999</v>
      </c>
      <c r="D32" s="18">
        <f t="shared" si="120"/>
        <v>37.140799999999999</v>
      </c>
      <c r="E32" s="18">
        <f t="shared" si="120"/>
        <v>28.726300000000002</v>
      </c>
      <c r="F32" s="14">
        <f t="shared" si="71"/>
        <v>32.394824999999997</v>
      </c>
      <c r="G32" s="14">
        <f t="shared" si="72"/>
        <v>3.5111504718301845</v>
      </c>
      <c r="H32" s="19">
        <f>+H13+H15+H17+H20</f>
        <v>33.286499999999997</v>
      </c>
      <c r="I32" s="18">
        <f t="shared" ref="I32:K32" si="121">+I13+I15+I17+I20</f>
        <v>31.821200000000001</v>
      </c>
      <c r="J32" s="18">
        <f t="shared" si="121"/>
        <v>36.752699999999997</v>
      </c>
      <c r="K32" s="18">
        <f t="shared" si="121"/>
        <v>34.603000000000002</v>
      </c>
      <c r="L32" s="14">
        <f t="shared" si="49"/>
        <v>34.115850000000002</v>
      </c>
      <c r="M32" s="14">
        <f t="shared" si="50"/>
        <v>2.0931262973520406</v>
      </c>
      <c r="N32" s="18">
        <f t="shared" ref="N32:O32" si="122">+N13+N15+N17+N20</f>
        <v>34.423299999999998</v>
      </c>
      <c r="O32" s="18">
        <f t="shared" si="122"/>
        <v>33.881300000000003</v>
      </c>
      <c r="P32" s="14">
        <f t="shared" si="75"/>
        <v>34.152299999999997</v>
      </c>
      <c r="Q32" s="14">
        <f t="shared" si="76"/>
        <v>0.38325187540310485</v>
      </c>
      <c r="R32" s="18">
        <f>+R13+R15+R17+R20</f>
        <v>25.362100000000002</v>
      </c>
      <c r="S32" s="18">
        <f t="shared" ref="S32:U32" si="123">+S13+S15+S17+S20</f>
        <v>29.323499999999996</v>
      </c>
      <c r="T32" s="18">
        <f t="shared" si="123"/>
        <v>27.107299999999999</v>
      </c>
      <c r="U32" s="18">
        <f t="shared" si="123"/>
        <v>27.448399999999999</v>
      </c>
      <c r="V32" s="16">
        <f t="shared" si="53"/>
        <v>27.310324999999999</v>
      </c>
      <c r="W32" s="16">
        <f t="shared" si="54"/>
        <v>1.6236520653042199</v>
      </c>
      <c r="X32" s="18">
        <f t="shared" ref="X32:Z32" si="124">+X13+X15+X17+X20</f>
        <v>32.156299999999995</v>
      </c>
      <c r="Y32" s="18">
        <f t="shared" si="124"/>
        <v>36.285400000000003</v>
      </c>
      <c r="Z32" s="18">
        <f t="shared" si="124"/>
        <v>29.958400000000001</v>
      </c>
      <c r="AA32" s="14">
        <f t="shared" si="79"/>
        <v>32.800033333333332</v>
      </c>
      <c r="AB32" s="14">
        <f t="shared" si="80"/>
        <v>3.2122463640470267</v>
      </c>
      <c r="AC32" s="51"/>
      <c r="AD32" s="17" t="s">
        <v>20</v>
      </c>
      <c r="AE32" s="18">
        <f>+AE13+AE15+AE17+AE20</f>
        <v>1318.4642400000002</v>
      </c>
      <c r="AF32" s="18">
        <f t="shared" ref="AF32" si="125">+AF13+AF15+AF17+AF20</f>
        <v>1280.99352</v>
      </c>
      <c r="AG32" s="18">
        <v>1415.34</v>
      </c>
      <c r="AH32" s="18">
        <v>1272.03</v>
      </c>
      <c r="AI32" s="132">
        <f t="shared" si="57"/>
        <v>1321.70694</v>
      </c>
      <c r="AJ32" s="132">
        <f t="shared" si="58"/>
        <v>65.582126538952636</v>
      </c>
      <c r="AK32" s="19">
        <f>+AK13+AK15+AK17+AK20</f>
        <v>1694.2828499999998</v>
      </c>
      <c r="AL32" s="18">
        <f t="shared" ref="AL32:AN32" si="126">+AL13+AL15+AL17+AL20</f>
        <v>1619.6990800000003</v>
      </c>
      <c r="AM32" s="18">
        <f t="shared" si="126"/>
        <v>1870.7124299999998</v>
      </c>
      <c r="AN32" s="18">
        <f t="shared" si="126"/>
        <v>1761.2927</v>
      </c>
      <c r="AO32" s="132">
        <f t="shared" si="60"/>
        <v>1736.4967649999999</v>
      </c>
      <c r="AP32" s="132">
        <f t="shared" si="61"/>
        <v>106.54012853521874</v>
      </c>
      <c r="AQ32" s="18">
        <f t="shared" ref="AQ32:AR32" si="127">+AQ13+AQ15+AQ17+AQ20</f>
        <v>1838.2042199999999</v>
      </c>
      <c r="AR32" s="18">
        <f t="shared" si="127"/>
        <v>1809.26142</v>
      </c>
      <c r="AS32" s="132">
        <f t="shared" si="84"/>
        <v>1823.7328199999999</v>
      </c>
      <c r="AT32" s="132">
        <f t="shared" si="85"/>
        <v>20.465650146525871</v>
      </c>
      <c r="AU32" s="18">
        <f>+AU13+AU15+AU17+AU20</f>
        <v>1034.77368</v>
      </c>
      <c r="AV32" s="18">
        <f t="shared" ref="AV32:AX32" si="128">+AV13+AV15+AV17+AV20</f>
        <v>1196.3988000000002</v>
      </c>
      <c r="AW32" s="18">
        <f t="shared" si="128"/>
        <v>1105.97784</v>
      </c>
      <c r="AX32" s="18">
        <f t="shared" si="128"/>
        <v>1119.8947200000002</v>
      </c>
      <c r="AY32" s="129">
        <f t="shared" si="64"/>
        <v>1114.2612600000002</v>
      </c>
      <c r="AZ32" s="129">
        <f t="shared" si="65"/>
        <v>66.245004264412344</v>
      </c>
      <c r="BA32" s="18">
        <f t="shared" ref="BA32:BC32" si="129">+BA13+BA15+BA17+BA20</f>
        <v>1791.1059100000002</v>
      </c>
      <c r="BB32" s="18">
        <f t="shared" si="129"/>
        <v>2022.0967699999999</v>
      </c>
      <c r="BC32" s="18">
        <f t="shared" si="129"/>
        <v>1671.9829499999998</v>
      </c>
      <c r="BD32" s="132">
        <f t="shared" si="88"/>
        <v>1828.3952099999999</v>
      </c>
      <c r="BE32" s="132">
        <f t="shared" si="89"/>
        <v>178.01064760180947</v>
      </c>
    </row>
    <row r="33" spans="1:59" s="4" customFormat="1" ht="15" thickBot="1" x14ac:dyDescent="0.35">
      <c r="A33" s="25" t="s">
        <v>21</v>
      </c>
      <c r="B33" s="26">
        <f>+B32/B31</f>
        <v>3.5471169994401941</v>
      </c>
      <c r="C33" s="26">
        <f t="shared" ref="C33:E33" si="130">+C32/C31</f>
        <v>3.3715878095401726</v>
      </c>
      <c r="D33" s="26">
        <f t="shared" si="130"/>
        <v>5.0288809153070204</v>
      </c>
      <c r="E33" s="26">
        <f t="shared" si="130"/>
        <v>3.5492611446080864</v>
      </c>
      <c r="F33" s="14">
        <f t="shared" si="71"/>
        <v>3.8742117172238686</v>
      </c>
      <c r="G33" s="14">
        <f t="shared" si="72"/>
        <v>0.77426859650953217</v>
      </c>
      <c r="H33" s="27">
        <f>+H32/H31</f>
        <v>5.9826916855386596</v>
      </c>
      <c r="I33" s="26">
        <f t="shared" ref="I33" si="131">+I32/I31</f>
        <v>6.0234340986957928</v>
      </c>
      <c r="J33" s="26">
        <f t="shared" ref="J33" si="132">+J32/J31</f>
        <v>7.6494817466594496</v>
      </c>
      <c r="K33" s="26">
        <f t="shared" ref="K33" si="133">+K32/K31</f>
        <v>6.8679911875037227</v>
      </c>
      <c r="L33" s="34">
        <f t="shared" si="49"/>
        <v>6.6308996795994064</v>
      </c>
      <c r="M33" s="34">
        <f t="shared" si="50"/>
        <v>0.79223520202935049</v>
      </c>
      <c r="N33" s="26">
        <f t="shared" ref="N33" si="134">+N32/N31</f>
        <v>6.7044445310065441</v>
      </c>
      <c r="O33" s="26">
        <f t="shared" ref="O33" si="135">+O32/O31</f>
        <v>5.7847532866655298</v>
      </c>
      <c r="P33" s="14">
        <f t="shared" si="75"/>
        <v>6.2445989088360374</v>
      </c>
      <c r="Q33" s="14">
        <f t="shared" si="76"/>
        <v>0.6503199154714252</v>
      </c>
      <c r="R33" s="26">
        <f>+R32/R31</f>
        <v>1.7253011884272895</v>
      </c>
      <c r="S33" s="26">
        <f t="shared" ref="S33" si="136">+S32/S31</f>
        <v>2.1385282963827303</v>
      </c>
      <c r="T33" s="26">
        <f t="shared" ref="T33" si="137">+T32/T31</f>
        <v>2.780435518447478</v>
      </c>
      <c r="U33" s="26">
        <f t="shared" ref="U33" si="138">+U32/U31</f>
        <v>1.3915891404091358</v>
      </c>
      <c r="V33" s="21">
        <f t="shared" si="53"/>
        <v>2.0089635359166587</v>
      </c>
      <c r="W33" s="21">
        <f t="shared" si="54"/>
        <v>0.59821164554476369</v>
      </c>
      <c r="X33" s="26">
        <f t="shared" ref="X33" si="139">+X32/X31</f>
        <v>7.6703241657324135</v>
      </c>
      <c r="Y33" s="26">
        <f t="shared" ref="Y33" si="140">+Y32/Y31</f>
        <v>7.0450247548781677</v>
      </c>
      <c r="Z33" s="26">
        <f t="shared" ref="Z33" si="141">+Z32/Z31</f>
        <v>7.1236238259422189</v>
      </c>
      <c r="AA33" s="14">
        <f t="shared" si="79"/>
        <v>7.2796575821842664</v>
      </c>
      <c r="AB33" s="14">
        <f t="shared" si="80"/>
        <v>0.34060202306932769</v>
      </c>
      <c r="AC33" s="52"/>
      <c r="AD33" s="25" t="s">
        <v>21</v>
      </c>
      <c r="AE33" s="26">
        <f>+AE32/AE31</f>
        <v>3.6451872822781319</v>
      </c>
      <c r="AF33" s="26">
        <f t="shared" ref="AF33:AH33" si="142">+AF32/AF31</f>
        <v>3.4627061685678759</v>
      </c>
      <c r="AG33" s="26">
        <f t="shared" si="142"/>
        <v>4.41838104454781</v>
      </c>
      <c r="AH33" s="26">
        <f t="shared" si="142"/>
        <v>4.1404433919691348</v>
      </c>
      <c r="AI33" s="132">
        <f t="shared" si="57"/>
        <v>3.9166794718407383</v>
      </c>
      <c r="AJ33" s="132">
        <f t="shared" si="58"/>
        <v>0.44029328448431171</v>
      </c>
      <c r="AK33" s="27">
        <f>+AK32/AK31</f>
        <v>6.2705399921124281</v>
      </c>
      <c r="AL33" s="26">
        <f t="shared" ref="AL33:AN33" si="143">+AL32/AL31</f>
        <v>5.8283620702777021</v>
      </c>
      <c r="AM33" s="26">
        <f t="shared" si="143"/>
        <v>7.5263780760199754</v>
      </c>
      <c r="AN33" s="26">
        <f t="shared" si="143"/>
        <v>6.867991187503721</v>
      </c>
      <c r="AO33" s="131">
        <f t="shared" si="60"/>
        <v>6.623317831478456</v>
      </c>
      <c r="AP33" s="131">
        <f t="shared" si="61"/>
        <v>0.73751603883895034</v>
      </c>
      <c r="AQ33" s="26">
        <f t="shared" ref="AQ33:AR33" si="144">+AQ32/AQ31</f>
        <v>6.631879576137929</v>
      </c>
      <c r="AR33" s="26">
        <f t="shared" si="144"/>
        <v>5.8407891473738118</v>
      </c>
      <c r="AS33" s="132">
        <f t="shared" si="84"/>
        <v>6.2363343617558709</v>
      </c>
      <c r="AT33" s="132">
        <f t="shared" si="85"/>
        <v>0.55938540671088066</v>
      </c>
      <c r="AU33" s="26">
        <f>+AU32/AU31</f>
        <v>1.7224295156690643</v>
      </c>
      <c r="AV33" s="26">
        <f t="shared" ref="AV33:AX33" si="145">+AV32/AV31</f>
        <v>2.1347127878809578</v>
      </c>
      <c r="AW33" s="26">
        <f t="shared" si="145"/>
        <v>1.8501728758552622</v>
      </c>
      <c r="AX33" s="26">
        <f t="shared" si="145"/>
        <v>1.8518002513393748</v>
      </c>
      <c r="AY33" s="135">
        <f t="shared" si="64"/>
        <v>1.8897788576861649</v>
      </c>
      <c r="AZ33" s="135">
        <f t="shared" si="65"/>
        <v>0.17417370713462887</v>
      </c>
      <c r="BA33" s="26">
        <f t="shared" ref="BA33:BC33" si="146">+BA32/BA31</f>
        <v>7.7701544195421857</v>
      </c>
      <c r="BB33" s="26">
        <f t="shared" si="146"/>
        <v>7.0731671885530423</v>
      </c>
      <c r="BC33" s="26">
        <f t="shared" si="146"/>
        <v>7.0178746502464628</v>
      </c>
      <c r="BD33" s="132">
        <f t="shared" si="88"/>
        <v>7.28706541944723</v>
      </c>
      <c r="BE33" s="132">
        <f t="shared" si="89"/>
        <v>0.41927980240843227</v>
      </c>
    </row>
    <row r="34" spans="1:59" x14ac:dyDescent="0.3">
      <c r="R34" s="15"/>
    </row>
    <row r="35" spans="1:59" x14ac:dyDescent="0.3">
      <c r="R35" s="15"/>
    </row>
    <row r="36" spans="1:59" x14ac:dyDescent="0.3">
      <c r="R36" s="15"/>
      <c r="AC36" s="111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>
        <f>AVERAGE(AN44:AN47)</f>
        <v>928.91909999999996</v>
      </c>
      <c r="AO36" s="10">
        <f>STDEV(AN44:AN47)</f>
        <v>61.864878812030327</v>
      </c>
      <c r="AP36" s="10"/>
      <c r="AQ36" s="10"/>
      <c r="AR36" s="10"/>
      <c r="AS36" s="15"/>
      <c r="AT36" s="9"/>
      <c r="AU36" s="9"/>
    </row>
    <row r="37" spans="1:59" s="9" customFormat="1" ht="15" thickBot="1" x14ac:dyDescent="0.3">
      <c r="A37" s="12"/>
      <c r="B37" s="77" t="s">
        <v>57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5"/>
      <c r="AC37" s="10"/>
      <c r="AD37" s="35" t="s">
        <v>112</v>
      </c>
      <c r="AE37" s="50" t="s">
        <v>113</v>
      </c>
      <c r="AF37" s="35" t="s">
        <v>0</v>
      </c>
      <c r="AG37" s="50" t="s">
        <v>24</v>
      </c>
      <c r="AH37" s="35" t="s">
        <v>1</v>
      </c>
      <c r="AI37" s="35" t="s">
        <v>50</v>
      </c>
      <c r="AJ37" s="112" t="s">
        <v>26</v>
      </c>
      <c r="AK37" s="35" t="s">
        <v>2</v>
      </c>
      <c r="AL37" s="35" t="s">
        <v>29</v>
      </c>
      <c r="AM37" s="35" t="s">
        <v>28</v>
      </c>
      <c r="AN37" s="35" t="s">
        <v>3</v>
      </c>
      <c r="AO37" s="35" t="s">
        <v>30</v>
      </c>
      <c r="AP37" s="35" t="s">
        <v>31</v>
      </c>
      <c r="AQ37" s="50" t="s">
        <v>4</v>
      </c>
      <c r="AR37" s="50" t="s">
        <v>5</v>
      </c>
      <c r="AS37" s="50" t="s">
        <v>47</v>
      </c>
      <c r="AT37" s="55" t="s">
        <v>6</v>
      </c>
      <c r="AU37" s="50" t="s">
        <v>7</v>
      </c>
      <c r="AV37" s="50" t="s">
        <v>14</v>
      </c>
      <c r="AW37" s="50" t="s">
        <v>8</v>
      </c>
      <c r="AX37" s="9" t="s">
        <v>122</v>
      </c>
      <c r="AY37" s="22" t="s">
        <v>17</v>
      </c>
      <c r="AZ37" s="17" t="s">
        <v>16</v>
      </c>
      <c r="BA37" s="17" t="s">
        <v>18</v>
      </c>
      <c r="BB37" s="17" t="s">
        <v>19</v>
      </c>
      <c r="BC37" s="17" t="s">
        <v>20</v>
      </c>
      <c r="BD37" s="166" t="s">
        <v>21</v>
      </c>
      <c r="BE37" s="167" t="s">
        <v>138</v>
      </c>
      <c r="BF37" s="170" t="s">
        <v>136</v>
      </c>
      <c r="BG37" s="170" t="s">
        <v>139</v>
      </c>
    </row>
    <row r="38" spans="1:59" s="9" customFormat="1" x14ac:dyDescent="0.3">
      <c r="A38" s="12"/>
      <c r="B38" s="10" t="s">
        <v>58</v>
      </c>
      <c r="C38" s="35" t="s">
        <v>0</v>
      </c>
      <c r="D38" s="50" t="s">
        <v>24</v>
      </c>
      <c r="E38" s="35" t="s">
        <v>1</v>
      </c>
      <c r="F38" s="35" t="s">
        <v>50</v>
      </c>
      <c r="G38" s="35" t="s">
        <v>26</v>
      </c>
      <c r="H38" s="35" t="s">
        <v>2</v>
      </c>
      <c r="I38" s="35" t="s">
        <v>29</v>
      </c>
      <c r="J38" s="35" t="s">
        <v>28</v>
      </c>
      <c r="K38" s="35" t="s">
        <v>3</v>
      </c>
      <c r="L38" s="35" t="s">
        <v>30</v>
      </c>
      <c r="M38" s="35" t="s">
        <v>31</v>
      </c>
      <c r="N38" s="50" t="s">
        <v>4</v>
      </c>
      <c r="O38" s="50" t="s">
        <v>5</v>
      </c>
      <c r="P38" s="50" t="s">
        <v>47</v>
      </c>
      <c r="Q38" s="55" t="s">
        <v>6</v>
      </c>
      <c r="R38" s="50" t="s">
        <v>7</v>
      </c>
      <c r="S38" s="50" t="s">
        <v>14</v>
      </c>
      <c r="T38" s="50" t="s">
        <v>8</v>
      </c>
      <c r="AD38" s="9">
        <v>1</v>
      </c>
      <c r="AE38" s="9">
        <v>0</v>
      </c>
      <c r="AF38" s="9">
        <v>68.517539999999997</v>
      </c>
      <c r="AG38">
        <v>11.112539999999999</v>
      </c>
      <c r="AH38">
        <v>758.80331999999999</v>
      </c>
      <c r="AI38">
        <v>309.79476</v>
      </c>
      <c r="AJ38">
        <v>9.4571400000000008</v>
      </c>
      <c r="AK38">
        <v>174.26555999999999</v>
      </c>
      <c r="AL38">
        <v>1246.62834</v>
      </c>
      <c r="AM38">
        <v>124.76375999999999</v>
      </c>
      <c r="AN38">
        <v>1632.8705399999999</v>
      </c>
      <c r="AO38">
        <v>9.9163800000000002</v>
      </c>
      <c r="AP38">
        <v>22.059540000000002</v>
      </c>
      <c r="AQ38">
        <v>158.26157999999998</v>
      </c>
      <c r="AR38">
        <v>167.37696</v>
      </c>
      <c r="AS38">
        <v>7.7056200000000006</v>
      </c>
      <c r="AT38">
        <v>22.119700000000002</v>
      </c>
      <c r="AU38">
        <v>15.897180000000001</v>
      </c>
      <c r="AV38">
        <v>21.864799999999999</v>
      </c>
      <c r="AW38">
        <v>67.225259999999992</v>
      </c>
      <c r="AX38">
        <f>AW38+AT38</f>
        <v>89.344959999999986</v>
      </c>
      <c r="AY38">
        <v>1032.0724799999998</v>
      </c>
      <c r="AZ38">
        <v>1681.18686</v>
      </c>
      <c r="BA38">
        <v>2115.3811799999999</v>
      </c>
      <c r="BB38">
        <v>277.17696000000001</v>
      </c>
      <c r="BC38">
        <v>1838.2042199999999</v>
      </c>
      <c r="BD38">
        <v>6.631879576137929</v>
      </c>
      <c r="BE38" s="75">
        <v>1813.19166</v>
      </c>
      <c r="BF38" s="9">
        <v>302.18952000000002</v>
      </c>
      <c r="BG38" s="9">
        <v>89.344959999999986</v>
      </c>
    </row>
    <row r="39" spans="1:59" s="9" customFormat="1" x14ac:dyDescent="0.3">
      <c r="A39" s="12"/>
      <c r="B39" s="10">
        <v>1</v>
      </c>
      <c r="C39" s="36">
        <v>1.2674000000000001</v>
      </c>
      <c r="D39" s="36">
        <v>0.22889999999999999</v>
      </c>
      <c r="E39" s="36">
        <v>13.722200000000001</v>
      </c>
      <c r="F39" s="36">
        <v>5.3299000000000003</v>
      </c>
      <c r="G39" s="36">
        <v>0.17680000000000001</v>
      </c>
      <c r="H39" s="36">
        <v>3.0756000000000001</v>
      </c>
      <c r="I39" s="36">
        <v>22.677099999999999</v>
      </c>
      <c r="J39" s="36">
        <v>2.097</v>
      </c>
      <c r="K39" s="36">
        <v>28.712299999999999</v>
      </c>
      <c r="L39" s="36">
        <v>0.1681</v>
      </c>
      <c r="M39" s="36">
        <v>0.41460000000000002</v>
      </c>
      <c r="N39" s="40">
        <v>6.1909000000000001</v>
      </c>
      <c r="O39" s="40">
        <v>2.9342999999999999</v>
      </c>
      <c r="P39" s="40">
        <v>0.28699999999999998</v>
      </c>
      <c r="Q39" s="40">
        <v>0.47410000000000002</v>
      </c>
      <c r="R39" s="40">
        <v>0.25409999999999999</v>
      </c>
      <c r="S39" s="40">
        <v>0.54730000000000001</v>
      </c>
      <c r="T39" s="40">
        <v>1.611</v>
      </c>
      <c r="AD39" s="9">
        <v>1</v>
      </c>
      <c r="AE39" s="9">
        <v>0</v>
      </c>
      <c r="AF39" s="9">
        <v>68.811239999999998</v>
      </c>
      <c r="AG39">
        <v>11.091180000000001</v>
      </c>
      <c r="AH39">
        <v>760.32522000000006</v>
      </c>
      <c r="AI39">
        <v>313.14293999999995</v>
      </c>
      <c r="AJ39">
        <v>9.1207200000000004</v>
      </c>
      <c r="AK39">
        <v>164.97395999999998</v>
      </c>
      <c r="AL39">
        <v>1277.8032599999997</v>
      </c>
      <c r="AM39">
        <v>117.87515999999998</v>
      </c>
      <c r="AN39">
        <v>1616.17236</v>
      </c>
      <c r="AO39">
        <v>10.151339999999999</v>
      </c>
      <c r="AP39">
        <v>25.130040000000001</v>
      </c>
      <c r="AQ39">
        <v>189.35639999999998</v>
      </c>
      <c r="AR39">
        <v>154.30998</v>
      </c>
      <c r="AS39">
        <v>10.514459999999998</v>
      </c>
      <c r="AT39">
        <v>21.86</v>
      </c>
      <c r="AU39">
        <v>13.649039999999999</v>
      </c>
      <c r="AV39">
        <v>23.161999999999999</v>
      </c>
      <c r="AW39">
        <v>64.870319999999992</v>
      </c>
      <c r="AX39">
        <f t="shared" ref="AX39:AX56" si="147">AW39+AT39</f>
        <v>86.730319999999992</v>
      </c>
      <c r="AY39">
        <v>1024.4736599999999</v>
      </c>
      <c r="AZ39">
        <v>1708.8213599999997</v>
      </c>
      <c r="BA39">
        <v>2119.0245999999997</v>
      </c>
      <c r="BB39">
        <v>309.76317999999992</v>
      </c>
      <c r="BC39">
        <v>1809.26142</v>
      </c>
      <c r="BD39">
        <v>5.8407891473738118</v>
      </c>
      <c r="BE39" s="9">
        <v>1830.6587999999999</v>
      </c>
      <c r="BF39" s="9">
        <v>288.36580000000004</v>
      </c>
      <c r="BG39" s="9">
        <v>86.730319999999992</v>
      </c>
    </row>
    <row r="40" spans="1:59" s="9" customFormat="1" x14ac:dyDescent="0.3">
      <c r="A40" s="12"/>
      <c r="B40" s="10">
        <v>1</v>
      </c>
      <c r="C40" s="37">
        <v>0.97009999999999996</v>
      </c>
      <c r="D40" s="37">
        <v>0.26850000000000002</v>
      </c>
      <c r="E40" s="37">
        <v>13.054399999999999</v>
      </c>
      <c r="F40" s="37">
        <v>3.7799</v>
      </c>
      <c r="G40" s="37">
        <v>0.17480000000000001</v>
      </c>
      <c r="H40" s="37">
        <v>3.5762</v>
      </c>
      <c r="I40" s="37">
        <v>20.6722</v>
      </c>
      <c r="J40" s="37">
        <v>1.9825999999999999</v>
      </c>
      <c r="K40" s="37">
        <v>26.507000000000001</v>
      </c>
      <c r="L40" s="37">
        <v>0.18659999999999999</v>
      </c>
      <c r="M40" s="37">
        <v>0.4194</v>
      </c>
      <c r="N40" s="41">
        <v>5.4283000000000001</v>
      </c>
      <c r="O40" s="41">
        <v>4.1060999999999996</v>
      </c>
      <c r="P40" s="41">
        <v>0.30520000000000003</v>
      </c>
      <c r="Q40" s="41">
        <v>0.4783</v>
      </c>
      <c r="R40" s="40">
        <v>0.3644</v>
      </c>
      <c r="S40" s="41">
        <v>0.60140000000000005</v>
      </c>
      <c r="T40" s="41">
        <v>2.4990000000000001</v>
      </c>
      <c r="AD40" s="9">
        <v>1</v>
      </c>
      <c r="AE40" s="9">
        <v>60</v>
      </c>
      <c r="AF40" s="9">
        <v>51.709919999999997</v>
      </c>
      <c r="AG40" s="9">
        <v>9.3391199999999994</v>
      </c>
      <c r="AH40" s="9">
        <v>559.86576000000014</v>
      </c>
      <c r="AI40" s="9">
        <v>217.45992000000001</v>
      </c>
      <c r="AJ40" s="9">
        <v>7.2134400000000003</v>
      </c>
      <c r="AK40" s="9">
        <v>125.48448</v>
      </c>
      <c r="AL40" s="9">
        <v>925.2256799999999</v>
      </c>
      <c r="AM40" s="9">
        <v>85.557599999999994</v>
      </c>
      <c r="AN40" s="9">
        <v>1171.4618400000002</v>
      </c>
      <c r="AO40" s="9">
        <v>6.8584800000000001</v>
      </c>
      <c r="AP40" s="9">
        <v>16.915680000000002</v>
      </c>
      <c r="AQ40" s="9">
        <v>252.58872</v>
      </c>
      <c r="AR40" s="9">
        <v>119.71944000000001</v>
      </c>
      <c r="AS40" s="9">
        <v>11.7096</v>
      </c>
      <c r="AT40">
        <v>19.34328</v>
      </c>
      <c r="AU40">
        <v>10.367280000000001</v>
      </c>
      <c r="AV40">
        <v>22.329840000000001</v>
      </c>
      <c r="AW40">
        <v>85.728800000000007</v>
      </c>
      <c r="AX40">
        <f t="shared" si="147"/>
        <v>105.07208</v>
      </c>
      <c r="AY40">
        <v>760.47120000000007</v>
      </c>
      <c r="AZ40">
        <v>1228.2431999999999</v>
      </c>
      <c r="BA40">
        <v>1710.1644800000004</v>
      </c>
      <c r="BB40">
        <v>361.7</v>
      </c>
      <c r="BC40">
        <v>1318.4642400000002</v>
      </c>
      <c r="BD40">
        <v>3.6451872822781319</v>
      </c>
      <c r="BE40" s="75">
        <v>1440.9662400000002</v>
      </c>
      <c r="BF40" s="9">
        <v>269.19824</v>
      </c>
      <c r="BG40" s="9">
        <v>105.07208</v>
      </c>
    </row>
    <row r="41" spans="1:59" s="9" customFormat="1" x14ac:dyDescent="0.3">
      <c r="A41" s="12"/>
      <c r="B41" s="10">
        <v>1</v>
      </c>
      <c r="C41" s="37">
        <v>0.81599999999999995</v>
      </c>
      <c r="D41" s="37">
        <v>0.2437</v>
      </c>
      <c r="E41" s="37">
        <v>12.2637</v>
      </c>
      <c r="F41" s="37">
        <v>4.3876999999999997</v>
      </c>
      <c r="G41" s="37">
        <v>0.19600000000000001</v>
      </c>
      <c r="H41" s="37">
        <v>3.4323999999999999</v>
      </c>
      <c r="I41" s="37">
        <v>23.290800000000001</v>
      </c>
      <c r="J41" s="37">
        <v>1.1455</v>
      </c>
      <c r="K41" s="37">
        <v>32.739199999999997</v>
      </c>
      <c r="L41" s="37">
        <v>0.21310000000000001</v>
      </c>
      <c r="M41" s="37">
        <v>0.49740000000000001</v>
      </c>
      <c r="N41" s="41">
        <v>4.5587999999999997</v>
      </c>
      <c r="O41" s="41">
        <v>3.6074999999999999</v>
      </c>
      <c r="P41" s="41">
        <v>0.18010000000000001</v>
      </c>
      <c r="Q41" s="41">
        <v>0.34129999999999999</v>
      </c>
      <c r="R41" s="40">
        <v>0.29670000000000002</v>
      </c>
      <c r="S41" s="41">
        <v>0.51839999999999997</v>
      </c>
      <c r="T41" s="41">
        <v>1.7868999999999999</v>
      </c>
      <c r="AD41" s="9">
        <v>1</v>
      </c>
      <c r="AE41" s="9">
        <v>60</v>
      </c>
      <c r="AF41" s="9">
        <v>39.580079999999995</v>
      </c>
      <c r="AG41" s="9">
        <v>10.954800000000001</v>
      </c>
      <c r="AH41" s="9">
        <v>532.61951999999997</v>
      </c>
      <c r="AI41" s="9">
        <v>154.21992</v>
      </c>
      <c r="AJ41" s="9">
        <v>7.1318400000000004</v>
      </c>
      <c r="AK41" s="9">
        <v>145.90896000000001</v>
      </c>
      <c r="AL41" s="9">
        <v>843.42576000000008</v>
      </c>
      <c r="AM41" s="9">
        <v>80.890079999999998</v>
      </c>
      <c r="AN41" s="9">
        <v>1081.4856</v>
      </c>
      <c r="AO41" s="9">
        <v>7.6132799999999996</v>
      </c>
      <c r="AP41" s="9">
        <v>17.111520000000002</v>
      </c>
      <c r="AQ41" s="9">
        <v>221.47463999999999</v>
      </c>
      <c r="AR41" s="9">
        <v>167.52887999999999</v>
      </c>
      <c r="AS41" s="9">
        <v>12.452160000000001</v>
      </c>
      <c r="AT41">
        <v>18.514600000000002</v>
      </c>
      <c r="AU41">
        <v>14.867520000000001</v>
      </c>
      <c r="AV41">
        <v>24.537120000000002</v>
      </c>
      <c r="AW41">
        <v>91.959199999999996</v>
      </c>
      <c r="AX41">
        <f t="shared" si="147"/>
        <v>110.4738</v>
      </c>
      <c r="AY41">
        <v>743.80848000000003</v>
      </c>
      <c r="AZ41">
        <v>1078.53576</v>
      </c>
      <c r="BA41">
        <v>1649.9312399999999</v>
      </c>
      <c r="BB41">
        <v>369.94</v>
      </c>
      <c r="BC41">
        <v>1280.99352</v>
      </c>
      <c r="BD41">
        <v>3.4627061685678759</v>
      </c>
      <c r="BE41" s="9">
        <v>1320.0717599999998</v>
      </c>
      <c r="BF41" s="9">
        <v>329.85948000000002</v>
      </c>
      <c r="BG41" s="9">
        <v>110.4738</v>
      </c>
    </row>
    <row r="42" spans="1:59" s="9" customFormat="1" x14ac:dyDescent="0.3">
      <c r="A42" s="12"/>
      <c r="B42" s="10">
        <v>1</v>
      </c>
      <c r="C42" s="37">
        <v>1.3553999999999999</v>
      </c>
      <c r="D42" s="37">
        <v>0.39600000000000002</v>
      </c>
      <c r="E42" s="37">
        <v>14.4947</v>
      </c>
      <c r="F42" s="37">
        <v>5.5246000000000004</v>
      </c>
      <c r="G42" s="37">
        <v>0.28989999999999999</v>
      </c>
      <c r="H42" s="37">
        <v>3.8113999999999999</v>
      </c>
      <c r="I42" s="37">
        <v>22.092500000000001</v>
      </c>
      <c r="J42" s="37">
        <v>2.6055000000000001</v>
      </c>
      <c r="K42" s="37">
        <v>23.6553</v>
      </c>
      <c r="L42" s="37">
        <v>0.2127</v>
      </c>
      <c r="M42" s="37">
        <v>0.31719999999999998</v>
      </c>
      <c r="N42" s="37">
        <v>4.1788999999999996</v>
      </c>
      <c r="O42" s="37">
        <v>4.3655999999999997</v>
      </c>
      <c r="P42" s="37">
        <v>0.2475</v>
      </c>
      <c r="Q42" s="37">
        <v>0.49020000000000002</v>
      </c>
      <c r="R42" s="37">
        <v>0.38819999999999999</v>
      </c>
      <c r="S42" s="37">
        <v>0.61370000000000002</v>
      </c>
      <c r="T42" s="37">
        <v>2.5632999999999999</v>
      </c>
      <c r="AD42" s="9">
        <v>1</v>
      </c>
      <c r="AE42" s="9">
        <v>60</v>
      </c>
      <c r="AF42" s="9">
        <v>33.2928</v>
      </c>
      <c r="AG42" s="9">
        <v>9.9429600000000011</v>
      </c>
      <c r="AH42" s="9">
        <v>500.35896000000002</v>
      </c>
      <c r="AI42" s="9">
        <v>179.01816000000002</v>
      </c>
      <c r="AJ42" s="9">
        <v>7.9968000000000004</v>
      </c>
      <c r="AK42" s="9">
        <v>140.04191999999998</v>
      </c>
      <c r="AL42" s="9">
        <v>950.26463999999999</v>
      </c>
      <c r="AM42" s="9">
        <v>46.736399999999996</v>
      </c>
      <c r="AN42" s="9">
        <v>1335.75936</v>
      </c>
      <c r="AO42" s="9">
        <v>8.6944800000000004</v>
      </c>
      <c r="AP42" s="9">
        <v>20.29392</v>
      </c>
      <c r="AQ42" s="9">
        <v>185.99903999999998</v>
      </c>
      <c r="AR42" s="9">
        <v>147.18600000000001</v>
      </c>
      <c r="AS42" s="9">
        <v>7.3480799999999995</v>
      </c>
      <c r="AT42">
        <v>16.925000000000001</v>
      </c>
      <c r="AU42">
        <v>12.105360000000001</v>
      </c>
      <c r="AV42">
        <v>22.150700000000001</v>
      </c>
      <c r="AW42">
        <v>82.905500000000004</v>
      </c>
      <c r="AX42">
        <f t="shared" si="147"/>
        <v>99.830500000000001</v>
      </c>
      <c r="AY42">
        <v>700.32792000000006</v>
      </c>
      <c r="AZ42">
        <v>1176.0192</v>
      </c>
      <c r="BA42">
        <v>1830.6729599999999</v>
      </c>
      <c r="BB42">
        <v>320.33</v>
      </c>
      <c r="BC42">
        <v>1415.34</v>
      </c>
      <c r="BD42">
        <v>4.41838104454781</v>
      </c>
      <c r="BE42" s="9">
        <v>1542.05232</v>
      </c>
      <c r="BF42" s="9">
        <v>288.62064000000004</v>
      </c>
      <c r="BG42" s="9">
        <v>99.830500000000001</v>
      </c>
    </row>
    <row r="43" spans="1:59" s="9" customFormat="1" x14ac:dyDescent="0.3">
      <c r="A43" s="12"/>
      <c r="B43" s="10">
        <v>2</v>
      </c>
      <c r="C43" s="37">
        <v>1.3398000000000001</v>
      </c>
      <c r="D43" s="37">
        <v>0.31690000000000002</v>
      </c>
      <c r="E43" s="37">
        <v>13.6981</v>
      </c>
      <c r="F43" s="37">
        <v>5.1753</v>
      </c>
      <c r="G43" s="37">
        <v>0.29170000000000001</v>
      </c>
      <c r="H43" s="37">
        <v>3.4392</v>
      </c>
      <c r="I43" s="37">
        <v>22.977799999999998</v>
      </c>
      <c r="J43" s="37">
        <v>2.6244999999999998</v>
      </c>
      <c r="K43" s="37">
        <v>28.764399999999998</v>
      </c>
      <c r="L43" s="37">
        <v>0.25459999999999999</v>
      </c>
      <c r="M43" s="37">
        <v>0.37909999999999999</v>
      </c>
      <c r="N43" s="41">
        <v>2.8774000000000002</v>
      </c>
      <c r="O43" s="41">
        <v>3.8260000000000001</v>
      </c>
      <c r="P43" s="41">
        <v>0.17349999999999999</v>
      </c>
      <c r="Q43" s="41">
        <v>0.45810000000000001</v>
      </c>
      <c r="R43" s="40">
        <v>0.317</v>
      </c>
      <c r="S43" s="41">
        <v>0.4723</v>
      </c>
      <c r="T43" s="41">
        <v>1.5825</v>
      </c>
      <c r="AD43" s="9">
        <v>1</v>
      </c>
      <c r="AE43" s="9">
        <v>60</v>
      </c>
      <c r="AF43" s="9">
        <v>55.300319999999999</v>
      </c>
      <c r="AG43" s="9">
        <v>16.1568</v>
      </c>
      <c r="AH43" s="9">
        <v>591.38376000000005</v>
      </c>
      <c r="AI43" s="9">
        <v>225.40368000000001</v>
      </c>
      <c r="AJ43" s="9">
        <v>11.827920000000001</v>
      </c>
      <c r="AK43" s="9">
        <v>155.50512000000001</v>
      </c>
      <c r="AL43" s="9">
        <v>901.37400000000002</v>
      </c>
      <c r="AM43" s="9">
        <v>106.3044</v>
      </c>
      <c r="AN43" s="9">
        <v>965.13624000000004</v>
      </c>
      <c r="AO43" s="9">
        <v>8.6781600000000001</v>
      </c>
      <c r="AP43" s="9">
        <v>12.94176</v>
      </c>
      <c r="AQ43" s="9">
        <v>170.49912</v>
      </c>
      <c r="AR43" s="9">
        <v>178.11648</v>
      </c>
      <c r="AS43" s="9">
        <v>10.098000000000001</v>
      </c>
      <c r="AT43">
        <v>18.001999999999999</v>
      </c>
      <c r="AU43">
        <v>15.838559999999998</v>
      </c>
      <c r="AV43">
        <v>24.039000000000001</v>
      </c>
      <c r="AW43">
        <v>84.582599999999999</v>
      </c>
      <c r="AX43">
        <f t="shared" si="147"/>
        <v>102.58459999999999</v>
      </c>
      <c r="AY43">
        <v>838.85208000000011</v>
      </c>
      <c r="AZ43">
        <v>1233.0820800000001</v>
      </c>
      <c r="BA43">
        <v>1479.2537599999998</v>
      </c>
      <c r="BB43">
        <v>307.22072000000003</v>
      </c>
      <c r="BC43">
        <v>1272.03</v>
      </c>
      <c r="BD43">
        <v>4.1404433919691348</v>
      </c>
      <c r="BE43" s="9">
        <v>1148.5771200000001</v>
      </c>
      <c r="BF43" s="9">
        <v>330.67664000000002</v>
      </c>
      <c r="BG43" s="9">
        <v>102.58459999999999</v>
      </c>
    </row>
    <row r="44" spans="1:59" s="9" customFormat="1" x14ac:dyDescent="0.3">
      <c r="A44" s="12"/>
      <c r="B44" s="10">
        <v>2</v>
      </c>
      <c r="C44" s="37">
        <v>1.363</v>
      </c>
      <c r="D44" s="37">
        <v>0.20979999999999999</v>
      </c>
      <c r="E44" s="37">
        <v>14.565899999999999</v>
      </c>
      <c r="F44" s="37">
        <v>6.5377999999999998</v>
      </c>
      <c r="G44" s="37">
        <v>0.14269999999999999</v>
      </c>
      <c r="H44" s="37">
        <v>2.9247000000000001</v>
      </c>
      <c r="I44" s="37">
        <v>24.214600000000001</v>
      </c>
      <c r="J44" s="37">
        <v>2.5983999999999998</v>
      </c>
      <c r="K44" s="37">
        <v>27.922699999999999</v>
      </c>
      <c r="L44" s="37">
        <v>0.16420000000000001</v>
      </c>
      <c r="M44" s="37">
        <v>0.41099999999999998</v>
      </c>
      <c r="N44" s="37">
        <v>3.0851000000000002</v>
      </c>
      <c r="O44" s="37">
        <v>3.2115999999999998</v>
      </c>
      <c r="P44" s="37">
        <v>0.1736</v>
      </c>
      <c r="Q44" s="37">
        <v>0.41420000000000001</v>
      </c>
      <c r="R44" s="37">
        <v>0.27589999999999998</v>
      </c>
      <c r="S44" s="37">
        <v>0.42799999999999999</v>
      </c>
      <c r="T44" s="37">
        <v>1.1819999999999999</v>
      </c>
      <c r="AD44" s="9">
        <v>1</v>
      </c>
      <c r="AE44" s="9">
        <v>120</v>
      </c>
      <c r="AF44" s="9">
        <v>52.986959999999996</v>
      </c>
      <c r="AG44" s="9">
        <v>13.729200000000002</v>
      </c>
      <c r="AH44" s="9">
        <v>556.35695999999996</v>
      </c>
      <c r="AI44" s="9">
        <v>142.15536</v>
      </c>
      <c r="AJ44" s="9">
        <v>8.2048799999999993</v>
      </c>
      <c r="AK44" s="9">
        <v>147.17376000000002</v>
      </c>
      <c r="AL44" s="9">
        <v>728.25959999999986</v>
      </c>
      <c r="AM44" s="9">
        <v>67.226159999999993</v>
      </c>
      <c r="AN44" s="9">
        <v>863.23824000000002</v>
      </c>
      <c r="AO44" s="9">
        <v>8.0376000000000012</v>
      </c>
      <c r="AP44" s="9">
        <v>10.67736</v>
      </c>
      <c r="AQ44" s="9">
        <v>433.07567999999998</v>
      </c>
      <c r="AR44" s="9">
        <v>148.47936000000001</v>
      </c>
      <c r="AS44">
        <v>16.13232</v>
      </c>
      <c r="AT44">
        <v>24.055680000000002</v>
      </c>
      <c r="AU44">
        <v>12.378720000000001</v>
      </c>
      <c r="AV44">
        <v>24.2029</v>
      </c>
      <c r="AW44">
        <v>103.29744000000001</v>
      </c>
      <c r="AX44">
        <f t="shared" si="147"/>
        <v>127.35312000000002</v>
      </c>
      <c r="AY44">
        <v>786.48936000000003</v>
      </c>
      <c r="AZ44">
        <v>937.64111999999977</v>
      </c>
      <c r="BA44">
        <v>1635.5376999999999</v>
      </c>
      <c r="BB44">
        <v>600.76401999999996</v>
      </c>
      <c r="BC44">
        <v>1034.77368</v>
      </c>
      <c r="BD44">
        <v>1.7224295156690643</v>
      </c>
      <c r="BE44" s="75">
        <v>1306.99128</v>
      </c>
      <c r="BF44" s="9">
        <v>328.54642000000001</v>
      </c>
      <c r="BG44" s="9">
        <v>127.35312000000002</v>
      </c>
    </row>
    <row r="45" spans="1:59" s="9" customFormat="1" x14ac:dyDescent="0.3">
      <c r="A45" s="12"/>
      <c r="B45" s="10">
        <v>2</v>
      </c>
      <c r="C45" s="37">
        <v>1.1519999999999999</v>
      </c>
      <c r="D45" s="37">
        <v>0.2581</v>
      </c>
      <c r="E45" s="37">
        <v>11.9117</v>
      </c>
      <c r="F45" s="37">
        <v>4.2889999999999997</v>
      </c>
      <c r="G45" s="37">
        <v>0.16220000000000001</v>
      </c>
      <c r="H45" s="37">
        <v>3.2002000000000002</v>
      </c>
      <c r="I45" s="37">
        <v>22.517800000000001</v>
      </c>
      <c r="J45" s="37">
        <v>2.1379999999999999</v>
      </c>
      <c r="K45" s="37">
        <v>32.127899999999997</v>
      </c>
      <c r="L45" s="37">
        <v>0.1575</v>
      </c>
      <c r="M45" s="37">
        <v>0.3881</v>
      </c>
      <c r="N45" s="37">
        <v>2.5131000000000001</v>
      </c>
      <c r="O45" s="37">
        <v>3.8719999999999999</v>
      </c>
      <c r="P45" s="37">
        <v>0.128</v>
      </c>
      <c r="Q45" s="37">
        <v>0.309</v>
      </c>
      <c r="R45" s="37">
        <v>0.36470000000000002</v>
      </c>
      <c r="S45" s="37">
        <v>0.4148</v>
      </c>
      <c r="T45" s="37">
        <v>1.4397</v>
      </c>
      <c r="AD45" s="9">
        <v>1</v>
      </c>
      <c r="AE45" s="9">
        <v>120</v>
      </c>
      <c r="AF45" s="9">
        <v>44.810639999999999</v>
      </c>
      <c r="AG45" s="9">
        <v>11.069039999999999</v>
      </c>
      <c r="AH45" s="9">
        <v>550.47768000000008</v>
      </c>
      <c r="AI45" s="9">
        <v>136.30055999999999</v>
      </c>
      <c r="AJ45" s="9">
        <v>10.089839999999999</v>
      </c>
      <c r="AK45" s="9">
        <v>150.14808000000002</v>
      </c>
      <c r="AL45" s="9">
        <v>786.31392000000005</v>
      </c>
      <c r="AM45" s="9">
        <v>68.641919999999999</v>
      </c>
      <c r="AN45" s="9">
        <v>1006.7196</v>
      </c>
      <c r="AO45" s="9">
        <v>8.4496800000000007</v>
      </c>
      <c r="AP45" s="9">
        <v>14.022959999999999</v>
      </c>
      <c r="AQ45" s="9">
        <v>390.23568</v>
      </c>
      <c r="AR45" s="9">
        <v>161.49047999999999</v>
      </c>
      <c r="AS45">
        <v>14.386080000000002</v>
      </c>
      <c r="AT45">
        <v>22.6525</v>
      </c>
      <c r="AU45">
        <v>14.165760000000001</v>
      </c>
      <c r="AV45">
        <v>26.711760000000002</v>
      </c>
      <c r="AW45">
        <v>106.46352</v>
      </c>
      <c r="AX45">
        <f t="shared" si="147"/>
        <v>129.11601999999999</v>
      </c>
      <c r="AY45">
        <v>775.04496000000017</v>
      </c>
      <c r="AZ45">
        <v>991.2564000000001</v>
      </c>
      <c r="BA45">
        <v>1756.8483399999998</v>
      </c>
      <c r="BB45">
        <v>560.44953999999996</v>
      </c>
      <c r="BC45">
        <v>1196.3988000000002</v>
      </c>
      <c r="BD45">
        <v>2.1347127878809578</v>
      </c>
      <c r="BE45" s="9">
        <v>1516.58088</v>
      </c>
      <c r="BF45" s="9">
        <v>345.87009999999998</v>
      </c>
      <c r="BG45" s="9">
        <v>129.11601999999999</v>
      </c>
    </row>
    <row r="46" spans="1:59" s="9" customFormat="1" x14ac:dyDescent="0.3">
      <c r="A46" s="12"/>
      <c r="B46" s="10">
        <v>2</v>
      </c>
      <c r="C46" s="37">
        <v>1.323</v>
      </c>
      <c r="D46" s="37">
        <v>0.2117</v>
      </c>
      <c r="E46" s="37">
        <v>13.443099999999999</v>
      </c>
      <c r="F46" s="37">
        <v>4.9673999999999996</v>
      </c>
      <c r="G46" s="37">
        <v>0.1845</v>
      </c>
      <c r="H46" s="37">
        <v>3.1208</v>
      </c>
      <c r="I46" s="37">
        <v>23.997900000000001</v>
      </c>
      <c r="J46" s="37">
        <v>2.3841999999999999</v>
      </c>
      <c r="K46" s="37">
        <v>30.250900000000001</v>
      </c>
      <c r="L46" s="37">
        <v>0.2117</v>
      </c>
      <c r="M46" s="37">
        <v>0.4163</v>
      </c>
      <c r="N46" s="37">
        <v>2.7677</v>
      </c>
      <c r="O46" s="37">
        <v>3.6217000000000001</v>
      </c>
      <c r="P46" s="37">
        <v>0.14199999999999999</v>
      </c>
      <c r="Q46" s="37">
        <v>0.35749999999999998</v>
      </c>
      <c r="R46" s="37">
        <v>0.31409999999999999</v>
      </c>
      <c r="S46" s="37">
        <v>0.39760000000000001</v>
      </c>
      <c r="T46" s="37">
        <v>1.3734999999999999</v>
      </c>
      <c r="AD46" s="9">
        <v>1</v>
      </c>
      <c r="AE46" s="9">
        <v>120</v>
      </c>
      <c r="AF46" s="9">
        <v>70.641120000000001</v>
      </c>
      <c r="AG46" s="9">
        <v>12.81528</v>
      </c>
      <c r="AH46" s="9">
        <v>524.35752000000002</v>
      </c>
      <c r="AI46" s="9">
        <v>156.31704000000002</v>
      </c>
      <c r="AJ46" s="9">
        <v>9.19224</v>
      </c>
      <c r="AK46" s="9">
        <v>128.16911999999999</v>
      </c>
      <c r="AL46" s="9">
        <v>783.56808000000001</v>
      </c>
      <c r="AM46" s="9">
        <v>69.221280000000007</v>
      </c>
      <c r="AN46" s="9">
        <v>945.67872</v>
      </c>
      <c r="AO46" s="9">
        <v>6.9074400000000002</v>
      </c>
      <c r="AP46" s="9">
        <v>12.81528</v>
      </c>
      <c r="AQ46" s="9">
        <v>244.05336000000003</v>
      </c>
      <c r="AR46" s="9">
        <v>141.02112</v>
      </c>
      <c r="AS46">
        <v>12.472560000000001</v>
      </c>
      <c r="AT46">
        <v>23.255999999999997</v>
      </c>
      <c r="AU46">
        <v>6.4627200000000009</v>
      </c>
      <c r="AV46">
        <v>23.566400000000002</v>
      </c>
      <c r="AW46">
        <v>105.423</v>
      </c>
      <c r="AX46">
        <f t="shared" si="147"/>
        <v>128.679</v>
      </c>
      <c r="AY46">
        <v>752.08271999999999</v>
      </c>
      <c r="AZ46">
        <v>1009.1064</v>
      </c>
      <c r="BA46">
        <v>1514.7491599999998</v>
      </c>
      <c r="BB46">
        <v>597.77</v>
      </c>
      <c r="BC46">
        <v>1105.97784</v>
      </c>
      <c r="BD46">
        <v>1.8501728758552622</v>
      </c>
      <c r="BE46" s="9">
        <v>1410.9782399999999</v>
      </c>
      <c r="BF46" s="9">
        <v>312.20179999999999</v>
      </c>
      <c r="BG46" s="9">
        <v>128.679</v>
      </c>
    </row>
    <row r="47" spans="1:59" s="9" customFormat="1" x14ac:dyDescent="0.3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5"/>
      <c r="AD47" s="9">
        <v>1</v>
      </c>
      <c r="AE47" s="9">
        <v>120</v>
      </c>
      <c r="AF47" s="9">
        <v>43.154160000000012</v>
      </c>
      <c r="AG47" s="9">
        <v>14.337119999999999</v>
      </c>
      <c r="AH47" s="9">
        <v>583.37063999999998</v>
      </c>
      <c r="AI47" s="9">
        <v>111.35544</v>
      </c>
      <c r="AJ47" s="9">
        <v>13.137600000000001</v>
      </c>
      <c r="AK47" s="9">
        <v>181.59672</v>
      </c>
      <c r="AL47" s="9">
        <v>665.63159999999993</v>
      </c>
      <c r="AM47" s="9">
        <v>63.92136</v>
      </c>
      <c r="AN47" s="9">
        <v>900.03984000000003</v>
      </c>
      <c r="AO47" s="9">
        <v>8.1355199999999996</v>
      </c>
      <c r="AP47" s="9">
        <v>10.032719999999999</v>
      </c>
      <c r="AQ47" s="9">
        <v>606.50832000000003</v>
      </c>
      <c r="AR47" s="9">
        <v>195.17495999999997</v>
      </c>
      <c r="AS47">
        <v>18.32328</v>
      </c>
      <c r="AT47">
        <v>24.218399999999999</v>
      </c>
      <c r="AU47">
        <v>14.647200000000002</v>
      </c>
      <c r="AV47">
        <v>26.384499999999999</v>
      </c>
      <c r="AW47">
        <v>116.3249</v>
      </c>
      <c r="AX47">
        <f t="shared" si="147"/>
        <v>140.54329999999999</v>
      </c>
      <c r="AY47">
        <v>843.73176000000001</v>
      </c>
      <c r="AZ47">
        <v>840.90840000000003</v>
      </c>
      <c r="BA47">
        <v>1911.6541200000001</v>
      </c>
      <c r="BB47">
        <v>604.76</v>
      </c>
      <c r="BC47">
        <v>1119.8947200000002</v>
      </c>
      <c r="BD47">
        <v>1.8518002513393748</v>
      </c>
      <c r="BE47" s="9">
        <v>1202.54736</v>
      </c>
      <c r="BF47" s="9">
        <v>395.07324</v>
      </c>
      <c r="BG47" s="9">
        <v>140.54329999999999</v>
      </c>
    </row>
    <row r="48" spans="1:59" s="9" customFormat="1" x14ac:dyDescent="0.3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5"/>
      <c r="AD48" s="9">
        <v>2</v>
      </c>
      <c r="AE48" s="9">
        <v>0</v>
      </c>
      <c r="AF48" s="9">
        <v>68.517539999999997</v>
      </c>
      <c r="AG48" s="9">
        <v>11.112539999999999</v>
      </c>
      <c r="AH48" s="9">
        <v>758.80331999999999</v>
      </c>
      <c r="AI48" s="9">
        <v>309.79476</v>
      </c>
      <c r="AJ48" s="9">
        <v>9.4571400000000008</v>
      </c>
      <c r="AK48" s="9">
        <v>174.26555999999999</v>
      </c>
      <c r="AL48" s="9">
        <v>1246.62834</v>
      </c>
      <c r="AM48" s="9">
        <v>124.76375999999999</v>
      </c>
      <c r="AN48" s="9">
        <v>1632.8705399999999</v>
      </c>
      <c r="AO48" s="9">
        <v>9.9163800000000002</v>
      </c>
      <c r="AP48" s="9">
        <v>22.059540000000002</v>
      </c>
      <c r="AQ48">
        <v>158.26157999999998</v>
      </c>
      <c r="AR48">
        <v>167.37696</v>
      </c>
      <c r="AS48">
        <v>7.7056200000000006</v>
      </c>
      <c r="AT48">
        <v>22.119700000000002</v>
      </c>
      <c r="AU48">
        <v>15.897180000000001</v>
      </c>
      <c r="AV48" s="9">
        <v>21.864799999999999</v>
      </c>
      <c r="AW48" s="9">
        <v>67.225259999999992</v>
      </c>
      <c r="AX48">
        <f t="shared" si="147"/>
        <v>89.344959999999986</v>
      </c>
      <c r="AY48" s="9">
        <v>1032.0724799999998</v>
      </c>
      <c r="AZ48" s="9">
        <v>1681.18686</v>
      </c>
      <c r="BA48" s="9">
        <v>2115.3811799999999</v>
      </c>
      <c r="BB48" s="9">
        <v>277.17696000000001</v>
      </c>
      <c r="BC48" s="9">
        <v>1838.2042199999999</v>
      </c>
      <c r="BD48" s="9">
        <v>6.631879576137929</v>
      </c>
      <c r="BE48" s="75">
        <v>1813.19166</v>
      </c>
      <c r="BF48" s="148">
        <v>302.18952000000002</v>
      </c>
      <c r="BG48" s="148">
        <v>89.344959999999986</v>
      </c>
    </row>
    <row r="49" spans="1:59" s="9" customFormat="1" x14ac:dyDescent="0.3">
      <c r="A49" s="12"/>
      <c r="B49" s="10"/>
      <c r="C49" s="10" t="s">
        <v>59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5"/>
      <c r="AD49" s="9">
        <v>2</v>
      </c>
      <c r="AE49" s="9">
        <v>0</v>
      </c>
      <c r="AF49" s="9">
        <v>68.811239999999998</v>
      </c>
      <c r="AG49" s="9">
        <v>11.091180000000001</v>
      </c>
      <c r="AH49" s="9">
        <v>760.32522000000006</v>
      </c>
      <c r="AI49" s="9">
        <v>313.14293999999995</v>
      </c>
      <c r="AJ49" s="9">
        <v>9.1207200000000004</v>
      </c>
      <c r="AK49" s="9">
        <v>164.97395999999998</v>
      </c>
      <c r="AL49" s="9">
        <v>1277.8032599999997</v>
      </c>
      <c r="AM49" s="9">
        <v>117.87515999999998</v>
      </c>
      <c r="AN49" s="9">
        <v>1616.17236</v>
      </c>
      <c r="AO49" s="9">
        <v>10.151339999999999</v>
      </c>
      <c r="AP49" s="9">
        <v>25.130040000000001</v>
      </c>
      <c r="AQ49">
        <v>189.35639999999998</v>
      </c>
      <c r="AR49">
        <v>154.30998</v>
      </c>
      <c r="AS49">
        <v>10.514459999999998</v>
      </c>
      <c r="AT49">
        <v>21.86</v>
      </c>
      <c r="AU49">
        <v>13.649039999999999</v>
      </c>
      <c r="AV49" s="9">
        <v>23.161999999999999</v>
      </c>
      <c r="AW49" s="9">
        <v>64.870319999999992</v>
      </c>
      <c r="AX49">
        <f t="shared" si="147"/>
        <v>86.730319999999992</v>
      </c>
      <c r="AY49" s="9">
        <v>1024.4736599999999</v>
      </c>
      <c r="AZ49" s="9">
        <v>1708.8213599999997</v>
      </c>
      <c r="BA49" s="9">
        <v>2119.0245999999997</v>
      </c>
      <c r="BB49" s="9">
        <v>309.76317999999992</v>
      </c>
      <c r="BC49" s="9">
        <v>1809.26142</v>
      </c>
      <c r="BD49" s="9">
        <v>5.8407891473738118</v>
      </c>
      <c r="BE49" s="148">
        <v>1830.6587999999999</v>
      </c>
      <c r="BF49" s="148">
        <v>288.36580000000004</v>
      </c>
      <c r="BG49" s="148">
        <v>86.730319999999992</v>
      </c>
    </row>
    <row r="50" spans="1:59" s="9" customFormat="1" x14ac:dyDescent="0.3">
      <c r="A50" s="12"/>
      <c r="B50" s="10" t="s">
        <v>58</v>
      </c>
      <c r="C50" s="35" t="s">
        <v>0</v>
      </c>
      <c r="D50" s="50" t="s">
        <v>24</v>
      </c>
      <c r="E50" s="35" t="s">
        <v>1</v>
      </c>
      <c r="F50" s="35" t="s">
        <v>50</v>
      </c>
      <c r="G50" s="35" t="s">
        <v>26</v>
      </c>
      <c r="H50" s="35" t="s">
        <v>2</v>
      </c>
      <c r="I50" s="35" t="s">
        <v>29</v>
      </c>
      <c r="J50" s="35" t="s">
        <v>28</v>
      </c>
      <c r="K50" s="35" t="s">
        <v>3</v>
      </c>
      <c r="L50" s="35" t="s">
        <v>30</v>
      </c>
      <c r="M50" s="35" t="s">
        <v>31</v>
      </c>
      <c r="N50" s="50" t="s">
        <v>4</v>
      </c>
      <c r="O50" s="50" t="s">
        <v>5</v>
      </c>
      <c r="P50" s="50" t="s">
        <v>47</v>
      </c>
      <c r="Q50" s="55" t="s">
        <v>6</v>
      </c>
      <c r="R50" s="50" t="s">
        <v>7</v>
      </c>
      <c r="S50" s="50" t="s">
        <v>14</v>
      </c>
      <c r="T50" s="50" t="s">
        <v>8</v>
      </c>
      <c r="AD50" s="9">
        <v>2</v>
      </c>
      <c r="AE50" s="9">
        <v>60</v>
      </c>
      <c r="AF50" s="9">
        <v>68.195819999999998</v>
      </c>
      <c r="AG50" s="9">
        <v>16.130209999999998</v>
      </c>
      <c r="AH50" s="9">
        <v>697.2332899999999</v>
      </c>
      <c r="AI50" s="9">
        <v>263.42276999999996</v>
      </c>
      <c r="AJ50" s="9">
        <v>14.847529999999999</v>
      </c>
      <c r="AK50" s="9">
        <v>175.05527999999998</v>
      </c>
      <c r="AL50">
        <v>1169.5700199999999</v>
      </c>
      <c r="AM50">
        <v>133.58704999999998</v>
      </c>
      <c r="AN50">
        <v>1464.1079599999998</v>
      </c>
      <c r="AO50">
        <v>12.959140000000001</v>
      </c>
      <c r="AP50">
        <v>19.296190000000003</v>
      </c>
      <c r="AQ50">
        <v>146.45966000000001</v>
      </c>
      <c r="AR50">
        <v>194.74340000000001</v>
      </c>
      <c r="AS50">
        <v>8.8311499999999992</v>
      </c>
      <c r="AT50">
        <v>20.3172</v>
      </c>
      <c r="AU50">
        <v>16.135299999999997</v>
      </c>
      <c r="AV50">
        <v>24.04007</v>
      </c>
      <c r="AW50">
        <v>70.549199999999999</v>
      </c>
      <c r="AX50">
        <f t="shared" si="147"/>
        <v>90.866399999999999</v>
      </c>
      <c r="AY50">
        <v>984.42126999999994</v>
      </c>
      <c r="AZ50">
        <v>1566.5798399999999</v>
      </c>
      <c r="BA50">
        <v>1964.4801299999997</v>
      </c>
      <c r="BB50">
        <v>270.19728000000003</v>
      </c>
      <c r="BC50">
        <v>1694.2828499999998</v>
      </c>
      <c r="BD50">
        <v>6.2705399921124281</v>
      </c>
      <c r="BE50" s="75">
        <v>1629.8638099999998</v>
      </c>
      <c r="BF50" s="9">
        <v>328.54642000000001</v>
      </c>
      <c r="BG50" s="9">
        <v>90.866399999999999</v>
      </c>
    </row>
    <row r="51" spans="1:59" s="9" customFormat="1" x14ac:dyDescent="0.3">
      <c r="A51" s="12"/>
      <c r="B51" s="10">
        <v>1</v>
      </c>
      <c r="C51" s="37">
        <v>1.2987</v>
      </c>
      <c r="D51" s="37">
        <v>0.33650000000000002</v>
      </c>
      <c r="E51" s="37">
        <v>13.636200000000001</v>
      </c>
      <c r="F51" s="37">
        <v>3.4842</v>
      </c>
      <c r="G51" s="37">
        <v>0.2011</v>
      </c>
      <c r="H51" s="37">
        <v>3.6072000000000002</v>
      </c>
      <c r="I51" s="37">
        <v>17.849499999999999</v>
      </c>
      <c r="J51" s="37">
        <v>1.6476999999999999</v>
      </c>
      <c r="K51" s="37">
        <v>21.157800000000002</v>
      </c>
      <c r="L51" s="37">
        <v>0.19700000000000001</v>
      </c>
      <c r="M51" s="37">
        <v>0.26169999999999999</v>
      </c>
      <c r="N51" s="37">
        <v>10.614599999999999</v>
      </c>
      <c r="O51" s="37">
        <v>3.6392000000000002</v>
      </c>
      <c r="P51" s="37">
        <v>0.39539999999999997</v>
      </c>
      <c r="Q51" s="37">
        <v>0.58960000000000001</v>
      </c>
      <c r="R51" s="37">
        <v>0.3034</v>
      </c>
      <c r="S51" s="37">
        <v>0.56869999999999998</v>
      </c>
      <c r="T51" s="37">
        <v>2.5318000000000001</v>
      </c>
      <c r="AD51" s="9">
        <v>2</v>
      </c>
      <c r="AE51" s="9">
        <v>60</v>
      </c>
      <c r="AF51" s="9">
        <v>69.3767</v>
      </c>
      <c r="AG51" s="9">
        <v>10.67882</v>
      </c>
      <c r="AH51" s="9">
        <v>741.40431000000001</v>
      </c>
      <c r="AI51" s="9">
        <v>332.77401999999995</v>
      </c>
      <c r="AJ51" s="9">
        <v>7.2634299999999996</v>
      </c>
      <c r="AK51" s="9">
        <v>148.86722999999998</v>
      </c>
      <c r="AL51">
        <v>1232.52314</v>
      </c>
      <c r="AM51">
        <v>132.25855999999999</v>
      </c>
      <c r="AN51">
        <v>1421.2654300000002</v>
      </c>
      <c r="AO51">
        <v>8.35778</v>
      </c>
      <c r="AP51">
        <v>20.919900000000002</v>
      </c>
      <c r="AQ51">
        <v>157.03158999999999</v>
      </c>
      <c r="AR51">
        <v>163.47043999999997</v>
      </c>
      <c r="AS51">
        <v>8.8362400000000001</v>
      </c>
      <c r="AT51">
        <v>20.082699999999999</v>
      </c>
      <c r="AU51">
        <v>14.043309999999998</v>
      </c>
      <c r="AV51">
        <v>21.785199999999996</v>
      </c>
      <c r="AW51">
        <v>70.163799999999995</v>
      </c>
      <c r="AX51">
        <f t="shared" si="147"/>
        <v>90.246499999999997</v>
      </c>
      <c r="AY51">
        <v>985.94826999999998</v>
      </c>
      <c r="AZ51">
        <v>1697.5557200000001</v>
      </c>
      <c r="BA51">
        <v>1897.5986100000005</v>
      </c>
      <c r="BB51">
        <v>277.89952999999997</v>
      </c>
      <c r="BC51">
        <v>1619.6990800000003</v>
      </c>
      <c r="BD51">
        <v>5.8283620702777021</v>
      </c>
      <c r="BE51" s="9">
        <v>1701.8364099999999</v>
      </c>
      <c r="BF51" s="9">
        <v>345.87009999999998</v>
      </c>
      <c r="BG51" s="9">
        <v>90.246499999999997</v>
      </c>
    </row>
    <row r="52" spans="1:59" s="9" customFormat="1" x14ac:dyDescent="0.3">
      <c r="A52" s="12"/>
      <c r="B52" s="10">
        <v>1</v>
      </c>
      <c r="C52" s="37">
        <v>1.0983000000000001</v>
      </c>
      <c r="D52" s="37">
        <v>0.27129999999999999</v>
      </c>
      <c r="E52" s="37">
        <v>13.492100000000001</v>
      </c>
      <c r="F52" s="37">
        <v>3.3407</v>
      </c>
      <c r="G52" s="37">
        <v>0.24729999999999999</v>
      </c>
      <c r="H52" s="37">
        <v>3.6800999999999999</v>
      </c>
      <c r="I52" s="37">
        <v>19.272400000000001</v>
      </c>
      <c r="J52" s="37">
        <v>1.6823999999999999</v>
      </c>
      <c r="K52" s="37">
        <v>24.674499999999998</v>
      </c>
      <c r="L52" s="37">
        <v>0.20710000000000001</v>
      </c>
      <c r="M52" s="37">
        <v>0.34370000000000001</v>
      </c>
      <c r="N52" s="37">
        <v>9.5646000000000004</v>
      </c>
      <c r="O52" s="37">
        <v>3.9581</v>
      </c>
      <c r="P52" s="37">
        <v>0.35260000000000002</v>
      </c>
      <c r="Q52" s="37">
        <v>0.53069999999999995</v>
      </c>
      <c r="R52" s="37">
        <v>0.34720000000000001</v>
      </c>
      <c r="S52" s="37">
        <v>0.65469999999999995</v>
      </c>
      <c r="T52" s="37">
        <v>2.6093999999999999</v>
      </c>
      <c r="AD52" s="9">
        <v>2</v>
      </c>
      <c r="AE52" s="9">
        <v>60</v>
      </c>
      <c r="AF52" s="9">
        <v>58.636799999999994</v>
      </c>
      <c r="AG52" s="9">
        <v>13.13729</v>
      </c>
      <c r="AH52" s="9">
        <v>606.30552999999998</v>
      </c>
      <c r="AI52" s="9">
        <v>218.31009999999998</v>
      </c>
      <c r="AJ52" s="9">
        <v>8.255980000000001</v>
      </c>
      <c r="AK52" s="9">
        <v>162.89017999999999</v>
      </c>
      <c r="AL52">
        <v>1146.1560200000001</v>
      </c>
      <c r="AM52">
        <v>108.82419999999999</v>
      </c>
      <c r="AN52">
        <v>1635.3101099999999</v>
      </c>
      <c r="AO52">
        <v>8.01675</v>
      </c>
      <c r="AP52">
        <v>19.754289999999997</v>
      </c>
      <c r="AQ52">
        <v>127.91679000000001</v>
      </c>
      <c r="AR52">
        <v>197.08479999999997</v>
      </c>
      <c r="AS52">
        <v>6.5151999999999992</v>
      </c>
      <c r="AT52">
        <v>19.728100000000001</v>
      </c>
      <c r="AU52">
        <v>18.563230000000001</v>
      </c>
      <c r="AV52">
        <v>21.113320000000002</v>
      </c>
      <c r="AW52">
        <v>73.280730000000005</v>
      </c>
      <c r="AX52">
        <f t="shared" si="147"/>
        <v>93.008830000000003</v>
      </c>
      <c r="AY52">
        <v>857.24252999999999</v>
      </c>
      <c r="AZ52">
        <v>1473.2903200000001</v>
      </c>
      <c r="BA52">
        <v>2119.2665700000002</v>
      </c>
      <c r="BB52">
        <v>248.55414000000002</v>
      </c>
      <c r="BC52">
        <v>1870.7124299999998</v>
      </c>
      <c r="BD52">
        <v>7.5263780760199754</v>
      </c>
      <c r="BE52" s="9">
        <v>1782.98119</v>
      </c>
      <c r="BF52" s="9">
        <v>312.20179999999999</v>
      </c>
      <c r="BG52" s="9">
        <v>93.008830000000003</v>
      </c>
    </row>
    <row r="53" spans="1:59" s="9" customFormat="1" x14ac:dyDescent="0.3">
      <c r="A53" s="12"/>
      <c r="B53" s="10">
        <v>1</v>
      </c>
      <c r="C53" s="37">
        <v>1.7314000000000001</v>
      </c>
      <c r="D53" s="37">
        <v>0.31409999999999999</v>
      </c>
      <c r="E53" s="37">
        <v>12.851900000000001</v>
      </c>
      <c r="F53" s="37">
        <v>3.8313000000000001</v>
      </c>
      <c r="G53" s="37">
        <v>0.2253</v>
      </c>
      <c r="H53" s="37">
        <v>3.1414</v>
      </c>
      <c r="I53" s="37">
        <v>19.205100000000002</v>
      </c>
      <c r="J53" s="37">
        <v>1.6966000000000001</v>
      </c>
      <c r="K53" s="37">
        <v>23.1784</v>
      </c>
      <c r="L53" s="37">
        <v>0.16930000000000001</v>
      </c>
      <c r="M53" s="37">
        <v>0.31409999999999999</v>
      </c>
      <c r="N53" s="37">
        <v>5.9817</v>
      </c>
      <c r="O53" s="37">
        <v>3.4563999999999999</v>
      </c>
      <c r="P53" s="37">
        <v>0.30570000000000003</v>
      </c>
      <c r="Q53" s="37">
        <v>0.56999999999999995</v>
      </c>
      <c r="R53" s="37">
        <v>0.15840000000000001</v>
      </c>
      <c r="S53" s="37">
        <v>0.55310000000000004</v>
      </c>
      <c r="T53" s="37">
        <v>2.3388</v>
      </c>
      <c r="AD53" s="9">
        <v>2</v>
      </c>
      <c r="AE53" s="9">
        <v>60</v>
      </c>
      <c r="AF53" s="9">
        <v>67.340699999999998</v>
      </c>
      <c r="AG53" s="9">
        <v>10.77553</v>
      </c>
      <c r="AH53" s="9">
        <v>684.25378999999998</v>
      </c>
      <c r="AI53" s="9">
        <v>252.84065999999993</v>
      </c>
      <c r="AJ53" s="9">
        <v>9.3910499999999999</v>
      </c>
      <c r="AK53" s="9">
        <v>158.84871999999999</v>
      </c>
      <c r="AL53">
        <v>1221.4931099999999</v>
      </c>
      <c r="AM53">
        <v>121.35577999999998</v>
      </c>
      <c r="AN53">
        <v>1539.77081</v>
      </c>
      <c r="AO53">
        <v>10.77553</v>
      </c>
      <c r="AP53">
        <v>21.18967</v>
      </c>
      <c r="AQ53">
        <v>140.87593000000001</v>
      </c>
      <c r="AR53">
        <v>184.34453000000002</v>
      </c>
      <c r="AS53">
        <v>7.2277999999999984</v>
      </c>
      <c r="AT53">
        <v>18.196749999999998</v>
      </c>
      <c r="AU53">
        <v>15.987689999999999</v>
      </c>
      <c r="AV53">
        <v>20.237839999999998</v>
      </c>
      <c r="AW53">
        <v>69.911149999999992</v>
      </c>
      <c r="AX53">
        <f t="shared" si="147"/>
        <v>88.107899999999987</v>
      </c>
      <c r="AY53">
        <v>941.38531999999987</v>
      </c>
      <c r="AZ53">
        <v>1595.6895499999996</v>
      </c>
      <c r="BA53">
        <v>2017.7421699999998</v>
      </c>
      <c r="BB53">
        <v>256.44947000000002</v>
      </c>
      <c r="BC53">
        <v>1761.2927</v>
      </c>
      <c r="BD53">
        <v>6.867991187503721</v>
      </c>
      <c r="BE53" s="9">
        <v>1599.2169200000003</v>
      </c>
      <c r="BF53" s="9">
        <v>395.07324</v>
      </c>
      <c r="BG53" s="9">
        <v>88.107899999999987</v>
      </c>
    </row>
    <row r="54" spans="1:59" s="9" customFormat="1" x14ac:dyDescent="0.3">
      <c r="A54" s="12"/>
      <c r="B54" s="10">
        <v>1</v>
      </c>
      <c r="C54" s="37">
        <v>1.0577000000000001</v>
      </c>
      <c r="D54" s="37">
        <v>0.35139999999999999</v>
      </c>
      <c r="E54" s="37">
        <v>14.298299999999999</v>
      </c>
      <c r="F54" s="37">
        <v>2.7292999999999998</v>
      </c>
      <c r="G54" s="37">
        <v>0.32200000000000001</v>
      </c>
      <c r="H54" s="37">
        <v>4.4508999999999999</v>
      </c>
      <c r="I54" s="37">
        <v>16.314499999999999</v>
      </c>
      <c r="J54" s="37">
        <v>1.5667</v>
      </c>
      <c r="K54" s="37">
        <v>22.059799999999999</v>
      </c>
      <c r="L54" s="37">
        <v>0.19939999999999999</v>
      </c>
      <c r="M54" s="37">
        <v>0.24590000000000001</v>
      </c>
      <c r="N54" s="37">
        <v>14.865399999999999</v>
      </c>
      <c r="O54" s="37">
        <v>4.7836999999999996</v>
      </c>
      <c r="P54" s="37">
        <v>0.4491</v>
      </c>
      <c r="Q54" s="37">
        <v>0.61809999999999998</v>
      </c>
      <c r="R54" s="37">
        <v>0.35899999999999999</v>
      </c>
      <c r="S54" s="37">
        <v>0.69569999999999999</v>
      </c>
      <c r="T54" s="37">
        <v>3.0962000000000001</v>
      </c>
      <c r="AD54" s="9">
        <v>2</v>
      </c>
      <c r="AE54" s="9">
        <v>120</v>
      </c>
      <c r="AF54" s="9">
        <v>93.687400000000011</v>
      </c>
      <c r="AG54" s="9">
        <v>12.46566</v>
      </c>
      <c r="AH54" s="9">
        <v>880.21038999999996</v>
      </c>
      <c r="AI54" s="9">
        <v>356.70837</v>
      </c>
      <c r="AJ54" s="9">
        <v>8.9788400000000017</v>
      </c>
      <c r="AK54">
        <v>173.09332000000003</v>
      </c>
      <c r="AL54">
        <v>1362.1992</v>
      </c>
      <c r="AM54">
        <v>145.51068000000001</v>
      </c>
      <c r="AN54">
        <v>1560.5524700000001</v>
      </c>
      <c r="AO54">
        <v>10.076130000000001</v>
      </c>
      <c r="AP54">
        <v>23.109929999999999</v>
      </c>
      <c r="AQ54">
        <v>135.41227000000001</v>
      </c>
      <c r="AR54">
        <v>191.65813</v>
      </c>
      <c r="AS54">
        <v>5.5922800000000006</v>
      </c>
      <c r="AT54">
        <v>15.805</v>
      </c>
      <c r="AU54">
        <v>15.785380000000002</v>
      </c>
      <c r="AV54">
        <v>22.630099999999999</v>
      </c>
      <c r="AW54">
        <v>51.071329999999996</v>
      </c>
      <c r="AX54">
        <f t="shared" si="147"/>
        <v>66.876329999999996</v>
      </c>
      <c r="AY54">
        <v>1178.5117399999999</v>
      </c>
      <c r="AZ54">
        <v>1864.4182500000002</v>
      </c>
      <c r="BA54">
        <v>2021.6168900000005</v>
      </c>
      <c r="BB54">
        <v>230.51097999999999</v>
      </c>
      <c r="BC54">
        <v>1791.1059100000002</v>
      </c>
      <c r="BD54">
        <v>7.7701544195421857</v>
      </c>
      <c r="BE54" s="9">
        <v>1996.0039299999999</v>
      </c>
      <c r="BF54" s="9">
        <v>302.54221999999999</v>
      </c>
      <c r="BG54" s="9">
        <v>66.876329999999996</v>
      </c>
    </row>
    <row r="55" spans="1:59" s="9" customFormat="1" x14ac:dyDescent="0.3">
      <c r="A55" s="12"/>
      <c r="B55" s="10">
        <v>2</v>
      </c>
      <c r="C55" s="37">
        <v>1.6819999999999999</v>
      </c>
      <c r="D55" s="37">
        <v>0.2238</v>
      </c>
      <c r="E55" s="37">
        <v>15.8027</v>
      </c>
      <c r="F55" s="37">
        <v>6.4040999999999997</v>
      </c>
      <c r="G55" s="37">
        <v>0.16120000000000001</v>
      </c>
      <c r="H55" s="37">
        <v>3.1076000000000001</v>
      </c>
      <c r="I55" s="37">
        <v>24.456</v>
      </c>
      <c r="J55" s="37">
        <v>2.6124000000000001</v>
      </c>
      <c r="K55" s="37">
        <v>28.017099999999999</v>
      </c>
      <c r="L55" s="37">
        <v>0.18090000000000001</v>
      </c>
      <c r="M55" s="37">
        <v>0.41489999999999999</v>
      </c>
      <c r="N55" s="37">
        <v>2.4310999999999998</v>
      </c>
      <c r="O55" s="37">
        <v>3.4409000000000001</v>
      </c>
      <c r="P55" s="37">
        <v>0.1004</v>
      </c>
      <c r="Q55" s="37">
        <v>0.26579999999999998</v>
      </c>
      <c r="R55" s="37">
        <v>0.28339999999999999</v>
      </c>
      <c r="S55" s="37">
        <v>0.47810000000000002</v>
      </c>
      <c r="T55" s="37">
        <v>0.91690000000000005</v>
      </c>
      <c r="AD55" s="9">
        <v>2</v>
      </c>
      <c r="AE55" s="9">
        <v>120</v>
      </c>
      <c r="AF55" s="9">
        <v>77.740489999999994</v>
      </c>
      <c r="AG55" s="9">
        <v>10.984039999999998</v>
      </c>
      <c r="AH55" s="9">
        <v>828.93853999999999</v>
      </c>
      <c r="AI55" s="9">
        <v>319.55090000000001</v>
      </c>
      <c r="AJ55" s="9">
        <v>8.1154899999999994</v>
      </c>
      <c r="AK55">
        <v>152.98562000000001</v>
      </c>
      <c r="AL55">
        <v>1345.2942499999999</v>
      </c>
      <c r="AM55">
        <v>143.28825000000001</v>
      </c>
      <c r="AN55">
        <v>1791.29529</v>
      </c>
      <c r="AO55">
        <v>10.360200000000001</v>
      </c>
      <c r="AP55">
        <v>21.789840000000002</v>
      </c>
      <c r="AQ55">
        <v>182.9188</v>
      </c>
      <c r="AR55">
        <v>192.51034000000001</v>
      </c>
      <c r="AS55">
        <v>8.4385499999999993</v>
      </c>
      <c r="AT55">
        <v>17.035599999999999</v>
      </c>
      <c r="AU55">
        <v>16.501300000000001</v>
      </c>
      <c r="AV55">
        <v>23.516540000000003</v>
      </c>
      <c r="AW55">
        <v>53.973300000000002</v>
      </c>
      <c r="AX55">
        <f t="shared" si="147"/>
        <v>71.008899999999997</v>
      </c>
      <c r="AY55">
        <v>1089.12438</v>
      </c>
      <c r="AZ55">
        <v>1808.1333999999999</v>
      </c>
      <c r="BA55">
        <v>2307.9795599999998</v>
      </c>
      <c r="BB55">
        <v>285.88279</v>
      </c>
      <c r="BC55">
        <v>2022.0967699999999</v>
      </c>
      <c r="BD55">
        <v>7.0731671885530423</v>
      </c>
      <c r="BE55" s="75">
        <v>1719.0746700000002</v>
      </c>
      <c r="BF55" s="9">
        <v>311.97563000000002</v>
      </c>
      <c r="BG55" s="9">
        <v>71.008899999999997</v>
      </c>
    </row>
    <row r="56" spans="1:59" s="9" customFormat="1" x14ac:dyDescent="0.3">
      <c r="A56" s="12"/>
      <c r="B56" s="10">
        <v>2</v>
      </c>
      <c r="C56" s="37">
        <v>1.3956999999999999</v>
      </c>
      <c r="D56" s="37">
        <v>0.19719999999999999</v>
      </c>
      <c r="E56" s="37">
        <v>14.882199999999999</v>
      </c>
      <c r="F56" s="37">
        <v>5.7370000000000001</v>
      </c>
      <c r="G56" s="37">
        <v>0.1457</v>
      </c>
      <c r="H56" s="37">
        <v>2.7465999999999999</v>
      </c>
      <c r="I56" s="37">
        <v>24.1525</v>
      </c>
      <c r="J56" s="37">
        <v>2.5724999999999998</v>
      </c>
      <c r="K56" s="37">
        <v>32.159700000000001</v>
      </c>
      <c r="L56" s="37">
        <v>0.186</v>
      </c>
      <c r="M56" s="37">
        <v>0.39119999999999999</v>
      </c>
      <c r="N56" s="37">
        <v>3.2839999999999998</v>
      </c>
      <c r="O56" s="37">
        <v>3.4561999999999999</v>
      </c>
      <c r="P56" s="37">
        <v>0.1515</v>
      </c>
      <c r="Q56" s="37">
        <v>0.32379999999999998</v>
      </c>
      <c r="R56" s="37">
        <v>0.27829999999999999</v>
      </c>
      <c r="S56" s="37">
        <v>0.42220000000000002</v>
      </c>
      <c r="T56" s="37">
        <v>0.96899999999999997</v>
      </c>
      <c r="AD56" s="9">
        <v>2</v>
      </c>
      <c r="AE56" s="9">
        <v>120</v>
      </c>
      <c r="AF56" s="9">
        <v>107.13338</v>
      </c>
      <c r="AG56" s="9">
        <v>14.632390000000001</v>
      </c>
      <c r="AH56" s="9">
        <v>840.64667999999995</v>
      </c>
      <c r="AI56" s="9">
        <v>375.83018000000004</v>
      </c>
      <c r="AJ56" s="9">
        <v>9.9368800000000004</v>
      </c>
      <c r="AK56">
        <v>146.24592000000001</v>
      </c>
      <c r="AL56">
        <v>1315.7454000000002</v>
      </c>
      <c r="AM56">
        <v>151.99973</v>
      </c>
      <c r="AN56">
        <v>1472.35709</v>
      </c>
      <c r="AO56">
        <v>10.087270000000002</v>
      </c>
      <c r="AP56">
        <v>18.731909999999999</v>
      </c>
      <c r="AQ56">
        <v>145.56638000000001</v>
      </c>
      <c r="AR56">
        <v>163.89724999999999</v>
      </c>
      <c r="AS56">
        <v>6.7953999999999999</v>
      </c>
      <c r="AT56">
        <v>17.996670000000002</v>
      </c>
      <c r="AU56">
        <v>16.996700000000001</v>
      </c>
      <c r="AV56">
        <v>20.726700000000001</v>
      </c>
      <c r="AW56">
        <v>47.161189999999998</v>
      </c>
      <c r="AX56">
        <f t="shared" si="147"/>
        <v>65.157859999999999</v>
      </c>
      <c r="AY56">
        <v>1128.6825199999998</v>
      </c>
      <c r="AZ56">
        <v>1843.5753100000002</v>
      </c>
      <c r="BA56">
        <v>1910.2292899999998</v>
      </c>
      <c r="BB56">
        <v>238.24634</v>
      </c>
      <c r="BC56">
        <v>1671.9829499999998</v>
      </c>
      <c r="BD56">
        <v>7.0178746502464628</v>
      </c>
      <c r="BE56" s="9">
        <v>1636.6553799999999</v>
      </c>
      <c r="BF56" s="9">
        <v>273.57390999999996</v>
      </c>
      <c r="BG56" s="9">
        <v>65.157859999999999</v>
      </c>
    </row>
    <row r="57" spans="1:59" s="9" customFormat="1" x14ac:dyDescent="0.3">
      <c r="A57" s="12"/>
      <c r="B57" s="10">
        <v>2</v>
      </c>
      <c r="C57" s="37">
        <v>1.9234</v>
      </c>
      <c r="D57" s="37">
        <v>0.26269999999999999</v>
      </c>
      <c r="E57" s="37">
        <v>15.0924</v>
      </c>
      <c r="F57" s="37">
        <v>6.7473999999999998</v>
      </c>
      <c r="G57" s="37">
        <v>0.1784</v>
      </c>
      <c r="H57" s="37">
        <v>2.6255999999999999</v>
      </c>
      <c r="I57" s="37">
        <v>23.622</v>
      </c>
      <c r="J57" s="37">
        <v>2.7288999999999999</v>
      </c>
      <c r="K57" s="37">
        <v>26.433700000000002</v>
      </c>
      <c r="L57" s="37">
        <v>0.18110000000000001</v>
      </c>
      <c r="M57" s="37">
        <v>0.33629999999999999</v>
      </c>
      <c r="N57" s="37">
        <v>2.6133999999999999</v>
      </c>
      <c r="O57" s="37">
        <v>2.9424999999999999</v>
      </c>
      <c r="P57" s="37">
        <v>0.122</v>
      </c>
      <c r="Q57" s="37">
        <v>0.3231</v>
      </c>
      <c r="R57" s="37">
        <v>0.24590000000000001</v>
      </c>
      <c r="S57" s="37">
        <v>0.30030000000000001</v>
      </c>
      <c r="T57" s="37">
        <v>0.84670000000000001</v>
      </c>
      <c r="AX57"/>
    </row>
    <row r="58" spans="1:59" s="9" customFormat="1" x14ac:dyDescent="0.3">
      <c r="A58" s="12"/>
      <c r="B58" s="10">
        <v>2</v>
      </c>
      <c r="C58" s="10">
        <f>AVERAGE(C55:C57)</f>
        <v>1.6670333333333334</v>
      </c>
      <c r="D58" s="10">
        <f t="shared" ref="D58:T58" si="148">AVERAGE(D55:D57)</f>
        <v>0.22789999999999999</v>
      </c>
      <c r="E58" s="10">
        <f t="shared" si="148"/>
        <v>15.259099999999998</v>
      </c>
      <c r="F58" s="10">
        <f t="shared" si="148"/>
        <v>6.2961666666666671</v>
      </c>
      <c r="G58" s="10">
        <f t="shared" si="148"/>
        <v>0.16176666666666667</v>
      </c>
      <c r="H58" s="10">
        <f t="shared" si="148"/>
        <v>2.8266000000000004</v>
      </c>
      <c r="I58" s="10">
        <f t="shared" si="148"/>
        <v>24.076833333333337</v>
      </c>
      <c r="J58" s="10">
        <f t="shared" si="148"/>
        <v>2.6379333333333332</v>
      </c>
      <c r="K58" s="10">
        <f t="shared" si="148"/>
        <v>28.870166666666666</v>
      </c>
      <c r="L58" s="10">
        <f t="shared" si="148"/>
        <v>0.18266666666666667</v>
      </c>
      <c r="M58" s="10">
        <f t="shared" si="148"/>
        <v>0.38080000000000003</v>
      </c>
      <c r="N58" s="10">
        <f t="shared" si="148"/>
        <v>2.7761666666666667</v>
      </c>
      <c r="O58" s="10">
        <f t="shared" si="148"/>
        <v>3.2798666666666669</v>
      </c>
      <c r="P58" s="10">
        <f t="shared" si="148"/>
        <v>0.12463333333333333</v>
      </c>
      <c r="Q58" s="10">
        <f t="shared" si="148"/>
        <v>0.3042333333333333</v>
      </c>
      <c r="R58" s="10">
        <f t="shared" si="148"/>
        <v>0.26919999999999999</v>
      </c>
      <c r="S58" s="10">
        <f t="shared" si="148"/>
        <v>0.40020000000000006</v>
      </c>
      <c r="T58" s="10">
        <f t="shared" si="148"/>
        <v>0.9108666666666666</v>
      </c>
      <c r="AN58" s="9">
        <f>AVERAGE(AN50:AN53)</f>
        <v>1515.1135774999998</v>
      </c>
      <c r="AO58" s="9">
        <f>STDEV(AN50:AN53)</f>
        <v>93.922367490959672</v>
      </c>
    </row>
    <row r="59" spans="1:59" s="9" customFormat="1" x14ac:dyDescent="0.2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5"/>
    </row>
    <row r="60" spans="1:59" s="9" customFormat="1" x14ac:dyDescent="0.25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5"/>
    </row>
    <row r="61" spans="1:59" s="9" customFormat="1" x14ac:dyDescent="0.25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5"/>
    </row>
    <row r="62" spans="1:59" x14ac:dyDescent="0.3">
      <c r="A62" s="12" t="s">
        <v>61</v>
      </c>
      <c r="B62" s="10" t="s">
        <v>58</v>
      </c>
      <c r="C62" s="35" t="s">
        <v>0</v>
      </c>
      <c r="D62" s="50" t="s">
        <v>24</v>
      </c>
      <c r="E62" s="35" t="s">
        <v>1</v>
      </c>
      <c r="F62" s="35" t="s">
        <v>50</v>
      </c>
      <c r="G62" s="35" t="s">
        <v>26</v>
      </c>
      <c r="H62" s="35" t="s">
        <v>2</v>
      </c>
      <c r="I62" s="35" t="s">
        <v>29</v>
      </c>
      <c r="J62" s="35" t="s">
        <v>28</v>
      </c>
      <c r="K62" s="35" t="s">
        <v>3</v>
      </c>
      <c r="L62" s="35" t="s">
        <v>30</v>
      </c>
      <c r="M62" s="35" t="s">
        <v>31</v>
      </c>
      <c r="N62" s="50" t="s">
        <v>4</v>
      </c>
      <c r="O62" s="50" t="s">
        <v>5</v>
      </c>
      <c r="P62" s="50" t="s">
        <v>47</v>
      </c>
      <c r="Q62" s="55" t="s">
        <v>6</v>
      </c>
      <c r="R62" s="50" t="s">
        <v>7</v>
      </c>
      <c r="S62" s="50" t="s">
        <v>14</v>
      </c>
      <c r="T62" s="50" t="s">
        <v>8</v>
      </c>
    </row>
    <row r="63" spans="1:59" x14ac:dyDescent="0.3">
      <c r="A63" s="12" t="s">
        <v>60</v>
      </c>
      <c r="B63" s="10">
        <v>1</v>
      </c>
      <c r="C63" s="37">
        <v>1.2830999999999999</v>
      </c>
      <c r="D63" s="37">
        <v>0.20810000000000001</v>
      </c>
      <c r="E63" s="37">
        <v>14.2098</v>
      </c>
      <c r="F63" s="37">
        <v>5.8014000000000001</v>
      </c>
      <c r="G63" s="37">
        <v>0.17710000000000001</v>
      </c>
      <c r="H63" s="37">
        <v>3.2633999999999999</v>
      </c>
      <c r="I63" s="37">
        <v>23.345099999999999</v>
      </c>
      <c r="J63" s="37">
        <v>2.3363999999999998</v>
      </c>
      <c r="K63" s="37">
        <v>30.578099999999999</v>
      </c>
      <c r="L63" s="37">
        <v>0.1857</v>
      </c>
      <c r="M63" s="37">
        <v>0.41310000000000002</v>
      </c>
      <c r="N63" s="37">
        <v>2.9636999999999998</v>
      </c>
      <c r="O63" s="37">
        <v>3.1343999999999999</v>
      </c>
      <c r="P63" s="37">
        <v>0.14430000000000001</v>
      </c>
      <c r="Q63" s="37">
        <v>0.39550000000000002</v>
      </c>
      <c r="R63" s="37">
        <v>0.29770000000000002</v>
      </c>
      <c r="S63" s="36">
        <v>0.372</v>
      </c>
      <c r="T63" s="37">
        <v>1.2588999999999999</v>
      </c>
    </row>
    <row r="64" spans="1:59" x14ac:dyDescent="0.3">
      <c r="A64" s="12" t="s">
        <v>60</v>
      </c>
      <c r="B64" s="10">
        <v>1</v>
      </c>
      <c r="C64" s="37">
        <v>1.2886</v>
      </c>
      <c r="D64" s="37">
        <v>0.2077</v>
      </c>
      <c r="E64" s="37">
        <v>14.238300000000001</v>
      </c>
      <c r="F64" s="37">
        <v>5.8640999999999996</v>
      </c>
      <c r="G64" s="37">
        <v>0.17080000000000001</v>
      </c>
      <c r="H64" s="37">
        <v>3.0893999999999999</v>
      </c>
      <c r="I64" s="37">
        <v>23.928899999999999</v>
      </c>
      <c r="J64" s="37">
        <v>2.2073999999999998</v>
      </c>
      <c r="K64" s="37">
        <v>30.2654</v>
      </c>
      <c r="L64" s="37">
        <v>0.19009999999999999</v>
      </c>
      <c r="M64" s="37">
        <v>0.47060000000000002</v>
      </c>
      <c r="N64" s="37">
        <v>3.5459999999999998</v>
      </c>
      <c r="O64" s="37">
        <v>2.8896999999999999</v>
      </c>
      <c r="P64" s="37">
        <v>0.19689999999999999</v>
      </c>
      <c r="Q64" s="37">
        <v>0.42809999999999998</v>
      </c>
      <c r="R64" s="37">
        <v>0.25559999999999999</v>
      </c>
      <c r="S64" s="36">
        <v>0.47120000000000001</v>
      </c>
      <c r="T64" s="37">
        <v>1.2148000000000001</v>
      </c>
      <c r="BE64" s="167"/>
      <c r="BF64" s="170"/>
      <c r="BG64" s="170"/>
    </row>
    <row r="65" spans="1:59" x14ac:dyDescent="0.3">
      <c r="A65" s="12" t="s">
        <v>60</v>
      </c>
      <c r="B65" s="10">
        <v>2</v>
      </c>
      <c r="C65" s="37">
        <v>1.2830999999999999</v>
      </c>
      <c r="D65" s="37">
        <v>0.20810000000000001</v>
      </c>
      <c r="E65" s="37">
        <v>14.2098</v>
      </c>
      <c r="F65" s="37">
        <v>5.8014000000000001</v>
      </c>
      <c r="G65" s="37">
        <v>0.17710000000000001</v>
      </c>
      <c r="H65" s="37">
        <v>3.2633999999999999</v>
      </c>
      <c r="I65" s="37">
        <v>23.345099999999999</v>
      </c>
      <c r="J65" s="37">
        <v>2.3363999999999998</v>
      </c>
      <c r="K65" s="37">
        <v>30.578099999999999</v>
      </c>
      <c r="L65" s="37">
        <v>0.1857</v>
      </c>
      <c r="M65" s="37">
        <v>0.41310000000000002</v>
      </c>
      <c r="N65" s="37">
        <v>2.9636999999999998</v>
      </c>
      <c r="O65" s="37">
        <v>3.1343999999999999</v>
      </c>
      <c r="P65" s="37">
        <v>0.14430000000000001</v>
      </c>
      <c r="Q65" s="37">
        <v>0.39550000000000002</v>
      </c>
      <c r="R65" s="37">
        <v>0.29770000000000002</v>
      </c>
      <c r="S65" s="36">
        <v>0.372</v>
      </c>
      <c r="T65" s="37">
        <v>1.2588999999999999</v>
      </c>
      <c r="BE65" s="75"/>
      <c r="BF65" s="148"/>
      <c r="BG65" s="148"/>
    </row>
    <row r="66" spans="1:59" x14ac:dyDescent="0.3">
      <c r="A66" s="12" t="s">
        <v>60</v>
      </c>
      <c r="B66" s="10">
        <v>2</v>
      </c>
      <c r="C66" s="37">
        <v>1.2886</v>
      </c>
      <c r="D66" s="37">
        <v>0.2077</v>
      </c>
      <c r="E66" s="37">
        <v>14.238300000000001</v>
      </c>
      <c r="F66" s="37">
        <v>5.8640999999999996</v>
      </c>
      <c r="G66" s="37">
        <v>0.17080000000000001</v>
      </c>
      <c r="H66" s="37">
        <v>3.0893999999999999</v>
      </c>
      <c r="I66" s="37">
        <v>23.928899999999999</v>
      </c>
      <c r="J66" s="37">
        <v>2.2073999999999998</v>
      </c>
      <c r="K66" s="37">
        <v>30.2654</v>
      </c>
      <c r="L66" s="37">
        <v>0.19009999999999999</v>
      </c>
      <c r="M66" s="37">
        <v>0.47060000000000002</v>
      </c>
      <c r="N66" s="37">
        <v>3.5459999999999998</v>
      </c>
      <c r="O66" s="37">
        <v>2.8896999999999999</v>
      </c>
      <c r="P66" s="37">
        <v>0.19689999999999999</v>
      </c>
      <c r="Q66" s="37">
        <v>0.42809999999999998</v>
      </c>
      <c r="R66" s="37">
        <v>0.25559999999999999</v>
      </c>
      <c r="S66" s="36">
        <v>0.47120000000000001</v>
      </c>
      <c r="T66" s="37">
        <v>1.2148000000000001</v>
      </c>
      <c r="BE66" s="148"/>
      <c r="BF66" s="148"/>
      <c r="BG66" s="148"/>
    </row>
    <row r="67" spans="1:59" x14ac:dyDescent="0.3">
      <c r="A67" s="12" t="s">
        <v>33</v>
      </c>
      <c r="B67" s="10">
        <v>1</v>
      </c>
      <c r="C67" s="36">
        <v>1.2674000000000001</v>
      </c>
      <c r="D67" s="36">
        <v>0.22889999999999999</v>
      </c>
      <c r="E67" s="36">
        <v>13.722200000000001</v>
      </c>
      <c r="F67" s="36">
        <v>5.3299000000000003</v>
      </c>
      <c r="G67" s="36">
        <v>0.17680000000000001</v>
      </c>
      <c r="H67" s="36">
        <v>3.0756000000000001</v>
      </c>
      <c r="I67" s="36">
        <v>22.677099999999999</v>
      </c>
      <c r="J67" s="36">
        <v>2.097</v>
      </c>
      <c r="K67" s="36">
        <v>28.712299999999999</v>
      </c>
      <c r="L67" s="36">
        <v>0.1681</v>
      </c>
      <c r="M67" s="36">
        <v>0.41460000000000002</v>
      </c>
      <c r="N67" s="40">
        <v>6.1909000000000001</v>
      </c>
      <c r="O67" s="40">
        <v>2.9342999999999999</v>
      </c>
      <c r="P67" s="40">
        <v>0.28699999999999998</v>
      </c>
      <c r="Q67" s="40">
        <v>0.47410000000000002</v>
      </c>
      <c r="R67" s="40">
        <v>0.25409999999999999</v>
      </c>
      <c r="S67" s="40">
        <v>0.54730000000000001</v>
      </c>
      <c r="T67" s="40">
        <v>1.611</v>
      </c>
      <c r="BE67" s="75"/>
      <c r="BF67" s="148"/>
      <c r="BG67" s="148"/>
    </row>
    <row r="68" spans="1:59" x14ac:dyDescent="0.3">
      <c r="A68" s="12" t="s">
        <v>33</v>
      </c>
      <c r="B68" s="10">
        <v>1</v>
      </c>
      <c r="C68" s="37">
        <v>0.97009999999999996</v>
      </c>
      <c r="D68" s="37">
        <v>0.26850000000000002</v>
      </c>
      <c r="E68" s="37">
        <v>13.054399999999999</v>
      </c>
      <c r="F68" s="37">
        <v>3.7799</v>
      </c>
      <c r="G68" s="37">
        <v>0.17480000000000001</v>
      </c>
      <c r="H68" s="37">
        <v>3.5762</v>
      </c>
      <c r="I68" s="37">
        <v>20.6722</v>
      </c>
      <c r="J68" s="37">
        <v>1.9825999999999999</v>
      </c>
      <c r="K68" s="37">
        <v>26.507000000000001</v>
      </c>
      <c r="L68" s="37">
        <v>0.18659999999999999</v>
      </c>
      <c r="M68" s="37">
        <v>0.4194</v>
      </c>
      <c r="N68" s="41">
        <v>5.4283000000000001</v>
      </c>
      <c r="O68" s="41">
        <v>4.1060999999999996</v>
      </c>
      <c r="P68" s="41">
        <v>0.30520000000000003</v>
      </c>
      <c r="Q68" s="41">
        <v>0.4783</v>
      </c>
      <c r="R68" s="40">
        <v>0.3644</v>
      </c>
      <c r="S68" s="41">
        <v>0.60140000000000005</v>
      </c>
      <c r="T68" s="41">
        <v>2.4990000000000001</v>
      </c>
      <c r="BE68" s="148"/>
      <c r="BF68" s="148"/>
      <c r="BG68" s="148"/>
    </row>
    <row r="69" spans="1:59" x14ac:dyDescent="0.3">
      <c r="A69" s="12" t="s">
        <v>33</v>
      </c>
      <c r="B69" s="10">
        <v>1</v>
      </c>
      <c r="C69" s="37">
        <v>0.81599999999999995</v>
      </c>
      <c r="D69" s="37">
        <v>0.2437</v>
      </c>
      <c r="E69" s="37">
        <v>12.2637</v>
      </c>
      <c r="F69" s="37">
        <v>4.3876999999999997</v>
      </c>
      <c r="G69" s="37">
        <v>0.19600000000000001</v>
      </c>
      <c r="H69" s="37">
        <v>3.4323999999999999</v>
      </c>
      <c r="I69" s="37">
        <v>23.290800000000001</v>
      </c>
      <c r="J69" s="37">
        <v>1.1455</v>
      </c>
      <c r="K69" s="37">
        <v>32.739199999999997</v>
      </c>
      <c r="L69" s="37">
        <v>0.21310000000000001</v>
      </c>
      <c r="M69" s="37">
        <v>0.49740000000000001</v>
      </c>
      <c r="N69" s="41">
        <v>4.5587999999999997</v>
      </c>
      <c r="O69" s="41">
        <v>3.6074999999999999</v>
      </c>
      <c r="P69" s="41">
        <v>0.18010000000000001</v>
      </c>
      <c r="Q69" s="41">
        <v>0.34129999999999999</v>
      </c>
      <c r="R69" s="40">
        <v>0.29670000000000002</v>
      </c>
      <c r="S69" s="41">
        <v>0.51839999999999997</v>
      </c>
      <c r="T69" s="41">
        <v>1.7868999999999999</v>
      </c>
      <c r="BE69" s="148"/>
      <c r="BF69" s="148"/>
      <c r="BG69" s="148"/>
    </row>
    <row r="70" spans="1:59" x14ac:dyDescent="0.3">
      <c r="A70" s="12" t="s">
        <v>33</v>
      </c>
      <c r="B70" s="10">
        <v>1</v>
      </c>
      <c r="C70" s="37">
        <v>1.3553999999999999</v>
      </c>
      <c r="D70" s="37">
        <v>0.39600000000000002</v>
      </c>
      <c r="E70" s="37">
        <v>14.4947</v>
      </c>
      <c r="F70" s="37">
        <v>5.5246000000000004</v>
      </c>
      <c r="G70" s="37">
        <v>0.28989999999999999</v>
      </c>
      <c r="H70" s="37">
        <v>3.8113999999999999</v>
      </c>
      <c r="I70" s="37">
        <v>22.092500000000001</v>
      </c>
      <c r="J70" s="37">
        <v>2.6055000000000001</v>
      </c>
      <c r="K70" s="37">
        <v>23.6553</v>
      </c>
      <c r="L70" s="37">
        <v>0.2127</v>
      </c>
      <c r="M70" s="37">
        <v>0.31719999999999998</v>
      </c>
      <c r="N70" s="37">
        <v>4.1788999999999996</v>
      </c>
      <c r="O70" s="37">
        <v>4.3655999999999997</v>
      </c>
      <c r="P70" s="37">
        <v>0.2475</v>
      </c>
      <c r="Q70" s="37">
        <v>0.49020000000000002</v>
      </c>
      <c r="R70" s="37">
        <v>0.38819999999999999</v>
      </c>
      <c r="S70" s="37">
        <v>0.61370000000000002</v>
      </c>
      <c r="T70" s="37">
        <v>2.5632999999999999</v>
      </c>
      <c r="BE70" s="148" t="s">
        <v>140</v>
      </c>
      <c r="BF70" s="148" t="s">
        <v>136</v>
      </c>
      <c r="BG70" s="148" t="s">
        <v>141</v>
      </c>
    </row>
    <row r="71" spans="1:59" x14ac:dyDescent="0.3">
      <c r="A71" s="12" t="s">
        <v>33</v>
      </c>
      <c r="B71" s="10">
        <v>2</v>
      </c>
      <c r="C71" s="37">
        <v>1.3398000000000001</v>
      </c>
      <c r="D71" s="37">
        <v>0.31690000000000002</v>
      </c>
      <c r="E71" s="37">
        <v>13.6981</v>
      </c>
      <c r="F71" s="37">
        <v>5.1753</v>
      </c>
      <c r="G71" s="37">
        <v>0.29170000000000001</v>
      </c>
      <c r="H71" s="37">
        <v>3.4392</v>
      </c>
      <c r="I71" s="37">
        <v>22.977799999999998</v>
      </c>
      <c r="J71" s="37">
        <v>2.6244999999999998</v>
      </c>
      <c r="K71" s="37">
        <v>28.764399999999998</v>
      </c>
      <c r="L71" s="37">
        <v>0.25459999999999999</v>
      </c>
      <c r="M71" s="37">
        <v>0.37909999999999999</v>
      </c>
      <c r="N71" s="41">
        <v>2.8774000000000002</v>
      </c>
      <c r="O71" s="41">
        <v>3.8260000000000001</v>
      </c>
      <c r="P71" s="41">
        <v>0.17349999999999999</v>
      </c>
      <c r="Q71" s="41">
        <v>0.45810000000000001</v>
      </c>
      <c r="R71" s="40">
        <v>0.317</v>
      </c>
      <c r="S71" s="41">
        <v>0.4723</v>
      </c>
      <c r="T71" s="41">
        <v>1.5825</v>
      </c>
      <c r="BD71">
        <v>1</v>
      </c>
      <c r="BE71" s="75">
        <v>1306.99128</v>
      </c>
      <c r="BF71" s="148">
        <v>328.54642000000001</v>
      </c>
      <c r="BG71" s="148">
        <v>127.35312000000002</v>
      </c>
    </row>
    <row r="72" spans="1:59" x14ac:dyDescent="0.3">
      <c r="A72" s="12" t="s">
        <v>33</v>
      </c>
      <c r="B72" s="10">
        <v>2</v>
      </c>
      <c r="C72" s="37">
        <v>1.363</v>
      </c>
      <c r="D72" s="37">
        <v>0.20979999999999999</v>
      </c>
      <c r="E72" s="37">
        <v>14.565899999999999</v>
      </c>
      <c r="F72" s="37">
        <v>6.5377999999999998</v>
      </c>
      <c r="G72" s="37">
        <v>0.14269999999999999</v>
      </c>
      <c r="H72" s="37">
        <v>2.9247000000000001</v>
      </c>
      <c r="I72" s="37">
        <v>24.214600000000001</v>
      </c>
      <c r="J72" s="37">
        <v>2.5983999999999998</v>
      </c>
      <c r="K72" s="37">
        <v>27.922699999999999</v>
      </c>
      <c r="L72" s="37">
        <v>0.16420000000000001</v>
      </c>
      <c r="M72" s="37">
        <v>0.41099999999999998</v>
      </c>
      <c r="N72" s="37">
        <v>3.0851000000000002</v>
      </c>
      <c r="O72" s="37">
        <v>3.2115999999999998</v>
      </c>
      <c r="P72" s="37">
        <v>0.1736</v>
      </c>
      <c r="Q72" s="37">
        <v>0.41420000000000001</v>
      </c>
      <c r="R72" s="37">
        <v>0.27589999999999998</v>
      </c>
      <c r="S72" s="37">
        <v>0.42799999999999999</v>
      </c>
      <c r="T72" s="37">
        <v>1.1819999999999999</v>
      </c>
      <c r="BD72">
        <v>1</v>
      </c>
      <c r="BE72" s="148">
        <v>1516.58088</v>
      </c>
      <c r="BF72" s="148">
        <v>345.87009999999998</v>
      </c>
      <c r="BG72" s="148">
        <v>129.11601999999999</v>
      </c>
    </row>
    <row r="73" spans="1:59" x14ac:dyDescent="0.3">
      <c r="A73" s="12" t="s">
        <v>33</v>
      </c>
      <c r="B73" s="10">
        <v>2</v>
      </c>
      <c r="C73" s="37">
        <v>1.1519999999999999</v>
      </c>
      <c r="D73" s="37">
        <v>0.2581</v>
      </c>
      <c r="E73" s="37">
        <v>11.9117</v>
      </c>
      <c r="F73" s="37">
        <v>4.2889999999999997</v>
      </c>
      <c r="G73" s="37">
        <v>0.16220000000000001</v>
      </c>
      <c r="H73" s="37">
        <v>3.2002000000000002</v>
      </c>
      <c r="I73" s="37">
        <v>22.517800000000001</v>
      </c>
      <c r="J73" s="37">
        <v>2.1379999999999999</v>
      </c>
      <c r="K73" s="37">
        <v>32.127899999999997</v>
      </c>
      <c r="L73" s="37">
        <v>0.1575</v>
      </c>
      <c r="M73" s="37">
        <v>0.3881</v>
      </c>
      <c r="N73" s="37">
        <v>2.5131000000000001</v>
      </c>
      <c r="O73" s="37">
        <v>3.8719999999999999</v>
      </c>
      <c r="P73" s="37">
        <v>0.128</v>
      </c>
      <c r="Q73" s="37">
        <v>0.309</v>
      </c>
      <c r="R73" s="37">
        <v>0.36470000000000002</v>
      </c>
      <c r="S73" s="37">
        <v>0.4148</v>
      </c>
      <c r="T73" s="37">
        <v>1.4397</v>
      </c>
      <c r="BD73">
        <v>1</v>
      </c>
      <c r="BE73" s="148">
        <v>1410.9782399999999</v>
      </c>
      <c r="BF73" s="148">
        <v>312.20179999999999</v>
      </c>
      <c r="BG73" s="148">
        <v>128.679</v>
      </c>
    </row>
    <row r="74" spans="1:59" x14ac:dyDescent="0.3">
      <c r="A74" s="12" t="s">
        <v>33</v>
      </c>
      <c r="B74" s="10">
        <v>2</v>
      </c>
      <c r="C74" s="37">
        <v>1.323</v>
      </c>
      <c r="D74" s="37">
        <v>0.2117</v>
      </c>
      <c r="E74" s="37">
        <v>13.443099999999999</v>
      </c>
      <c r="F74" s="37">
        <v>4.9673999999999996</v>
      </c>
      <c r="G74" s="37">
        <v>0.1845</v>
      </c>
      <c r="H74" s="37">
        <v>3.1208</v>
      </c>
      <c r="I74" s="37">
        <v>23.997900000000001</v>
      </c>
      <c r="J74" s="37">
        <v>2.3841999999999999</v>
      </c>
      <c r="K74" s="37">
        <v>30.250900000000001</v>
      </c>
      <c r="L74" s="37">
        <v>0.2117</v>
      </c>
      <c r="M74" s="37">
        <v>0.4163</v>
      </c>
      <c r="N74" s="37">
        <v>2.7677</v>
      </c>
      <c r="O74" s="37">
        <v>3.6217000000000001</v>
      </c>
      <c r="P74" s="37">
        <v>0.14199999999999999</v>
      </c>
      <c r="Q74" s="37">
        <v>0.35749999999999998</v>
      </c>
      <c r="R74" s="37">
        <v>0.31409999999999999</v>
      </c>
      <c r="S74" s="37">
        <v>0.39760000000000001</v>
      </c>
      <c r="T74" s="37">
        <v>1.3734999999999999</v>
      </c>
      <c r="BD74">
        <v>1</v>
      </c>
      <c r="BE74" s="148">
        <v>1202.54736</v>
      </c>
      <c r="BF74" s="148">
        <v>395.07324</v>
      </c>
      <c r="BG74" s="148">
        <v>140.54329999999999</v>
      </c>
    </row>
    <row r="75" spans="1:59" x14ac:dyDescent="0.3">
      <c r="A75" s="12" t="s">
        <v>34</v>
      </c>
      <c r="B75" s="10">
        <v>1</v>
      </c>
      <c r="C75" s="37">
        <v>1.2987</v>
      </c>
      <c r="D75" s="37">
        <v>0.33650000000000002</v>
      </c>
      <c r="E75" s="37">
        <v>13.636200000000001</v>
      </c>
      <c r="F75" s="37">
        <v>3.4842</v>
      </c>
      <c r="G75" s="37">
        <v>0.2011</v>
      </c>
      <c r="H75" s="37">
        <v>3.6072000000000002</v>
      </c>
      <c r="I75" s="37">
        <v>17.849499999999999</v>
      </c>
      <c r="J75" s="37">
        <v>1.6476999999999999</v>
      </c>
      <c r="K75" s="37">
        <v>21.157800000000002</v>
      </c>
      <c r="L75" s="37">
        <v>0.19700000000000001</v>
      </c>
      <c r="M75" s="37">
        <v>0.26169999999999999</v>
      </c>
      <c r="N75" s="37">
        <v>10.614599999999999</v>
      </c>
      <c r="O75" s="37">
        <v>3.6392000000000002</v>
      </c>
      <c r="P75" s="37">
        <v>0.39539999999999997</v>
      </c>
      <c r="Q75" s="37">
        <v>0.58960000000000001</v>
      </c>
      <c r="R75" s="37">
        <v>0.3034</v>
      </c>
      <c r="S75" s="37">
        <v>0.56869999999999998</v>
      </c>
      <c r="T75" s="37">
        <v>2.5318000000000001</v>
      </c>
      <c r="BD75">
        <v>2</v>
      </c>
      <c r="BE75" s="148">
        <v>1996.0039299999999</v>
      </c>
      <c r="BF75" s="148">
        <v>302.54221999999999</v>
      </c>
      <c r="BG75" s="148">
        <v>66.876329999999996</v>
      </c>
    </row>
    <row r="76" spans="1:59" x14ac:dyDescent="0.3">
      <c r="A76" s="12" t="s">
        <v>34</v>
      </c>
      <c r="B76" s="10">
        <v>1</v>
      </c>
      <c r="C76" s="37">
        <v>1.0983000000000001</v>
      </c>
      <c r="D76" s="37">
        <v>0.27129999999999999</v>
      </c>
      <c r="E76" s="37">
        <v>13.492100000000001</v>
      </c>
      <c r="F76" s="37">
        <v>3.3407</v>
      </c>
      <c r="G76" s="37">
        <v>0.24729999999999999</v>
      </c>
      <c r="H76" s="37">
        <v>3.6800999999999999</v>
      </c>
      <c r="I76" s="37">
        <v>19.272400000000001</v>
      </c>
      <c r="J76" s="37">
        <v>1.6823999999999999</v>
      </c>
      <c r="K76" s="37">
        <v>24.674499999999998</v>
      </c>
      <c r="L76" s="37">
        <v>0.20710000000000001</v>
      </c>
      <c r="M76" s="37">
        <v>0.34370000000000001</v>
      </c>
      <c r="N76" s="37">
        <v>9.5646000000000004</v>
      </c>
      <c r="O76" s="37">
        <v>3.9581</v>
      </c>
      <c r="P76" s="37">
        <v>0.35260000000000002</v>
      </c>
      <c r="Q76" s="37">
        <v>0.53069999999999995</v>
      </c>
      <c r="R76" s="37">
        <v>0.34720000000000001</v>
      </c>
      <c r="S76" s="37">
        <v>0.65469999999999995</v>
      </c>
      <c r="T76" s="37">
        <v>2.6093999999999999</v>
      </c>
      <c r="BD76">
        <v>2</v>
      </c>
      <c r="BE76" s="75">
        <v>1719.0746700000002</v>
      </c>
      <c r="BF76" s="148">
        <v>311.97563000000002</v>
      </c>
      <c r="BG76" s="148">
        <v>71.008899999999997</v>
      </c>
    </row>
    <row r="77" spans="1:59" x14ac:dyDescent="0.3">
      <c r="A77" s="12" t="s">
        <v>34</v>
      </c>
      <c r="B77" s="10">
        <v>1</v>
      </c>
      <c r="C77" s="37">
        <v>1.7314000000000001</v>
      </c>
      <c r="D77" s="37">
        <v>0.31409999999999999</v>
      </c>
      <c r="E77" s="37">
        <v>12.851900000000001</v>
      </c>
      <c r="F77" s="37">
        <v>3.8313000000000001</v>
      </c>
      <c r="G77" s="37">
        <v>0.2253</v>
      </c>
      <c r="H77" s="37">
        <v>3.1414</v>
      </c>
      <c r="I77" s="37">
        <v>19.205100000000002</v>
      </c>
      <c r="J77" s="37">
        <v>1.6966000000000001</v>
      </c>
      <c r="K77" s="37">
        <v>23.1784</v>
      </c>
      <c r="L77" s="37">
        <v>0.16930000000000001</v>
      </c>
      <c r="M77" s="37">
        <v>0.31409999999999999</v>
      </c>
      <c r="N77" s="37">
        <v>5.9817</v>
      </c>
      <c r="O77" s="37">
        <v>3.4563999999999999</v>
      </c>
      <c r="P77" s="37">
        <v>0.30570000000000003</v>
      </c>
      <c r="Q77" s="37">
        <v>0.56999999999999995</v>
      </c>
      <c r="R77" s="37">
        <v>0.15840000000000001</v>
      </c>
      <c r="S77" s="37">
        <v>0.55310000000000004</v>
      </c>
      <c r="T77" s="37">
        <v>2.3388</v>
      </c>
      <c r="BD77">
        <v>2</v>
      </c>
      <c r="BE77" s="148">
        <v>1636.6553799999999</v>
      </c>
      <c r="BF77" s="148">
        <v>273.57390999999996</v>
      </c>
      <c r="BG77" s="148">
        <v>65.157859999999999</v>
      </c>
    </row>
    <row r="78" spans="1:59" x14ac:dyDescent="0.3">
      <c r="A78" s="12" t="s">
        <v>34</v>
      </c>
      <c r="B78" s="10">
        <v>1</v>
      </c>
      <c r="C78" s="37">
        <v>1.0577000000000001</v>
      </c>
      <c r="D78" s="37">
        <v>0.35139999999999999</v>
      </c>
      <c r="E78" s="37">
        <v>14.298299999999999</v>
      </c>
      <c r="F78" s="37">
        <v>2.7292999999999998</v>
      </c>
      <c r="G78" s="37">
        <v>0.32200000000000001</v>
      </c>
      <c r="H78" s="37">
        <v>4.4508999999999999</v>
      </c>
      <c r="I78" s="37">
        <v>16.314499999999999</v>
      </c>
      <c r="J78" s="37">
        <v>1.5667</v>
      </c>
      <c r="K78" s="37">
        <v>22.059799999999999</v>
      </c>
      <c r="L78" s="37">
        <v>0.19939999999999999</v>
      </c>
      <c r="M78" s="37">
        <v>0.24590000000000001</v>
      </c>
      <c r="N78" s="37">
        <v>14.865399999999999</v>
      </c>
      <c r="O78" s="37">
        <v>4.7836999999999996</v>
      </c>
      <c r="P78" s="37">
        <v>0.4491</v>
      </c>
      <c r="Q78" s="37">
        <v>0.61809999999999998</v>
      </c>
      <c r="R78" s="37">
        <v>0.35899999999999999</v>
      </c>
      <c r="S78" s="37">
        <v>0.69569999999999999</v>
      </c>
      <c r="T78" s="37">
        <v>3.0962000000000001</v>
      </c>
      <c r="BE78" s="148"/>
      <c r="BF78" s="148"/>
      <c r="BG78" s="148"/>
    </row>
    <row r="79" spans="1:59" x14ac:dyDescent="0.3">
      <c r="A79" s="12" t="s">
        <v>34</v>
      </c>
      <c r="B79" s="10">
        <v>2</v>
      </c>
      <c r="C79" s="37">
        <v>1.6819999999999999</v>
      </c>
      <c r="D79" s="37">
        <v>0.2238</v>
      </c>
      <c r="E79" s="37">
        <v>15.8027</v>
      </c>
      <c r="F79" s="37">
        <v>6.4040999999999997</v>
      </c>
      <c r="G79" s="37">
        <v>0.16120000000000001</v>
      </c>
      <c r="H79" s="37">
        <v>3.1076000000000001</v>
      </c>
      <c r="I79" s="37">
        <v>24.456</v>
      </c>
      <c r="J79" s="37">
        <v>2.6124000000000001</v>
      </c>
      <c r="K79" s="37">
        <v>28.017099999999999</v>
      </c>
      <c r="L79" s="37">
        <v>0.18090000000000001</v>
      </c>
      <c r="M79" s="37">
        <v>0.41489999999999999</v>
      </c>
      <c r="N79" s="37">
        <v>2.4310999999999998</v>
      </c>
      <c r="O79" s="37">
        <v>3.4409000000000001</v>
      </c>
      <c r="P79" s="37">
        <v>0.1004</v>
      </c>
      <c r="Q79" s="37">
        <v>0.26579999999999998</v>
      </c>
      <c r="R79" s="37">
        <v>0.28339999999999999</v>
      </c>
      <c r="S79" s="37">
        <v>0.47810000000000002</v>
      </c>
      <c r="T79" s="37">
        <v>0.91690000000000005</v>
      </c>
      <c r="BE79" s="148"/>
      <c r="BF79" s="148"/>
      <c r="BG79" s="148"/>
    </row>
    <row r="80" spans="1:59" x14ac:dyDescent="0.3">
      <c r="A80" s="12" t="s">
        <v>34</v>
      </c>
      <c r="B80" s="10">
        <v>2</v>
      </c>
      <c r="C80" s="37">
        <v>1.3956999999999999</v>
      </c>
      <c r="D80" s="37">
        <v>0.19719999999999999</v>
      </c>
      <c r="E80" s="37">
        <v>14.882199999999999</v>
      </c>
      <c r="F80" s="37">
        <v>5.7370000000000001</v>
      </c>
      <c r="G80" s="37">
        <v>0.1457</v>
      </c>
      <c r="H80" s="37">
        <v>2.7465999999999999</v>
      </c>
      <c r="I80" s="37">
        <v>24.1525</v>
      </c>
      <c r="J80" s="37">
        <v>2.5724999999999998</v>
      </c>
      <c r="K80" s="37">
        <v>32.159700000000001</v>
      </c>
      <c r="L80" s="37">
        <v>0.186</v>
      </c>
      <c r="M80" s="37">
        <v>0.39119999999999999</v>
      </c>
      <c r="N80" s="37">
        <v>3.2839999999999998</v>
      </c>
      <c r="O80" s="37">
        <v>3.4561999999999999</v>
      </c>
      <c r="P80" s="37">
        <v>0.1515</v>
      </c>
      <c r="Q80" s="37">
        <v>0.32379999999999998</v>
      </c>
      <c r="R80" s="37">
        <v>0.27829999999999999</v>
      </c>
      <c r="S80" s="37">
        <v>0.42220000000000002</v>
      </c>
      <c r="T80" s="37">
        <v>0.96899999999999997</v>
      </c>
      <c r="BE80" s="148"/>
      <c r="BF80" s="148"/>
      <c r="BG80" s="148"/>
    </row>
    <row r="81" spans="1:20" x14ac:dyDescent="0.3">
      <c r="A81" s="12" t="s">
        <v>34</v>
      </c>
      <c r="B81" s="10">
        <v>2</v>
      </c>
      <c r="C81" s="37">
        <v>1.9234</v>
      </c>
      <c r="D81" s="37">
        <v>0.26269999999999999</v>
      </c>
      <c r="E81" s="37">
        <v>15.0924</v>
      </c>
      <c r="F81" s="37">
        <v>6.7473999999999998</v>
      </c>
      <c r="G81" s="37">
        <v>0.1784</v>
      </c>
      <c r="H81" s="37">
        <v>2.6255999999999999</v>
      </c>
      <c r="I81" s="37">
        <v>23.622</v>
      </c>
      <c r="J81" s="37">
        <v>2.7288999999999999</v>
      </c>
      <c r="K81" s="37">
        <v>26.433700000000002</v>
      </c>
      <c r="L81" s="37">
        <v>0.18110000000000001</v>
      </c>
      <c r="M81" s="37">
        <v>0.33629999999999999</v>
      </c>
      <c r="N81" s="37">
        <v>2.6133999999999999</v>
      </c>
      <c r="O81" s="37">
        <v>2.9424999999999999</v>
      </c>
      <c r="P81" s="37">
        <v>0.122</v>
      </c>
      <c r="Q81" s="37">
        <v>0.3231</v>
      </c>
      <c r="R81" s="37">
        <v>0.24590000000000001</v>
      </c>
      <c r="S81" s="37">
        <v>0.30030000000000001</v>
      </c>
      <c r="T81" s="37">
        <v>0.84670000000000001</v>
      </c>
    </row>
    <row r="87" spans="1:20" ht="15" thickBot="1" x14ac:dyDescent="0.35">
      <c r="B87" s="10" t="s">
        <v>99</v>
      </c>
      <c r="C87" s="22" t="s">
        <v>17</v>
      </c>
      <c r="D87" s="17" t="s">
        <v>16</v>
      </c>
      <c r="E87" s="17" t="s">
        <v>18</v>
      </c>
      <c r="F87" s="17" t="s">
        <v>19</v>
      </c>
      <c r="G87" s="17" t="s">
        <v>20</v>
      </c>
      <c r="H87" s="25" t="s">
        <v>21</v>
      </c>
    </row>
    <row r="88" spans="1:20" x14ac:dyDescent="0.3">
      <c r="B88" s="10">
        <v>1</v>
      </c>
      <c r="C88" s="10">
        <v>18.638999999999999</v>
      </c>
      <c r="D88" s="10">
        <v>30.103999999999999</v>
      </c>
      <c r="E88" s="10">
        <v>41.425599999999996</v>
      </c>
      <c r="F88" s="10">
        <v>9.1103000000000005</v>
      </c>
      <c r="G88" s="10">
        <v>32.315300000000001</v>
      </c>
      <c r="H88" s="10">
        <v>3.5471169994401941</v>
      </c>
    </row>
    <row r="89" spans="1:20" x14ac:dyDescent="0.3">
      <c r="B89" s="10">
        <v>1</v>
      </c>
      <c r="C89" s="10">
        <v>18.230599999999995</v>
      </c>
      <c r="D89" s="10">
        <v>26.434700000000003</v>
      </c>
      <c r="E89" s="10">
        <v>40.709099999999999</v>
      </c>
      <c r="F89" s="10">
        <v>9.3122000000000007</v>
      </c>
      <c r="G89" s="10">
        <v>31.396899999999999</v>
      </c>
      <c r="H89" s="10">
        <v>3.3715878095401726</v>
      </c>
    </row>
    <row r="90" spans="1:20" x14ac:dyDescent="0.3">
      <c r="B90" s="10">
        <v>1</v>
      </c>
      <c r="C90" s="10">
        <v>17.164899999999999</v>
      </c>
      <c r="D90" s="10">
        <v>28.823999999999998</v>
      </c>
      <c r="E90" s="10">
        <v>44.526299999999999</v>
      </c>
      <c r="F90" s="10">
        <v>7.3855000000000004</v>
      </c>
      <c r="G90" s="10">
        <v>37.140799999999999</v>
      </c>
      <c r="H90" s="10">
        <v>5.0288809153070204</v>
      </c>
    </row>
    <row r="91" spans="1:20" x14ac:dyDescent="0.3">
      <c r="B91" s="10">
        <v>1</v>
      </c>
      <c r="C91" s="10">
        <v>20.560099999999998</v>
      </c>
      <c r="D91" s="10">
        <v>30.2226</v>
      </c>
      <c r="E91" s="10">
        <v>36.819899999999997</v>
      </c>
      <c r="F91" s="10">
        <v>8.0935999999999986</v>
      </c>
      <c r="G91" s="10">
        <v>28.726300000000002</v>
      </c>
      <c r="H91" s="10">
        <v>3.5492611446080864</v>
      </c>
    </row>
    <row r="92" spans="1:20" x14ac:dyDescent="0.3">
      <c r="B92" s="10">
        <v>2</v>
      </c>
      <c r="C92" s="10">
        <v>19.340300000000003</v>
      </c>
      <c r="D92" s="10">
        <v>30.7776</v>
      </c>
      <c r="E92" s="10">
        <v>38.850299999999997</v>
      </c>
      <c r="F92" s="10">
        <v>5.5638000000000005</v>
      </c>
      <c r="G92" s="10">
        <v>33.286499999999997</v>
      </c>
      <c r="H92" s="10">
        <v>5.9826916855386596</v>
      </c>
    </row>
    <row r="93" spans="1:20" x14ac:dyDescent="0.3">
      <c r="B93" s="10">
        <v>2</v>
      </c>
      <c r="C93" s="10">
        <v>19.370300000000004</v>
      </c>
      <c r="D93" s="10">
        <v>33.3508</v>
      </c>
      <c r="E93" s="10">
        <v>37.104100000000003</v>
      </c>
      <c r="F93" s="10">
        <v>5.2828999999999997</v>
      </c>
      <c r="G93" s="10">
        <v>31.821200000000001</v>
      </c>
      <c r="H93" s="10">
        <v>6.0234340986957928</v>
      </c>
    </row>
    <row r="94" spans="1:20" x14ac:dyDescent="0.3">
      <c r="B94" s="10">
        <v>2</v>
      </c>
      <c r="C94" s="10">
        <v>16.841699999999999</v>
      </c>
      <c r="D94" s="10">
        <v>28.944800000000001</v>
      </c>
      <c r="E94" s="10">
        <v>41.557299999999998</v>
      </c>
      <c r="F94" s="10">
        <v>4.8046000000000006</v>
      </c>
      <c r="G94" s="10">
        <v>36.752699999999997</v>
      </c>
      <c r="H94" s="10">
        <v>7.6494817466594496</v>
      </c>
    </row>
    <row r="95" spans="1:20" x14ac:dyDescent="0.3">
      <c r="B95" s="110">
        <v>2</v>
      </c>
      <c r="C95" s="110">
        <v>18.494799999999998</v>
      </c>
      <c r="D95" s="110">
        <v>31.349499999999999</v>
      </c>
      <c r="E95" s="110">
        <v>39.641300000000001</v>
      </c>
      <c r="F95" s="110">
        <v>5.0382999999999996</v>
      </c>
      <c r="G95" s="110">
        <v>34.603000000000002</v>
      </c>
      <c r="H95" s="110">
        <v>6.8679911875037227</v>
      </c>
    </row>
    <row r="96" spans="1:20" ht="15" thickBot="1" x14ac:dyDescent="0.35">
      <c r="B96" s="10" t="s">
        <v>99</v>
      </c>
      <c r="C96" s="22" t="s">
        <v>17</v>
      </c>
      <c r="D96" s="17" t="s">
        <v>16</v>
      </c>
      <c r="E96" s="17" t="s">
        <v>18</v>
      </c>
      <c r="F96" s="17" t="s">
        <v>19</v>
      </c>
      <c r="G96" s="17" t="s">
        <v>20</v>
      </c>
      <c r="H96" s="25" t="s">
        <v>21</v>
      </c>
    </row>
    <row r="97" spans="2:8" x14ac:dyDescent="0.3">
      <c r="B97" s="10">
        <v>1</v>
      </c>
      <c r="C97" s="10">
        <v>19.276699999999998</v>
      </c>
      <c r="D97" s="10">
        <v>22.981400000000001</v>
      </c>
      <c r="E97" s="10">
        <v>40.062200000000004</v>
      </c>
      <c r="F97" s="10">
        <v>14.700100000000001</v>
      </c>
      <c r="G97" s="10">
        <v>25.362100000000002</v>
      </c>
      <c r="H97" s="10">
        <v>1.7253011884272895</v>
      </c>
    </row>
    <row r="98" spans="2:8" x14ac:dyDescent="0.3">
      <c r="B98" s="10">
        <v>1</v>
      </c>
      <c r="C98" s="10">
        <v>18.996200000000002</v>
      </c>
      <c r="D98" s="10">
        <v>24.295500000000004</v>
      </c>
      <c r="E98" s="10">
        <v>43.035500000000006</v>
      </c>
      <c r="F98" s="10">
        <v>13.712</v>
      </c>
      <c r="G98" s="10">
        <v>29.323499999999996</v>
      </c>
      <c r="H98" s="10">
        <v>2.1385282963827303</v>
      </c>
    </row>
    <row r="99" spans="2:8" x14ac:dyDescent="0.3">
      <c r="B99" s="10">
        <v>1</v>
      </c>
      <c r="C99" s="10">
        <v>18.433400000000002</v>
      </c>
      <c r="D99" s="10">
        <v>24.733000000000001</v>
      </c>
      <c r="E99" s="10">
        <v>36.8566</v>
      </c>
      <c r="F99" s="10">
        <v>9.7492999999999999</v>
      </c>
      <c r="G99" s="10">
        <v>27.107299999999999</v>
      </c>
      <c r="H99" s="10">
        <v>2.780435518447478</v>
      </c>
    </row>
    <row r="100" spans="2:8" x14ac:dyDescent="0.3">
      <c r="B100" s="10">
        <v>1</v>
      </c>
      <c r="C100" s="10">
        <v>20.6797</v>
      </c>
      <c r="D100" s="10">
        <v>20.610499999999998</v>
      </c>
      <c r="E100" s="10">
        <v>47.172899999999998</v>
      </c>
      <c r="F100" s="10">
        <v>19.724499999999999</v>
      </c>
      <c r="G100" s="10">
        <v>27.448399999999999</v>
      </c>
      <c r="H100" s="10">
        <v>1.3915891404091358</v>
      </c>
    </row>
    <row r="101" spans="2:8" x14ac:dyDescent="0.3">
      <c r="B101" s="10">
        <v>2</v>
      </c>
      <c r="C101" s="10">
        <v>21.158200000000004</v>
      </c>
      <c r="D101" s="10">
        <v>33.472499999999997</v>
      </c>
      <c r="E101" s="10">
        <v>36.348599999999998</v>
      </c>
      <c r="F101" s="10">
        <v>4.1922999999999995</v>
      </c>
      <c r="G101" s="10">
        <v>32.156299999999995</v>
      </c>
      <c r="H101" s="10">
        <v>7.6703241657324135</v>
      </c>
    </row>
    <row r="102" spans="2:8" x14ac:dyDescent="0.3">
      <c r="B102" s="10">
        <v>2</v>
      </c>
      <c r="C102" s="10">
        <v>19.5534</v>
      </c>
      <c r="D102" s="10">
        <v>32.461999999999996</v>
      </c>
      <c r="E102" s="10">
        <v>41.435899999999997</v>
      </c>
      <c r="F102" s="10">
        <v>5.1505000000000001</v>
      </c>
      <c r="G102" s="10">
        <v>36.285400000000003</v>
      </c>
      <c r="H102" s="10">
        <v>7.0450247548781677</v>
      </c>
    </row>
    <row r="103" spans="2:8" x14ac:dyDescent="0.3">
      <c r="B103" s="10">
        <v>2</v>
      </c>
      <c r="C103" s="10">
        <v>20.2636</v>
      </c>
      <c r="D103" s="10">
        <v>33.098300000000002</v>
      </c>
      <c r="E103" s="10">
        <v>34.163899999999998</v>
      </c>
      <c r="F103" s="10">
        <v>4.2054999999999998</v>
      </c>
      <c r="G103" s="10">
        <v>29.958400000000001</v>
      </c>
      <c r="H103" s="10">
        <v>7.1236238259422189</v>
      </c>
    </row>
    <row r="104" spans="2:8" x14ac:dyDescent="0.3">
      <c r="B104" s="10">
        <v>2</v>
      </c>
      <c r="C104" s="10">
        <v>20.324999999999999</v>
      </c>
      <c r="D104" s="10">
        <v>33.010899999999999</v>
      </c>
      <c r="E104" s="10">
        <v>37.316000000000003</v>
      </c>
      <c r="F104" s="10">
        <v>4.516</v>
      </c>
      <c r="G104" s="10">
        <v>32.799999999999997</v>
      </c>
      <c r="H104" s="10">
        <v>7.2796000000000003</v>
      </c>
    </row>
    <row r="105" spans="2:8" ht="15" thickBot="1" x14ac:dyDescent="0.35">
      <c r="B105" s="10" t="s">
        <v>99</v>
      </c>
      <c r="C105" s="22" t="s">
        <v>17</v>
      </c>
      <c r="D105" s="17" t="s">
        <v>16</v>
      </c>
      <c r="E105" s="17" t="s">
        <v>18</v>
      </c>
      <c r="F105" s="17" t="s">
        <v>19</v>
      </c>
      <c r="G105" s="17" t="s">
        <v>20</v>
      </c>
      <c r="H105" s="25" t="s">
        <v>21</v>
      </c>
    </row>
    <row r="106" spans="2:8" x14ac:dyDescent="0.3">
      <c r="B106" s="10">
        <v>0</v>
      </c>
      <c r="C106" s="10">
        <v>19.327199999999998</v>
      </c>
      <c r="D106" s="10">
        <v>31.482900000000001</v>
      </c>
      <c r="E106" s="10">
        <v>39.557699999999997</v>
      </c>
      <c r="F106" s="10">
        <v>5.1343999999999994</v>
      </c>
      <c r="G106" s="10">
        <v>34.423299999999998</v>
      </c>
      <c r="H106" s="10">
        <v>6.7044445310065441</v>
      </c>
    </row>
    <row r="107" spans="2:8" x14ac:dyDescent="0.3">
      <c r="B107" s="10">
        <v>0</v>
      </c>
      <c r="C107" s="10">
        <v>19.184900000000003</v>
      </c>
      <c r="D107" s="10">
        <v>32.000399999999999</v>
      </c>
      <c r="E107" s="10">
        <v>39.738300000000002</v>
      </c>
      <c r="F107" s="10">
        <v>5.8569999999999993</v>
      </c>
      <c r="G107" s="10">
        <v>33.881300000000003</v>
      </c>
      <c r="H107" s="10">
        <v>5.7847532866655298</v>
      </c>
    </row>
    <row r="108" spans="2:8" x14ac:dyDescent="0.3">
      <c r="B108" s="10">
        <v>0</v>
      </c>
      <c r="C108" s="10">
        <v>19.256049999999998</v>
      </c>
      <c r="D108" s="10">
        <v>31.741599999999998</v>
      </c>
      <c r="E108" s="10">
        <v>39.648000000000003</v>
      </c>
      <c r="F108" s="10">
        <v>5.4957000000000003</v>
      </c>
      <c r="G108" s="10">
        <v>34.152000000000001</v>
      </c>
      <c r="H108" s="10">
        <v>6.2445899999999996</v>
      </c>
    </row>
    <row r="109" spans="2:8" x14ac:dyDescent="0.3">
      <c r="B109" s="10">
        <v>0</v>
      </c>
      <c r="C109" s="10">
        <v>19.256</v>
      </c>
      <c r="D109" s="10">
        <v>31.741599999999998</v>
      </c>
      <c r="E109" s="10">
        <v>39.648000000000003</v>
      </c>
      <c r="F109" s="10">
        <v>5.4957000000000003</v>
      </c>
      <c r="G109" s="10">
        <v>34.152000000000001</v>
      </c>
      <c r="H109" s="10">
        <v>6.2445000000000004</v>
      </c>
    </row>
    <row r="113" spans="2:14" x14ac:dyDescent="0.3">
      <c r="N113" s="10">
        <v>0</v>
      </c>
    </row>
    <row r="114" spans="2:14" x14ac:dyDescent="0.3">
      <c r="N114" s="10">
        <v>0</v>
      </c>
    </row>
    <row r="115" spans="2:14" x14ac:dyDescent="0.3">
      <c r="N115" s="10">
        <v>0</v>
      </c>
    </row>
    <row r="116" spans="2:14" x14ac:dyDescent="0.3">
      <c r="B116" s="232" t="s">
        <v>100</v>
      </c>
      <c r="C116" s="232"/>
      <c r="D116" s="232"/>
      <c r="E116" s="232"/>
      <c r="F116" s="232"/>
      <c r="G116" s="232"/>
      <c r="H116" s="232"/>
      <c r="N116" s="10">
        <v>0</v>
      </c>
    </row>
    <row r="117" spans="2:14" ht="15" thickBot="1" x14ac:dyDescent="0.35">
      <c r="B117" s="10" t="s">
        <v>99</v>
      </c>
      <c r="C117" s="22" t="s">
        <v>17</v>
      </c>
      <c r="D117" s="17" t="s">
        <v>16</v>
      </c>
      <c r="E117" s="17" t="s">
        <v>18</v>
      </c>
      <c r="F117" s="17" t="s">
        <v>19</v>
      </c>
      <c r="G117" s="17" t="s">
        <v>20</v>
      </c>
      <c r="H117" s="25" t="s">
        <v>21</v>
      </c>
      <c r="N117" s="10">
        <v>1</v>
      </c>
    </row>
    <row r="118" spans="2:14" x14ac:dyDescent="0.3">
      <c r="B118" s="10">
        <v>0</v>
      </c>
      <c r="C118" s="10">
        <v>19.327199999999998</v>
      </c>
      <c r="D118" s="10">
        <v>31.482900000000001</v>
      </c>
      <c r="E118" s="10">
        <v>39.557699999999997</v>
      </c>
      <c r="F118" s="10">
        <v>5.1343999999999994</v>
      </c>
      <c r="G118" s="10">
        <v>34.423299999999998</v>
      </c>
      <c r="H118" s="10">
        <v>6.7044445310065441</v>
      </c>
      <c r="N118" s="10">
        <v>1</v>
      </c>
    </row>
    <row r="119" spans="2:14" x14ac:dyDescent="0.3">
      <c r="B119" s="10">
        <v>0</v>
      </c>
      <c r="C119" s="10">
        <v>19.184900000000003</v>
      </c>
      <c r="D119" s="10">
        <v>32.000399999999999</v>
      </c>
      <c r="E119" s="10">
        <v>39.738300000000002</v>
      </c>
      <c r="F119" s="10">
        <v>5.8569999999999993</v>
      </c>
      <c r="G119" s="10">
        <v>33.881300000000003</v>
      </c>
      <c r="H119" s="10">
        <v>5.7847532866655298</v>
      </c>
      <c r="N119" s="10">
        <v>1</v>
      </c>
    </row>
    <row r="120" spans="2:14" x14ac:dyDescent="0.3">
      <c r="B120" s="10">
        <v>0</v>
      </c>
      <c r="C120" s="10">
        <v>19.256049999999998</v>
      </c>
      <c r="D120" s="10">
        <v>31.741599999999998</v>
      </c>
      <c r="E120" s="10">
        <v>39.648000000000003</v>
      </c>
      <c r="F120" s="10">
        <v>5.4957000000000003</v>
      </c>
      <c r="G120" s="10">
        <v>34.152000000000001</v>
      </c>
      <c r="H120" s="10">
        <v>6.2445899999999996</v>
      </c>
      <c r="N120" s="10">
        <v>1</v>
      </c>
    </row>
    <row r="121" spans="2:14" x14ac:dyDescent="0.3">
      <c r="B121" s="10">
        <v>0</v>
      </c>
      <c r="C121" s="10">
        <v>19.256</v>
      </c>
      <c r="D121" s="10">
        <v>31.741599999999998</v>
      </c>
      <c r="E121" s="10">
        <v>39.648000000000003</v>
      </c>
      <c r="F121" s="10">
        <v>5.4957000000000003</v>
      </c>
      <c r="G121" s="10">
        <v>34.152000000000001</v>
      </c>
      <c r="H121" s="10">
        <v>6.2445000000000004</v>
      </c>
      <c r="N121" s="10">
        <v>2</v>
      </c>
    </row>
    <row r="122" spans="2:14" x14ac:dyDescent="0.3">
      <c r="B122" s="10">
        <v>1</v>
      </c>
      <c r="C122" s="10">
        <v>18.638999999999999</v>
      </c>
      <c r="D122" s="10">
        <v>30.103999999999999</v>
      </c>
      <c r="E122" s="10">
        <v>41.425599999999996</v>
      </c>
      <c r="F122" s="10">
        <v>9.1103000000000005</v>
      </c>
      <c r="G122" s="10">
        <v>32.315300000000001</v>
      </c>
      <c r="H122" s="10">
        <v>3.5471169994401941</v>
      </c>
      <c r="N122" s="10">
        <v>2</v>
      </c>
    </row>
    <row r="123" spans="2:14" x14ac:dyDescent="0.3">
      <c r="B123" s="10">
        <v>1</v>
      </c>
      <c r="C123" s="10">
        <v>18.230599999999995</v>
      </c>
      <c r="D123" s="10">
        <v>26.434700000000003</v>
      </c>
      <c r="E123" s="10">
        <v>40.709099999999999</v>
      </c>
      <c r="F123" s="10">
        <v>9.3122000000000007</v>
      </c>
      <c r="G123" s="10">
        <v>31.396899999999999</v>
      </c>
      <c r="H123" s="10">
        <v>3.3715878095401726</v>
      </c>
      <c r="N123" s="10">
        <v>2</v>
      </c>
    </row>
    <row r="124" spans="2:14" x14ac:dyDescent="0.3">
      <c r="B124" s="10">
        <v>1</v>
      </c>
      <c r="C124" s="10">
        <v>17.164899999999999</v>
      </c>
      <c r="D124" s="10">
        <v>28.823999999999998</v>
      </c>
      <c r="E124" s="10">
        <v>44.526299999999999</v>
      </c>
      <c r="F124" s="10">
        <v>7.3855000000000004</v>
      </c>
      <c r="G124" s="10">
        <v>37.140799999999999</v>
      </c>
      <c r="H124" s="10">
        <v>5.0288809153070204</v>
      </c>
      <c r="N124" s="10">
        <v>2</v>
      </c>
    </row>
    <row r="125" spans="2:14" x14ac:dyDescent="0.3">
      <c r="B125" s="10">
        <v>1</v>
      </c>
      <c r="C125" s="10">
        <v>20.560099999999998</v>
      </c>
      <c r="D125" s="10">
        <v>30.2226</v>
      </c>
      <c r="E125" s="10">
        <v>36.819899999999997</v>
      </c>
      <c r="F125" s="10">
        <v>8.0935999999999986</v>
      </c>
      <c r="G125" s="10">
        <v>28.726300000000002</v>
      </c>
      <c r="H125" s="10">
        <v>3.5492611446080864</v>
      </c>
    </row>
    <row r="126" spans="2:14" x14ac:dyDescent="0.3">
      <c r="B126" s="10">
        <v>2</v>
      </c>
      <c r="C126" s="10">
        <v>19.276699999999998</v>
      </c>
      <c r="D126" s="10">
        <v>22.981400000000001</v>
      </c>
      <c r="E126" s="10">
        <v>40.062200000000004</v>
      </c>
      <c r="F126" s="10">
        <v>14.700100000000001</v>
      </c>
      <c r="G126" s="10">
        <v>25.362100000000002</v>
      </c>
      <c r="H126" s="10">
        <v>1.7253011884272895</v>
      </c>
    </row>
    <row r="127" spans="2:14" x14ac:dyDescent="0.3">
      <c r="B127" s="10">
        <v>2</v>
      </c>
      <c r="C127" s="10">
        <v>18.996200000000002</v>
      </c>
      <c r="D127" s="10">
        <v>24.295500000000004</v>
      </c>
      <c r="E127" s="10">
        <v>43.035500000000006</v>
      </c>
      <c r="F127" s="10">
        <v>13.712</v>
      </c>
      <c r="G127" s="10">
        <v>29.323499999999996</v>
      </c>
      <c r="H127" s="10">
        <v>2.1385282963827303</v>
      </c>
    </row>
    <row r="128" spans="2:14" x14ac:dyDescent="0.3">
      <c r="B128" s="10">
        <v>2</v>
      </c>
      <c r="C128" s="10">
        <v>18.433400000000002</v>
      </c>
      <c r="D128" s="10">
        <v>24.733000000000001</v>
      </c>
      <c r="E128" s="10">
        <v>36.8566</v>
      </c>
      <c r="F128" s="10">
        <v>9.7492999999999999</v>
      </c>
      <c r="G128" s="10">
        <v>27.107299999999999</v>
      </c>
      <c r="H128" s="10">
        <v>2.780435518447478</v>
      </c>
    </row>
    <row r="129" spans="2:8" x14ac:dyDescent="0.3">
      <c r="B129" s="10">
        <v>2</v>
      </c>
      <c r="C129" s="10">
        <v>20.6797</v>
      </c>
      <c r="D129" s="10">
        <v>20.610499999999998</v>
      </c>
      <c r="E129" s="10">
        <v>47.172899999999998</v>
      </c>
      <c r="F129" s="10">
        <v>19.724499999999999</v>
      </c>
      <c r="G129" s="10">
        <v>27.448399999999999</v>
      </c>
      <c r="H129" s="10">
        <v>1.3915891404091358</v>
      </c>
    </row>
    <row r="131" spans="2:8" x14ac:dyDescent="0.3">
      <c r="B131" s="232" t="s">
        <v>101</v>
      </c>
      <c r="C131" s="232"/>
      <c r="D131" s="232"/>
      <c r="E131" s="232"/>
      <c r="F131" s="232"/>
      <c r="G131" s="232"/>
      <c r="H131" s="232"/>
    </row>
    <row r="132" spans="2:8" ht="15" thickBot="1" x14ac:dyDescent="0.35">
      <c r="B132" s="10" t="s">
        <v>99</v>
      </c>
      <c r="C132" s="22" t="s">
        <v>17</v>
      </c>
      <c r="D132" s="17" t="s">
        <v>16</v>
      </c>
      <c r="E132" s="17" t="s">
        <v>18</v>
      </c>
      <c r="F132" s="17" t="s">
        <v>19</v>
      </c>
      <c r="G132" s="17" t="s">
        <v>20</v>
      </c>
      <c r="H132" s="25" t="s">
        <v>21</v>
      </c>
    </row>
    <row r="133" spans="2:8" x14ac:dyDescent="0.3">
      <c r="B133" s="10">
        <v>0</v>
      </c>
      <c r="C133" s="10">
        <v>19.327199999999998</v>
      </c>
      <c r="D133" s="10">
        <v>31.482900000000001</v>
      </c>
      <c r="E133" s="10">
        <v>39.557699999999997</v>
      </c>
      <c r="F133" s="10">
        <v>5.1343999999999994</v>
      </c>
      <c r="G133" s="10">
        <v>34.423299999999998</v>
      </c>
      <c r="H133" s="10">
        <v>6.7044445310065441</v>
      </c>
    </row>
    <row r="134" spans="2:8" x14ac:dyDescent="0.3">
      <c r="B134" s="10">
        <v>0</v>
      </c>
      <c r="C134" s="10">
        <v>19.184900000000003</v>
      </c>
      <c r="D134" s="10">
        <v>32.000399999999999</v>
      </c>
      <c r="E134" s="10">
        <v>39.738300000000002</v>
      </c>
      <c r="F134" s="10">
        <v>5.8569999999999993</v>
      </c>
      <c r="G134" s="10">
        <v>33.881300000000003</v>
      </c>
      <c r="H134" s="10">
        <v>5.7847532866655298</v>
      </c>
    </row>
    <row r="135" spans="2:8" x14ac:dyDescent="0.3">
      <c r="B135" s="10">
        <v>0</v>
      </c>
      <c r="C135" s="10">
        <v>19.256049999999998</v>
      </c>
      <c r="D135" s="10">
        <v>31.741599999999998</v>
      </c>
      <c r="E135" s="10">
        <v>39.648000000000003</v>
      </c>
      <c r="F135" s="10">
        <v>5.4957000000000003</v>
      </c>
      <c r="G135" s="10">
        <v>34.152000000000001</v>
      </c>
      <c r="H135" s="10">
        <v>6.2445899999999996</v>
      </c>
    </row>
    <row r="136" spans="2:8" x14ac:dyDescent="0.3">
      <c r="B136" s="10">
        <v>0</v>
      </c>
      <c r="C136" s="10">
        <v>19.256</v>
      </c>
      <c r="D136" s="10">
        <v>31.741599999999998</v>
      </c>
      <c r="E136" s="10">
        <v>39.648000000000003</v>
      </c>
      <c r="F136" s="10">
        <v>5.4957000000000003</v>
      </c>
      <c r="G136" s="10">
        <v>34.152000000000001</v>
      </c>
      <c r="H136" s="10">
        <v>6.2445000000000004</v>
      </c>
    </row>
    <row r="137" spans="2:8" x14ac:dyDescent="0.3">
      <c r="B137" s="10">
        <v>1</v>
      </c>
      <c r="C137" s="10">
        <v>19.340300000000003</v>
      </c>
      <c r="D137" s="10">
        <v>30.7776</v>
      </c>
      <c r="E137" s="10">
        <v>38.850299999999997</v>
      </c>
      <c r="F137" s="10">
        <v>5.5638000000000005</v>
      </c>
      <c r="G137" s="10">
        <v>33.286499999999997</v>
      </c>
      <c r="H137" s="10">
        <v>5.9826916855386596</v>
      </c>
    </row>
    <row r="138" spans="2:8" x14ac:dyDescent="0.3">
      <c r="B138" s="10">
        <v>1</v>
      </c>
      <c r="C138" s="10">
        <v>19.370300000000004</v>
      </c>
      <c r="D138" s="10">
        <v>33.3508</v>
      </c>
      <c r="E138" s="10">
        <v>37.104100000000003</v>
      </c>
      <c r="F138" s="10">
        <v>5.2828999999999997</v>
      </c>
      <c r="G138" s="10">
        <v>31.821200000000001</v>
      </c>
      <c r="H138" s="10">
        <v>6.0234340986957928</v>
      </c>
    </row>
    <row r="139" spans="2:8" x14ac:dyDescent="0.3">
      <c r="B139" s="10">
        <v>1</v>
      </c>
      <c r="C139" s="10">
        <v>16.841699999999999</v>
      </c>
      <c r="D139" s="10">
        <v>28.944800000000001</v>
      </c>
      <c r="E139" s="10">
        <v>41.557299999999998</v>
      </c>
      <c r="F139" s="10">
        <v>4.8046000000000006</v>
      </c>
      <c r="G139" s="10">
        <v>36.752699999999997</v>
      </c>
      <c r="H139" s="10">
        <v>7.6494817466594496</v>
      </c>
    </row>
    <row r="140" spans="2:8" x14ac:dyDescent="0.3">
      <c r="B140" s="10">
        <v>1</v>
      </c>
      <c r="C140" s="110">
        <v>18.494799999999998</v>
      </c>
      <c r="D140" s="110">
        <v>31.349499999999999</v>
      </c>
      <c r="E140" s="110">
        <v>39.641300000000001</v>
      </c>
      <c r="F140" s="110">
        <v>5.0382999999999996</v>
      </c>
      <c r="G140" s="110">
        <v>34.603000000000002</v>
      </c>
      <c r="H140" s="110">
        <v>6.8679911875037227</v>
      </c>
    </row>
    <row r="141" spans="2:8" x14ac:dyDescent="0.3">
      <c r="B141" s="10">
        <v>2</v>
      </c>
      <c r="C141" s="10">
        <v>21.158200000000004</v>
      </c>
      <c r="D141" s="10">
        <v>33.472499999999997</v>
      </c>
      <c r="E141" s="10">
        <v>36.348599999999998</v>
      </c>
      <c r="F141" s="10">
        <v>4.1922999999999995</v>
      </c>
      <c r="G141" s="10">
        <v>32.156299999999995</v>
      </c>
      <c r="H141" s="10">
        <v>7.6703241657324135</v>
      </c>
    </row>
    <row r="142" spans="2:8" x14ac:dyDescent="0.3">
      <c r="B142" s="10">
        <v>2</v>
      </c>
      <c r="C142" s="10">
        <v>19.5534</v>
      </c>
      <c r="D142" s="10">
        <v>32.461999999999996</v>
      </c>
      <c r="E142" s="10">
        <v>41.435899999999997</v>
      </c>
      <c r="F142" s="10">
        <v>5.1505000000000001</v>
      </c>
      <c r="G142" s="10">
        <v>36.285400000000003</v>
      </c>
      <c r="H142" s="10">
        <v>7.0450247548781677</v>
      </c>
    </row>
    <row r="143" spans="2:8" x14ac:dyDescent="0.3">
      <c r="B143" s="10">
        <v>2</v>
      </c>
      <c r="C143" s="10">
        <v>20.2636</v>
      </c>
      <c r="D143" s="10">
        <v>33.098300000000002</v>
      </c>
      <c r="E143" s="10">
        <v>34.163899999999998</v>
      </c>
      <c r="F143" s="10">
        <v>4.2054999999999998</v>
      </c>
      <c r="G143" s="10">
        <v>29.958400000000001</v>
      </c>
      <c r="H143" s="10">
        <v>7.1236238259422189</v>
      </c>
    </row>
    <row r="144" spans="2:8" x14ac:dyDescent="0.3">
      <c r="B144" s="10">
        <v>2</v>
      </c>
      <c r="C144" s="10">
        <v>20.324999999999999</v>
      </c>
      <c r="D144" s="10">
        <v>33.010899999999999</v>
      </c>
      <c r="E144" s="10">
        <v>37.316000000000003</v>
      </c>
      <c r="F144" s="10">
        <v>4.516</v>
      </c>
      <c r="G144" s="10">
        <v>32.799999999999997</v>
      </c>
      <c r="H144" s="10">
        <v>7.2796000000000003</v>
      </c>
    </row>
    <row r="148" spans="1:41" ht="15" customHeight="1" x14ac:dyDescent="0.3">
      <c r="A148" s="12" t="s">
        <v>58</v>
      </c>
      <c r="B148" s="10" t="s">
        <v>61</v>
      </c>
      <c r="C148" s="10" t="s">
        <v>0</v>
      </c>
      <c r="D148" s="10" t="s">
        <v>24</v>
      </c>
      <c r="E148" s="10" t="s">
        <v>1</v>
      </c>
      <c r="F148" s="10" t="s">
        <v>50</v>
      </c>
      <c r="G148" s="10" t="s">
        <v>26</v>
      </c>
      <c r="H148" s="10" t="s">
        <v>2</v>
      </c>
      <c r="I148" s="10" t="s">
        <v>29</v>
      </c>
      <c r="J148" s="10" t="s">
        <v>28</v>
      </c>
      <c r="K148" s="10" t="s">
        <v>3</v>
      </c>
      <c r="L148" s="10" t="s">
        <v>30</v>
      </c>
      <c r="M148" s="10" t="s">
        <v>31</v>
      </c>
      <c r="N148" s="10" t="s">
        <v>4</v>
      </c>
      <c r="O148" s="10" t="s">
        <v>5</v>
      </c>
      <c r="P148" s="10" t="s">
        <v>47</v>
      </c>
      <c r="Q148" s="10" t="s">
        <v>6</v>
      </c>
      <c r="R148" s="10" t="s">
        <v>7</v>
      </c>
      <c r="S148" s="9" t="s">
        <v>14</v>
      </c>
      <c r="T148" s="9" t="s">
        <v>8</v>
      </c>
      <c r="U148" s="10" t="s">
        <v>17</v>
      </c>
      <c r="V148" s="10" t="s">
        <v>16</v>
      </c>
      <c r="W148" s="10" t="s">
        <v>18</v>
      </c>
      <c r="X148" s="10" t="s">
        <v>19</v>
      </c>
      <c r="Y148" s="10" t="s">
        <v>20</v>
      </c>
      <c r="Z148" s="10" t="s">
        <v>21</v>
      </c>
      <c r="AA148" s="113" t="s">
        <v>105</v>
      </c>
      <c r="AB148" s="114" t="s">
        <v>97</v>
      </c>
      <c r="AC148" s="115" t="s">
        <v>106</v>
      </c>
      <c r="AD148" s="116" t="s">
        <v>107</v>
      </c>
      <c r="AE148" s="117" t="s">
        <v>98</v>
      </c>
      <c r="AF148" s="118"/>
      <c r="AG148" s="116"/>
      <c r="AH148" s="117"/>
      <c r="AI148" s="118"/>
      <c r="AJ148" s="231"/>
      <c r="AK148" s="231"/>
      <c r="AL148" s="231"/>
      <c r="AM148" s="231"/>
      <c r="AN148" s="231"/>
      <c r="AO148" s="231"/>
    </row>
    <row r="149" spans="1:41" x14ac:dyDescent="0.3">
      <c r="A149" s="12" t="s">
        <v>33</v>
      </c>
      <c r="B149" s="10">
        <v>0</v>
      </c>
      <c r="C149" s="37">
        <v>1.2830999999999999</v>
      </c>
      <c r="D149" s="37">
        <v>0.20810000000000001</v>
      </c>
      <c r="E149" s="37">
        <v>14.2098</v>
      </c>
      <c r="F149" s="37">
        <v>5.8014000000000001</v>
      </c>
      <c r="G149" s="37">
        <v>0.17710000000000001</v>
      </c>
      <c r="H149" s="37">
        <v>3.2633999999999999</v>
      </c>
      <c r="I149" s="37">
        <v>23.345099999999999</v>
      </c>
      <c r="J149" s="37">
        <v>2.3363999999999998</v>
      </c>
      <c r="K149" s="37">
        <v>30.578099999999999</v>
      </c>
      <c r="L149" s="37">
        <v>0.1857</v>
      </c>
      <c r="M149" s="37">
        <v>0.41310000000000002</v>
      </c>
      <c r="N149" s="37">
        <v>2.9636999999999998</v>
      </c>
      <c r="O149" s="37">
        <v>3.1343999999999999</v>
      </c>
      <c r="P149" s="37">
        <v>0.14430000000000001</v>
      </c>
      <c r="Q149" s="37">
        <v>0.39550000000000002</v>
      </c>
      <c r="R149" s="37">
        <v>0.29770000000000002</v>
      </c>
      <c r="S149" s="36">
        <v>0.372</v>
      </c>
      <c r="T149" s="37">
        <v>1.2588999999999999</v>
      </c>
      <c r="U149" s="10">
        <v>19.327199999999998</v>
      </c>
      <c r="V149" s="10">
        <v>31.482900000000001</v>
      </c>
      <c r="W149" s="10">
        <v>39.557699999999997</v>
      </c>
      <c r="X149" s="10">
        <v>5.1343999999999994</v>
      </c>
      <c r="Y149" s="10">
        <v>34.423299999999998</v>
      </c>
      <c r="Z149" s="10">
        <v>6.7044445310065441</v>
      </c>
      <c r="AA149" s="10"/>
    </row>
    <row r="150" spans="1:41" x14ac:dyDescent="0.3">
      <c r="A150" s="12" t="s">
        <v>33</v>
      </c>
      <c r="B150" s="10">
        <v>0</v>
      </c>
      <c r="C150" s="37">
        <v>1.2886</v>
      </c>
      <c r="D150" s="37">
        <v>0.2077</v>
      </c>
      <c r="E150" s="37">
        <v>14.238300000000001</v>
      </c>
      <c r="F150" s="37">
        <v>5.8640999999999996</v>
      </c>
      <c r="G150" s="37">
        <v>0.17080000000000001</v>
      </c>
      <c r="H150" s="37">
        <v>3.0893999999999999</v>
      </c>
      <c r="I150" s="37">
        <v>23.928899999999999</v>
      </c>
      <c r="J150" s="37">
        <v>2.2073999999999998</v>
      </c>
      <c r="K150" s="37">
        <v>30.2654</v>
      </c>
      <c r="L150" s="37">
        <v>0.19009999999999999</v>
      </c>
      <c r="M150" s="37">
        <v>0.47060000000000002</v>
      </c>
      <c r="N150" s="37">
        <v>3.5459999999999998</v>
      </c>
      <c r="O150" s="37">
        <v>2.8896999999999999</v>
      </c>
      <c r="P150" s="37">
        <v>0.19689999999999999</v>
      </c>
      <c r="Q150" s="37">
        <v>0.42809999999999998</v>
      </c>
      <c r="R150" s="37">
        <v>0.25559999999999999</v>
      </c>
      <c r="S150" s="36">
        <v>0.47120000000000001</v>
      </c>
      <c r="T150" s="37">
        <v>1.2148000000000001</v>
      </c>
      <c r="U150" s="10">
        <v>19.184900000000003</v>
      </c>
      <c r="V150" s="10">
        <v>32.000399999999999</v>
      </c>
      <c r="W150" s="10">
        <v>39.738300000000002</v>
      </c>
      <c r="X150" s="10">
        <v>5.8569999999999993</v>
      </c>
      <c r="Y150" s="10">
        <v>33.881300000000003</v>
      </c>
      <c r="Z150" s="10">
        <v>5.7847532866655298</v>
      </c>
      <c r="AA150" s="10"/>
    </row>
    <row r="151" spans="1:41" x14ac:dyDescent="0.3">
      <c r="A151" s="12" t="s">
        <v>33</v>
      </c>
      <c r="B151" s="10">
        <v>0</v>
      </c>
      <c r="C151" s="37">
        <v>1.2830999999999999</v>
      </c>
      <c r="D151" s="37">
        <v>0.20810000000000001</v>
      </c>
      <c r="E151" s="37">
        <v>14.2098</v>
      </c>
      <c r="F151" s="37">
        <v>5.8014000000000001</v>
      </c>
      <c r="G151" s="37">
        <v>0.17710000000000001</v>
      </c>
      <c r="H151" s="37">
        <v>3.2633999999999999</v>
      </c>
      <c r="I151" s="37">
        <v>23.345099999999999</v>
      </c>
      <c r="J151" s="37">
        <v>2.3363999999999998</v>
      </c>
      <c r="K151" s="37">
        <v>30.578099999999999</v>
      </c>
      <c r="L151" s="37">
        <v>0.1857</v>
      </c>
      <c r="M151" s="37">
        <v>0.41310000000000002</v>
      </c>
      <c r="N151" s="37">
        <v>2.9636999999999998</v>
      </c>
      <c r="O151" s="37">
        <v>3.1343999999999999</v>
      </c>
      <c r="P151" s="37">
        <v>0.14430000000000001</v>
      </c>
      <c r="Q151" s="37">
        <v>0.39550000000000002</v>
      </c>
      <c r="R151" s="37">
        <v>0.29770000000000002</v>
      </c>
      <c r="S151" s="36">
        <v>0.372</v>
      </c>
      <c r="T151" s="37">
        <v>1.2588999999999999</v>
      </c>
      <c r="U151" s="10">
        <v>19.256049999999998</v>
      </c>
      <c r="V151" s="10">
        <v>31.741599999999998</v>
      </c>
      <c r="W151" s="10">
        <v>39.648000000000003</v>
      </c>
      <c r="X151" s="10">
        <v>5.4957000000000003</v>
      </c>
      <c r="Y151" s="10">
        <v>34.152000000000001</v>
      </c>
      <c r="Z151" s="10">
        <v>6.2445899999999996</v>
      </c>
      <c r="AA151" s="10"/>
    </row>
    <row r="152" spans="1:41" x14ac:dyDescent="0.3">
      <c r="A152" s="12" t="s">
        <v>33</v>
      </c>
      <c r="B152" s="10">
        <v>0</v>
      </c>
      <c r="C152" s="37">
        <v>1.2886</v>
      </c>
      <c r="D152" s="37">
        <v>0.2077</v>
      </c>
      <c r="E152" s="37">
        <v>14.238300000000001</v>
      </c>
      <c r="F152" s="37">
        <v>5.8640999999999996</v>
      </c>
      <c r="G152" s="37">
        <v>0.17080000000000001</v>
      </c>
      <c r="H152" s="37">
        <v>3.0893999999999999</v>
      </c>
      <c r="I152" s="37">
        <v>23.928899999999999</v>
      </c>
      <c r="J152" s="37">
        <v>2.2073999999999998</v>
      </c>
      <c r="K152" s="37">
        <v>30.2654</v>
      </c>
      <c r="L152" s="37">
        <v>0.19009999999999999</v>
      </c>
      <c r="M152" s="37">
        <v>0.47060000000000002</v>
      </c>
      <c r="N152" s="37">
        <v>3.5459999999999998</v>
      </c>
      <c r="O152" s="37">
        <v>2.8896999999999999</v>
      </c>
      <c r="P152" s="37">
        <v>0.19689999999999999</v>
      </c>
      <c r="Q152" s="37">
        <v>0.42809999999999998</v>
      </c>
      <c r="R152" s="37">
        <v>0.25559999999999999</v>
      </c>
      <c r="S152" s="36">
        <v>0.47120000000000001</v>
      </c>
      <c r="T152" s="37">
        <v>1.2148000000000001</v>
      </c>
      <c r="U152" s="10">
        <v>19.256</v>
      </c>
      <c r="V152" s="10">
        <v>31.741599999999998</v>
      </c>
      <c r="W152" s="10">
        <v>39.648000000000003</v>
      </c>
      <c r="X152" s="10">
        <v>5.4957000000000003</v>
      </c>
      <c r="Y152" s="10">
        <v>34.152000000000001</v>
      </c>
      <c r="Z152" s="10">
        <v>6.2445000000000004</v>
      </c>
      <c r="AA152" s="10"/>
    </row>
    <row r="153" spans="1:41" x14ac:dyDescent="0.3">
      <c r="A153" s="12" t="s">
        <v>33</v>
      </c>
      <c r="B153" s="10">
        <v>60</v>
      </c>
      <c r="C153" s="36">
        <v>1.2674000000000001</v>
      </c>
      <c r="D153" s="36">
        <v>0.22889999999999999</v>
      </c>
      <c r="E153" s="36">
        <v>13.722200000000001</v>
      </c>
      <c r="F153" s="36">
        <v>5.3299000000000003</v>
      </c>
      <c r="G153" s="36">
        <v>0.17680000000000001</v>
      </c>
      <c r="H153" s="36">
        <v>3.0756000000000001</v>
      </c>
      <c r="I153" s="36">
        <v>22.677099999999999</v>
      </c>
      <c r="J153" s="36">
        <v>2.097</v>
      </c>
      <c r="K153" s="36">
        <v>28.712299999999999</v>
      </c>
      <c r="L153" s="36">
        <v>0.1681</v>
      </c>
      <c r="M153" s="36">
        <v>0.41460000000000002</v>
      </c>
      <c r="N153" s="40">
        <v>6.1909000000000001</v>
      </c>
      <c r="O153" s="40">
        <v>2.9342999999999999</v>
      </c>
      <c r="P153" s="40">
        <v>0.28699999999999998</v>
      </c>
      <c r="Q153" s="40">
        <v>0.47410000000000002</v>
      </c>
      <c r="R153" s="40">
        <v>0.25409999999999999</v>
      </c>
      <c r="S153" s="40">
        <v>0.54730000000000001</v>
      </c>
      <c r="T153" s="40">
        <v>1.611</v>
      </c>
      <c r="U153" s="10">
        <v>18.638999999999999</v>
      </c>
      <c r="V153" s="10">
        <v>30.103999999999999</v>
      </c>
      <c r="W153" s="10">
        <v>41.425599999999996</v>
      </c>
      <c r="X153" s="10">
        <v>9.1103000000000005</v>
      </c>
      <c r="Y153" s="10">
        <v>32.315300000000001</v>
      </c>
      <c r="Z153" s="10">
        <v>3.5471169994401941</v>
      </c>
      <c r="AA153" s="10"/>
    </row>
    <row r="154" spans="1:41" x14ac:dyDescent="0.3">
      <c r="A154" s="12" t="s">
        <v>33</v>
      </c>
      <c r="B154" s="10">
        <v>60</v>
      </c>
      <c r="C154" s="37">
        <v>0.97009999999999996</v>
      </c>
      <c r="D154" s="37">
        <v>0.26850000000000002</v>
      </c>
      <c r="E154" s="37">
        <v>13.054399999999999</v>
      </c>
      <c r="F154" s="37">
        <v>3.7799</v>
      </c>
      <c r="G154" s="37">
        <v>0.17480000000000001</v>
      </c>
      <c r="H154" s="37">
        <v>3.5762</v>
      </c>
      <c r="I154" s="37">
        <v>20.6722</v>
      </c>
      <c r="J154" s="37">
        <v>1.9825999999999999</v>
      </c>
      <c r="K154" s="37">
        <v>26.507000000000001</v>
      </c>
      <c r="L154" s="37">
        <v>0.18659999999999999</v>
      </c>
      <c r="M154" s="37">
        <v>0.4194</v>
      </c>
      <c r="N154" s="41">
        <v>5.4283000000000001</v>
      </c>
      <c r="O154" s="41">
        <v>4.1060999999999996</v>
      </c>
      <c r="P154" s="41">
        <v>0.30520000000000003</v>
      </c>
      <c r="Q154" s="41">
        <v>0.4783</v>
      </c>
      <c r="R154" s="40">
        <v>0.3644</v>
      </c>
      <c r="S154" s="41">
        <v>0.60140000000000005</v>
      </c>
      <c r="T154" s="41">
        <v>2.4990000000000001</v>
      </c>
      <c r="U154" s="10">
        <v>18.230599999999995</v>
      </c>
      <c r="V154" s="10">
        <v>26.434700000000003</v>
      </c>
      <c r="W154" s="10">
        <v>40.709099999999999</v>
      </c>
      <c r="X154" s="10">
        <v>9.3122000000000007</v>
      </c>
      <c r="Y154" s="10">
        <v>31.396899999999999</v>
      </c>
      <c r="Z154" s="10">
        <v>3.3715878095401726</v>
      </c>
      <c r="AA154" s="10"/>
    </row>
    <row r="155" spans="1:41" x14ac:dyDescent="0.3">
      <c r="A155" s="12" t="s">
        <v>33</v>
      </c>
      <c r="B155" s="10">
        <v>60</v>
      </c>
      <c r="C155" s="37">
        <v>0.81599999999999995</v>
      </c>
      <c r="D155" s="37">
        <v>0.2437</v>
      </c>
      <c r="E155" s="37">
        <v>12.2637</v>
      </c>
      <c r="F155" s="37">
        <v>4.3876999999999997</v>
      </c>
      <c r="G155" s="37">
        <v>0.19600000000000001</v>
      </c>
      <c r="H155" s="37">
        <v>3.4323999999999999</v>
      </c>
      <c r="I155" s="37">
        <v>23.290800000000001</v>
      </c>
      <c r="J155" s="37">
        <v>1.1455</v>
      </c>
      <c r="K155" s="37">
        <v>32.739199999999997</v>
      </c>
      <c r="L155" s="37">
        <v>0.21310000000000001</v>
      </c>
      <c r="M155" s="37">
        <v>0.49740000000000001</v>
      </c>
      <c r="N155" s="41">
        <v>4.5587999999999997</v>
      </c>
      <c r="O155" s="41">
        <v>3.6074999999999999</v>
      </c>
      <c r="P155" s="41">
        <v>0.18010000000000001</v>
      </c>
      <c r="Q155" s="41">
        <v>0.34129999999999999</v>
      </c>
      <c r="R155" s="40">
        <v>0.29670000000000002</v>
      </c>
      <c r="S155" s="41">
        <v>0.51839999999999997</v>
      </c>
      <c r="T155" s="41">
        <v>1.7868999999999999</v>
      </c>
      <c r="U155" s="10">
        <v>17.164899999999999</v>
      </c>
      <c r="V155" s="10">
        <v>28.823999999999998</v>
      </c>
      <c r="W155" s="10">
        <v>44.526299999999999</v>
      </c>
      <c r="X155" s="10">
        <v>7.3855000000000004</v>
      </c>
      <c r="Y155" s="10">
        <v>37.140799999999999</v>
      </c>
      <c r="Z155" s="10">
        <v>5.0288809153070204</v>
      </c>
      <c r="AA155" s="10"/>
    </row>
    <row r="156" spans="1:41" x14ac:dyDescent="0.3">
      <c r="A156" s="12" t="s">
        <v>33</v>
      </c>
      <c r="B156" s="10">
        <v>60</v>
      </c>
      <c r="C156" s="37">
        <v>1.3553999999999999</v>
      </c>
      <c r="D156" s="37">
        <v>0.39600000000000002</v>
      </c>
      <c r="E156" s="37">
        <v>14.4947</v>
      </c>
      <c r="F156" s="37">
        <v>5.5246000000000004</v>
      </c>
      <c r="G156" s="37">
        <v>0.28989999999999999</v>
      </c>
      <c r="H156" s="37">
        <v>3.8113999999999999</v>
      </c>
      <c r="I156" s="37">
        <v>22.092500000000001</v>
      </c>
      <c r="J156" s="37">
        <v>2.6055000000000001</v>
      </c>
      <c r="K156" s="37">
        <v>23.6553</v>
      </c>
      <c r="L156" s="37">
        <v>0.2127</v>
      </c>
      <c r="M156" s="37">
        <v>0.31719999999999998</v>
      </c>
      <c r="N156" s="37">
        <v>4.1788999999999996</v>
      </c>
      <c r="O156" s="37">
        <v>4.3655999999999997</v>
      </c>
      <c r="P156" s="37">
        <v>0.2475</v>
      </c>
      <c r="Q156" s="37">
        <v>0.49020000000000002</v>
      </c>
      <c r="R156" s="37">
        <v>0.38819999999999999</v>
      </c>
      <c r="S156" s="37">
        <v>0.61370000000000002</v>
      </c>
      <c r="T156" s="37">
        <v>2.5632999999999999</v>
      </c>
      <c r="U156" s="10">
        <v>20.560099999999998</v>
      </c>
      <c r="V156" s="10">
        <v>30.2226</v>
      </c>
      <c r="W156" s="10">
        <v>36.819899999999997</v>
      </c>
      <c r="X156" s="10">
        <v>8.0935999999999986</v>
      </c>
      <c r="Y156" s="10">
        <v>28.726300000000002</v>
      </c>
      <c r="Z156" s="10">
        <v>3.5492611446080864</v>
      </c>
      <c r="AA156" s="10"/>
    </row>
    <row r="157" spans="1:41" x14ac:dyDescent="0.3">
      <c r="A157" s="12" t="s">
        <v>33</v>
      </c>
      <c r="B157" s="10">
        <v>120</v>
      </c>
      <c r="C157" s="37">
        <v>1.2987</v>
      </c>
      <c r="D157" s="37">
        <v>0.33650000000000002</v>
      </c>
      <c r="E157" s="37">
        <v>13.636200000000001</v>
      </c>
      <c r="F157" s="37">
        <v>3.4842</v>
      </c>
      <c r="G157" s="37">
        <v>0.2011</v>
      </c>
      <c r="H157" s="37">
        <v>3.6072000000000002</v>
      </c>
      <c r="I157" s="37">
        <v>17.849499999999999</v>
      </c>
      <c r="J157" s="37">
        <v>1.6476999999999999</v>
      </c>
      <c r="K157" s="37">
        <v>21.157800000000002</v>
      </c>
      <c r="L157" s="37">
        <v>0.19700000000000001</v>
      </c>
      <c r="M157" s="37">
        <v>0.26169999999999999</v>
      </c>
      <c r="N157" s="37">
        <v>10.614599999999999</v>
      </c>
      <c r="O157" s="37">
        <v>3.6392000000000002</v>
      </c>
      <c r="P157" s="37">
        <v>0.39539999999999997</v>
      </c>
      <c r="Q157" s="37">
        <v>0.58960000000000001</v>
      </c>
      <c r="R157" s="37">
        <v>0.3034</v>
      </c>
      <c r="S157" s="37">
        <v>0.56869999999999998</v>
      </c>
      <c r="T157" s="37">
        <v>2.5318000000000001</v>
      </c>
      <c r="U157" s="10">
        <v>19.276699999999998</v>
      </c>
      <c r="V157" s="10">
        <v>22.981400000000001</v>
      </c>
      <c r="W157" s="10">
        <v>40.062200000000004</v>
      </c>
      <c r="X157" s="10">
        <v>14.700100000000001</v>
      </c>
      <c r="Y157" s="10">
        <v>25.362100000000002</v>
      </c>
      <c r="Z157" s="10">
        <v>1.7253011884272895</v>
      </c>
      <c r="AA157" s="10"/>
    </row>
    <row r="158" spans="1:41" x14ac:dyDescent="0.3">
      <c r="A158" s="12" t="s">
        <v>33</v>
      </c>
      <c r="B158" s="10">
        <v>120</v>
      </c>
      <c r="C158" s="37">
        <v>1.0983000000000001</v>
      </c>
      <c r="D158" s="37">
        <v>0.27129999999999999</v>
      </c>
      <c r="E158" s="37">
        <v>13.492100000000001</v>
      </c>
      <c r="F158" s="37">
        <v>3.3407</v>
      </c>
      <c r="G158" s="37">
        <v>0.24729999999999999</v>
      </c>
      <c r="H158" s="37">
        <v>3.6800999999999999</v>
      </c>
      <c r="I158" s="37">
        <v>19.272400000000001</v>
      </c>
      <c r="J158" s="37">
        <v>1.6823999999999999</v>
      </c>
      <c r="K158" s="37">
        <v>24.674499999999998</v>
      </c>
      <c r="L158" s="37">
        <v>0.20710000000000001</v>
      </c>
      <c r="M158" s="37">
        <v>0.34370000000000001</v>
      </c>
      <c r="N158" s="37">
        <v>9.5646000000000004</v>
      </c>
      <c r="O158" s="37">
        <v>3.9581</v>
      </c>
      <c r="P158" s="37">
        <v>0.35260000000000002</v>
      </c>
      <c r="Q158" s="37">
        <v>0.53069999999999995</v>
      </c>
      <c r="R158" s="37">
        <v>0.34720000000000001</v>
      </c>
      <c r="S158" s="37">
        <v>0.65469999999999995</v>
      </c>
      <c r="T158" s="37">
        <v>2.6093999999999999</v>
      </c>
      <c r="U158" s="10">
        <v>18.996200000000002</v>
      </c>
      <c r="V158" s="10">
        <v>24.295500000000004</v>
      </c>
      <c r="W158" s="10">
        <v>43.035500000000006</v>
      </c>
      <c r="X158" s="10">
        <v>13.712</v>
      </c>
      <c r="Y158" s="10">
        <v>29.323499999999996</v>
      </c>
      <c r="Z158" s="10">
        <v>2.1385282963827303</v>
      </c>
      <c r="AA158" s="10"/>
    </row>
    <row r="159" spans="1:41" x14ac:dyDescent="0.3">
      <c r="A159" s="12" t="s">
        <v>33</v>
      </c>
      <c r="B159" s="10">
        <v>120</v>
      </c>
      <c r="C159" s="37">
        <v>1.7314000000000001</v>
      </c>
      <c r="D159" s="37">
        <v>0.31409999999999999</v>
      </c>
      <c r="E159" s="37">
        <v>12.851900000000001</v>
      </c>
      <c r="F159" s="37">
        <v>3.8313000000000001</v>
      </c>
      <c r="G159" s="37">
        <v>0.2253</v>
      </c>
      <c r="H159" s="37">
        <v>3.1414</v>
      </c>
      <c r="I159" s="37">
        <v>19.205100000000002</v>
      </c>
      <c r="J159" s="37">
        <v>1.6966000000000001</v>
      </c>
      <c r="K159" s="37">
        <v>23.1784</v>
      </c>
      <c r="L159" s="37">
        <v>0.16930000000000001</v>
      </c>
      <c r="M159" s="37">
        <v>0.31409999999999999</v>
      </c>
      <c r="N159" s="37">
        <v>5.9817</v>
      </c>
      <c r="O159" s="37">
        <v>3.4563999999999999</v>
      </c>
      <c r="P159" s="37">
        <v>0.30570000000000003</v>
      </c>
      <c r="Q159" s="37">
        <v>0.56999999999999995</v>
      </c>
      <c r="R159" s="37">
        <v>0.15840000000000001</v>
      </c>
      <c r="S159" s="37">
        <v>0.55310000000000004</v>
      </c>
      <c r="T159" s="37">
        <v>2.3388</v>
      </c>
      <c r="U159" s="10">
        <v>18.433400000000002</v>
      </c>
      <c r="V159" s="10">
        <v>24.733000000000001</v>
      </c>
      <c r="W159" s="10">
        <v>36.8566</v>
      </c>
      <c r="X159" s="10">
        <v>9.7492999999999999</v>
      </c>
      <c r="Y159" s="10">
        <v>27.107299999999999</v>
      </c>
      <c r="Z159" s="10">
        <v>2.780435518447478</v>
      </c>
      <c r="AA159" s="10"/>
    </row>
    <row r="160" spans="1:41" x14ac:dyDescent="0.3">
      <c r="A160" s="12" t="s">
        <v>33</v>
      </c>
      <c r="B160" s="10">
        <v>120</v>
      </c>
      <c r="C160" s="37">
        <v>1.0577000000000001</v>
      </c>
      <c r="D160" s="37">
        <v>0.35139999999999999</v>
      </c>
      <c r="E160" s="37">
        <v>14.298299999999999</v>
      </c>
      <c r="F160" s="37">
        <v>2.7292999999999998</v>
      </c>
      <c r="G160" s="37">
        <v>0.32200000000000001</v>
      </c>
      <c r="H160" s="37">
        <v>4.4508999999999999</v>
      </c>
      <c r="I160" s="37">
        <v>16.314499999999999</v>
      </c>
      <c r="J160" s="37">
        <v>1.5667</v>
      </c>
      <c r="K160" s="37">
        <v>22.059799999999999</v>
      </c>
      <c r="L160" s="37">
        <v>0.19939999999999999</v>
      </c>
      <c r="M160" s="37">
        <v>0.24590000000000001</v>
      </c>
      <c r="N160" s="37">
        <v>14.865399999999999</v>
      </c>
      <c r="O160" s="37">
        <v>4.7836999999999996</v>
      </c>
      <c r="P160" s="37">
        <v>0.4491</v>
      </c>
      <c r="Q160" s="37">
        <v>0.61809999999999998</v>
      </c>
      <c r="R160" s="37">
        <v>0.35899999999999999</v>
      </c>
      <c r="S160" s="37">
        <v>0.69569999999999999</v>
      </c>
      <c r="T160" s="37">
        <v>3.0962000000000001</v>
      </c>
      <c r="U160" s="10">
        <v>20.6797</v>
      </c>
      <c r="V160" s="10">
        <v>20.610499999999998</v>
      </c>
      <c r="W160" s="10">
        <v>47.172899999999998</v>
      </c>
      <c r="X160" s="10">
        <v>19.724499999999999</v>
      </c>
      <c r="Y160" s="10">
        <v>27.448399999999999</v>
      </c>
      <c r="Z160" s="10">
        <v>1.3915891404091358</v>
      </c>
    </row>
    <row r="161" spans="1:26" x14ac:dyDescent="0.3">
      <c r="A161" s="12" t="s">
        <v>34</v>
      </c>
      <c r="B161" s="10">
        <v>0</v>
      </c>
      <c r="C161" s="37">
        <v>1.2830999999999999</v>
      </c>
      <c r="D161" s="37">
        <v>0.20810000000000001</v>
      </c>
      <c r="E161" s="37">
        <v>14.2098</v>
      </c>
      <c r="F161" s="37">
        <v>5.8014000000000001</v>
      </c>
      <c r="G161" s="37">
        <v>0.17710000000000001</v>
      </c>
      <c r="H161" s="37">
        <v>3.2633999999999999</v>
      </c>
      <c r="I161" s="37">
        <v>23.345099999999999</v>
      </c>
      <c r="J161" s="37">
        <v>2.3363999999999998</v>
      </c>
      <c r="K161" s="37">
        <v>30.578099999999999</v>
      </c>
      <c r="L161" s="37">
        <v>0.1857</v>
      </c>
      <c r="M161" s="37">
        <v>0.41310000000000002</v>
      </c>
      <c r="N161" s="37">
        <v>2.9636999999999998</v>
      </c>
      <c r="O161" s="37">
        <v>3.1343999999999999</v>
      </c>
      <c r="P161" s="37">
        <v>0.14430000000000001</v>
      </c>
      <c r="Q161" s="37">
        <v>0.39550000000000002</v>
      </c>
      <c r="R161" s="37">
        <v>0.29770000000000002</v>
      </c>
      <c r="S161" s="36">
        <v>0.372</v>
      </c>
      <c r="T161" s="37">
        <v>1.2588999999999999</v>
      </c>
      <c r="U161" s="10">
        <v>19.327199999999998</v>
      </c>
      <c r="V161" s="10">
        <v>31.482900000000001</v>
      </c>
      <c r="W161" s="10">
        <v>39.557699999999997</v>
      </c>
      <c r="X161" s="10">
        <v>5.1343999999999994</v>
      </c>
      <c r="Y161" s="10">
        <v>34.423299999999998</v>
      </c>
      <c r="Z161" s="10">
        <v>6.7044445310065441</v>
      </c>
    </row>
    <row r="162" spans="1:26" x14ac:dyDescent="0.3">
      <c r="A162" s="12" t="s">
        <v>34</v>
      </c>
      <c r="B162" s="10">
        <v>0</v>
      </c>
      <c r="C162" s="37">
        <v>1.2886</v>
      </c>
      <c r="D162" s="37">
        <v>0.2077</v>
      </c>
      <c r="E162" s="37">
        <v>14.238300000000001</v>
      </c>
      <c r="F162" s="37">
        <v>5.8640999999999996</v>
      </c>
      <c r="G162" s="37">
        <v>0.17080000000000001</v>
      </c>
      <c r="H162" s="37">
        <v>3.0893999999999999</v>
      </c>
      <c r="I162" s="37">
        <v>23.928899999999999</v>
      </c>
      <c r="J162" s="37">
        <v>2.2073999999999998</v>
      </c>
      <c r="K162" s="37">
        <v>30.2654</v>
      </c>
      <c r="L162" s="37">
        <v>0.19009999999999999</v>
      </c>
      <c r="M162" s="37">
        <v>0.47060000000000002</v>
      </c>
      <c r="N162" s="37">
        <v>3.5459999999999998</v>
      </c>
      <c r="O162" s="37">
        <v>2.8896999999999999</v>
      </c>
      <c r="P162" s="37">
        <v>0.19689999999999999</v>
      </c>
      <c r="Q162" s="37">
        <v>0.42809999999999998</v>
      </c>
      <c r="R162" s="37">
        <v>0.25559999999999999</v>
      </c>
      <c r="S162" s="36">
        <v>0.47120000000000001</v>
      </c>
      <c r="T162" s="37">
        <v>1.2148000000000001</v>
      </c>
      <c r="U162" s="10">
        <v>19.184900000000003</v>
      </c>
      <c r="V162" s="10">
        <v>32.000399999999999</v>
      </c>
      <c r="W162" s="10">
        <v>39.738300000000002</v>
      </c>
      <c r="X162" s="10">
        <v>5.8569999999999993</v>
      </c>
      <c r="Y162" s="10">
        <v>33.881300000000003</v>
      </c>
      <c r="Z162" s="10">
        <v>5.7847532866655298</v>
      </c>
    </row>
    <row r="163" spans="1:26" x14ac:dyDescent="0.3">
      <c r="A163" s="12" t="s">
        <v>34</v>
      </c>
      <c r="B163" s="10">
        <v>0</v>
      </c>
      <c r="C163" s="37">
        <v>1.2830999999999999</v>
      </c>
      <c r="D163" s="37">
        <v>0.20810000000000001</v>
      </c>
      <c r="E163" s="37">
        <v>14.2098</v>
      </c>
      <c r="F163" s="37">
        <v>5.8014000000000001</v>
      </c>
      <c r="G163" s="37">
        <v>0.17710000000000001</v>
      </c>
      <c r="H163" s="37">
        <v>3.2633999999999999</v>
      </c>
      <c r="I163" s="37">
        <v>23.345099999999999</v>
      </c>
      <c r="J163" s="37">
        <v>2.3363999999999998</v>
      </c>
      <c r="K163" s="37">
        <v>30.578099999999999</v>
      </c>
      <c r="L163" s="37">
        <v>0.1857</v>
      </c>
      <c r="M163" s="37">
        <v>0.41310000000000002</v>
      </c>
      <c r="N163" s="37">
        <v>2.9636999999999998</v>
      </c>
      <c r="O163" s="37">
        <v>3.1343999999999999</v>
      </c>
      <c r="P163" s="37">
        <v>0.14430000000000001</v>
      </c>
      <c r="Q163" s="37">
        <v>0.39550000000000002</v>
      </c>
      <c r="R163" s="37">
        <v>0.29770000000000002</v>
      </c>
      <c r="S163" s="36">
        <v>0.372</v>
      </c>
      <c r="T163" s="37">
        <v>1.2588999999999999</v>
      </c>
      <c r="U163" s="10">
        <v>19.256049999999998</v>
      </c>
      <c r="V163" s="10">
        <v>31.741599999999998</v>
      </c>
      <c r="W163" s="10">
        <v>39.648000000000003</v>
      </c>
      <c r="X163" s="10">
        <v>5.4957000000000003</v>
      </c>
      <c r="Y163" s="10">
        <v>34.152000000000001</v>
      </c>
      <c r="Z163" s="10">
        <v>6.2445899999999996</v>
      </c>
    </row>
    <row r="164" spans="1:26" x14ac:dyDescent="0.3">
      <c r="A164" s="12" t="s">
        <v>34</v>
      </c>
      <c r="B164" s="10">
        <v>0</v>
      </c>
      <c r="C164" s="37">
        <v>1.2886</v>
      </c>
      <c r="D164" s="37">
        <v>0.2077</v>
      </c>
      <c r="E164" s="37">
        <v>14.238300000000001</v>
      </c>
      <c r="F164" s="37">
        <v>5.8640999999999996</v>
      </c>
      <c r="G164" s="37">
        <v>0.17080000000000001</v>
      </c>
      <c r="H164" s="37">
        <v>3.0893999999999999</v>
      </c>
      <c r="I164" s="37">
        <v>23.928899999999999</v>
      </c>
      <c r="J164" s="37">
        <v>2.2073999999999998</v>
      </c>
      <c r="K164" s="37">
        <v>30.2654</v>
      </c>
      <c r="L164" s="37">
        <v>0.19009999999999999</v>
      </c>
      <c r="M164" s="37">
        <v>0.47060000000000002</v>
      </c>
      <c r="N164" s="37">
        <v>3.5459999999999998</v>
      </c>
      <c r="O164" s="37">
        <v>2.8896999999999999</v>
      </c>
      <c r="P164" s="37">
        <v>0.19689999999999999</v>
      </c>
      <c r="Q164" s="37">
        <v>0.42809999999999998</v>
      </c>
      <c r="R164" s="37">
        <v>0.25559999999999999</v>
      </c>
      <c r="S164" s="36">
        <v>0.47120000000000001</v>
      </c>
      <c r="T164" s="37">
        <v>1.2148000000000001</v>
      </c>
      <c r="U164" s="10">
        <v>19.256</v>
      </c>
      <c r="V164" s="10">
        <v>31.741599999999998</v>
      </c>
      <c r="W164" s="10">
        <v>39.648000000000003</v>
      </c>
      <c r="X164" s="10">
        <v>5.4957000000000003</v>
      </c>
      <c r="Y164" s="10">
        <v>34.152000000000001</v>
      </c>
      <c r="Z164" s="10">
        <v>6.2445000000000004</v>
      </c>
    </row>
    <row r="165" spans="1:26" x14ac:dyDescent="0.3">
      <c r="A165" s="12" t="s">
        <v>34</v>
      </c>
      <c r="B165" s="10">
        <v>60</v>
      </c>
      <c r="C165" s="37">
        <v>1.3398000000000001</v>
      </c>
      <c r="D165" s="37">
        <v>0.31690000000000002</v>
      </c>
      <c r="E165" s="37">
        <v>13.6981</v>
      </c>
      <c r="F165" s="37">
        <v>5.1753</v>
      </c>
      <c r="G165" s="37">
        <v>0.29170000000000001</v>
      </c>
      <c r="H165" s="37">
        <v>3.4392</v>
      </c>
      <c r="I165" s="37">
        <v>22.977799999999998</v>
      </c>
      <c r="J165" s="37">
        <v>2.6244999999999998</v>
      </c>
      <c r="K165" s="37">
        <v>28.764399999999998</v>
      </c>
      <c r="L165" s="37">
        <v>0.25459999999999999</v>
      </c>
      <c r="M165" s="37">
        <v>0.37909999999999999</v>
      </c>
      <c r="N165" s="41">
        <v>2.8774000000000002</v>
      </c>
      <c r="O165" s="41">
        <v>3.8260000000000001</v>
      </c>
      <c r="P165" s="41">
        <v>0.17349999999999999</v>
      </c>
      <c r="Q165" s="41">
        <v>0.45810000000000001</v>
      </c>
      <c r="R165" s="40">
        <v>0.317</v>
      </c>
      <c r="S165" s="41">
        <v>0.4723</v>
      </c>
      <c r="T165" s="41">
        <v>1.5825</v>
      </c>
      <c r="U165" s="10">
        <v>19.340300000000003</v>
      </c>
      <c r="V165" s="10">
        <v>30.7776</v>
      </c>
      <c r="W165" s="10">
        <v>38.850299999999997</v>
      </c>
      <c r="X165" s="10">
        <v>5.5638000000000005</v>
      </c>
      <c r="Y165" s="10">
        <v>33.286499999999997</v>
      </c>
      <c r="Z165" s="10">
        <v>5.9826916855386596</v>
      </c>
    </row>
    <row r="166" spans="1:26" x14ac:dyDescent="0.3">
      <c r="A166" s="12" t="s">
        <v>34</v>
      </c>
      <c r="B166" s="10">
        <v>60</v>
      </c>
      <c r="C166" s="37">
        <v>1.363</v>
      </c>
      <c r="D166" s="37">
        <v>0.20979999999999999</v>
      </c>
      <c r="E166" s="37">
        <v>14.565899999999999</v>
      </c>
      <c r="F166" s="37">
        <v>6.5377999999999998</v>
      </c>
      <c r="G166" s="37">
        <v>0.14269999999999999</v>
      </c>
      <c r="H166" s="37">
        <v>2.9247000000000001</v>
      </c>
      <c r="I166" s="37">
        <v>24.214600000000001</v>
      </c>
      <c r="J166" s="37">
        <v>2.5983999999999998</v>
      </c>
      <c r="K166" s="37">
        <v>27.922699999999999</v>
      </c>
      <c r="L166" s="37">
        <v>0.16420000000000001</v>
      </c>
      <c r="M166" s="37">
        <v>0.41099999999999998</v>
      </c>
      <c r="N166" s="37">
        <v>3.0851000000000002</v>
      </c>
      <c r="O166" s="37">
        <v>3.2115999999999998</v>
      </c>
      <c r="P166" s="37">
        <v>0.1736</v>
      </c>
      <c r="Q166" s="37">
        <v>0.41420000000000001</v>
      </c>
      <c r="R166" s="37">
        <v>0.27589999999999998</v>
      </c>
      <c r="S166" s="37">
        <v>0.42799999999999999</v>
      </c>
      <c r="T166" s="37">
        <v>1.1819999999999999</v>
      </c>
      <c r="U166" s="10">
        <v>19.370300000000004</v>
      </c>
      <c r="V166" s="10">
        <v>33.3508</v>
      </c>
      <c r="W166" s="10">
        <v>37.104100000000003</v>
      </c>
      <c r="X166" s="10">
        <v>5.2828999999999997</v>
      </c>
      <c r="Y166" s="10">
        <v>31.821200000000001</v>
      </c>
      <c r="Z166" s="10">
        <v>6.0234340986957928</v>
      </c>
    </row>
    <row r="167" spans="1:26" x14ac:dyDescent="0.3">
      <c r="A167" s="12" t="s">
        <v>34</v>
      </c>
      <c r="B167" s="10">
        <v>60</v>
      </c>
      <c r="C167" s="37">
        <v>1.1519999999999999</v>
      </c>
      <c r="D167" s="37">
        <v>0.2581</v>
      </c>
      <c r="E167" s="37">
        <v>11.9117</v>
      </c>
      <c r="F167" s="37">
        <v>4.2889999999999997</v>
      </c>
      <c r="G167" s="37">
        <v>0.16220000000000001</v>
      </c>
      <c r="H167" s="37">
        <v>3.2002000000000002</v>
      </c>
      <c r="I167" s="37">
        <v>22.517800000000001</v>
      </c>
      <c r="J167" s="37">
        <v>2.1379999999999999</v>
      </c>
      <c r="K167" s="37">
        <v>32.127899999999997</v>
      </c>
      <c r="L167" s="37">
        <v>0.1575</v>
      </c>
      <c r="M167" s="37">
        <v>0.3881</v>
      </c>
      <c r="N167" s="37">
        <v>2.5131000000000001</v>
      </c>
      <c r="O167" s="37">
        <v>3.8719999999999999</v>
      </c>
      <c r="P167" s="37">
        <v>0.128</v>
      </c>
      <c r="Q167" s="37">
        <v>0.309</v>
      </c>
      <c r="R167" s="37">
        <v>0.36470000000000002</v>
      </c>
      <c r="S167" s="37">
        <v>0.4148</v>
      </c>
      <c r="T167" s="37">
        <v>1.4397</v>
      </c>
      <c r="U167" s="10">
        <v>16.841699999999999</v>
      </c>
      <c r="V167" s="10">
        <v>28.944800000000001</v>
      </c>
      <c r="W167" s="10">
        <v>41.557299999999998</v>
      </c>
      <c r="X167" s="10">
        <v>4.8046000000000006</v>
      </c>
      <c r="Y167" s="10">
        <v>36.752699999999997</v>
      </c>
      <c r="Z167" s="10">
        <v>7.6494817466594496</v>
      </c>
    </row>
    <row r="168" spans="1:26" x14ac:dyDescent="0.3">
      <c r="A168" s="12" t="s">
        <v>34</v>
      </c>
      <c r="B168" s="10">
        <v>60</v>
      </c>
      <c r="C168" s="37">
        <v>1.323</v>
      </c>
      <c r="D168" s="37">
        <v>0.2117</v>
      </c>
      <c r="E168" s="37">
        <v>13.443099999999999</v>
      </c>
      <c r="F168" s="37">
        <v>4.9673999999999996</v>
      </c>
      <c r="G168" s="37">
        <v>0.1845</v>
      </c>
      <c r="H168" s="37">
        <v>3.1208</v>
      </c>
      <c r="I168" s="37">
        <v>23.997900000000001</v>
      </c>
      <c r="J168" s="37">
        <v>2.3841999999999999</v>
      </c>
      <c r="K168" s="37">
        <v>30.250900000000001</v>
      </c>
      <c r="L168" s="37">
        <v>0.2117</v>
      </c>
      <c r="M168" s="37">
        <v>0.4163</v>
      </c>
      <c r="N168" s="37">
        <v>2.7677</v>
      </c>
      <c r="O168" s="37">
        <v>3.6217000000000001</v>
      </c>
      <c r="P168" s="37">
        <v>0.14199999999999999</v>
      </c>
      <c r="Q168" s="37">
        <v>0.35749999999999998</v>
      </c>
      <c r="R168" s="37">
        <v>0.31409999999999999</v>
      </c>
      <c r="S168" s="37">
        <v>0.39760000000000001</v>
      </c>
      <c r="T168" s="37">
        <v>1.3734999999999999</v>
      </c>
      <c r="U168" s="110">
        <v>18.494799999999998</v>
      </c>
      <c r="V168" s="110">
        <v>31.349499999999999</v>
      </c>
      <c r="W168" s="110">
        <v>39.641300000000001</v>
      </c>
      <c r="X168" s="110">
        <v>5.0382999999999996</v>
      </c>
      <c r="Y168" s="110">
        <v>34.603000000000002</v>
      </c>
      <c r="Z168" s="110">
        <v>6.8679911875037227</v>
      </c>
    </row>
    <row r="169" spans="1:26" x14ac:dyDescent="0.3">
      <c r="A169" s="12" t="s">
        <v>34</v>
      </c>
      <c r="B169" s="10">
        <v>120</v>
      </c>
      <c r="C169" s="37">
        <v>1.6819999999999999</v>
      </c>
      <c r="D169" s="37">
        <v>0.2238</v>
      </c>
      <c r="E169" s="37">
        <v>15.8027</v>
      </c>
      <c r="F169" s="37">
        <v>6.4040999999999997</v>
      </c>
      <c r="G169" s="37">
        <v>0.16120000000000001</v>
      </c>
      <c r="H169" s="37">
        <v>3.1076000000000001</v>
      </c>
      <c r="I169" s="37">
        <v>24.456</v>
      </c>
      <c r="J169" s="37">
        <v>2.6124000000000001</v>
      </c>
      <c r="K169" s="37">
        <v>28.017099999999999</v>
      </c>
      <c r="L169" s="37">
        <v>0.18090000000000001</v>
      </c>
      <c r="M169" s="37">
        <v>0.41489999999999999</v>
      </c>
      <c r="N169" s="37">
        <v>2.4310999999999998</v>
      </c>
      <c r="O169" s="37">
        <v>3.4409000000000001</v>
      </c>
      <c r="P169" s="37">
        <v>0.1004</v>
      </c>
      <c r="Q169" s="37">
        <v>0.26579999999999998</v>
      </c>
      <c r="R169" s="37">
        <v>0.28339999999999999</v>
      </c>
      <c r="S169" s="37">
        <v>0.47810000000000002</v>
      </c>
      <c r="T169" s="37">
        <v>0.91690000000000005</v>
      </c>
      <c r="U169" s="10">
        <v>21.158200000000004</v>
      </c>
      <c r="V169" s="10">
        <v>33.472499999999997</v>
      </c>
      <c r="W169" s="10">
        <v>36.348599999999998</v>
      </c>
      <c r="X169" s="10">
        <v>4.1922999999999995</v>
      </c>
      <c r="Y169" s="10">
        <v>32.156299999999995</v>
      </c>
      <c r="Z169" s="10">
        <v>7.6703241657324135</v>
      </c>
    </row>
    <row r="170" spans="1:26" x14ac:dyDescent="0.3">
      <c r="A170" s="12" t="s">
        <v>34</v>
      </c>
      <c r="B170" s="10">
        <v>120</v>
      </c>
      <c r="C170" s="37">
        <v>1.3956999999999999</v>
      </c>
      <c r="D170" s="37">
        <v>0.19719999999999999</v>
      </c>
      <c r="E170" s="37">
        <v>14.882199999999999</v>
      </c>
      <c r="F170" s="37">
        <v>5.7370000000000001</v>
      </c>
      <c r="G170" s="37">
        <v>0.1457</v>
      </c>
      <c r="H170" s="37">
        <v>2.7465999999999999</v>
      </c>
      <c r="I170" s="37">
        <v>24.1525</v>
      </c>
      <c r="J170" s="37">
        <v>2.5724999999999998</v>
      </c>
      <c r="K170" s="37">
        <v>32.159700000000001</v>
      </c>
      <c r="L170" s="37">
        <v>0.186</v>
      </c>
      <c r="M170" s="37">
        <v>0.39119999999999999</v>
      </c>
      <c r="N170" s="37">
        <v>3.2839999999999998</v>
      </c>
      <c r="O170" s="37">
        <v>3.4561999999999999</v>
      </c>
      <c r="P170" s="37">
        <v>0.1515</v>
      </c>
      <c r="Q170" s="37">
        <v>0.32379999999999998</v>
      </c>
      <c r="R170" s="37">
        <v>0.27829999999999999</v>
      </c>
      <c r="S170" s="37">
        <v>0.42220000000000002</v>
      </c>
      <c r="T170" s="37">
        <v>0.96899999999999997</v>
      </c>
      <c r="U170" s="10">
        <v>19.5534</v>
      </c>
      <c r="V170" s="10">
        <v>32.461999999999996</v>
      </c>
      <c r="W170" s="10">
        <v>41.435899999999997</v>
      </c>
      <c r="X170" s="10">
        <v>5.1505000000000001</v>
      </c>
      <c r="Y170" s="10">
        <v>36.285400000000003</v>
      </c>
      <c r="Z170" s="10">
        <v>7.0450247548781677</v>
      </c>
    </row>
    <row r="171" spans="1:26" x14ac:dyDescent="0.3">
      <c r="A171" s="12" t="s">
        <v>34</v>
      </c>
      <c r="B171" s="10">
        <v>120</v>
      </c>
      <c r="C171" s="37">
        <v>1.9234</v>
      </c>
      <c r="D171" s="37">
        <v>0.26269999999999999</v>
      </c>
      <c r="E171" s="37">
        <v>15.0924</v>
      </c>
      <c r="F171" s="37">
        <v>6.7473999999999998</v>
      </c>
      <c r="G171" s="37">
        <v>0.1784</v>
      </c>
      <c r="H171" s="37">
        <v>2.6255999999999999</v>
      </c>
      <c r="I171" s="37">
        <v>23.622</v>
      </c>
      <c r="J171" s="37">
        <v>2.7288999999999999</v>
      </c>
      <c r="K171" s="37">
        <v>26.433700000000002</v>
      </c>
      <c r="L171" s="37">
        <v>0.18110000000000001</v>
      </c>
      <c r="M171" s="37">
        <v>0.33629999999999999</v>
      </c>
      <c r="N171" s="37">
        <v>2.6133999999999999</v>
      </c>
      <c r="O171" s="37">
        <v>2.9424999999999999</v>
      </c>
      <c r="P171" s="37">
        <v>0.122</v>
      </c>
      <c r="Q171" s="37">
        <v>0.3231</v>
      </c>
      <c r="R171" s="37">
        <v>0.24590000000000001</v>
      </c>
      <c r="S171" s="37">
        <v>0.30030000000000001</v>
      </c>
      <c r="T171" s="37">
        <v>0.84670000000000001</v>
      </c>
      <c r="U171" s="10">
        <v>20.2636</v>
      </c>
      <c r="V171" s="10">
        <v>33.098300000000002</v>
      </c>
      <c r="W171" s="10">
        <v>34.163899999999998</v>
      </c>
      <c r="X171" s="10">
        <v>4.2054999999999998</v>
      </c>
      <c r="Y171" s="10">
        <v>29.958400000000001</v>
      </c>
      <c r="Z171" s="10">
        <v>7.1236238259422189</v>
      </c>
    </row>
    <row r="172" spans="1:26" x14ac:dyDescent="0.3">
      <c r="A172" s="12" t="s">
        <v>34</v>
      </c>
      <c r="B172" s="10">
        <v>120</v>
      </c>
      <c r="C172" s="10">
        <f>AVERAGE(C169:C171)</f>
        <v>1.6670333333333334</v>
      </c>
      <c r="D172" s="10">
        <f t="shared" ref="D172" si="149">AVERAGE(D169:D171)</f>
        <v>0.22789999999999999</v>
      </c>
      <c r="E172" s="10">
        <f t="shared" ref="E172" si="150">AVERAGE(E169:E171)</f>
        <v>15.259099999999998</v>
      </c>
      <c r="F172" s="10">
        <f t="shared" ref="F172" si="151">AVERAGE(F169:F171)</f>
        <v>6.2961666666666671</v>
      </c>
      <c r="G172" s="10">
        <f t="shared" ref="G172" si="152">AVERAGE(G169:G171)</f>
        <v>0.16176666666666667</v>
      </c>
      <c r="H172" s="10">
        <f t="shared" ref="H172" si="153">AVERAGE(H169:H171)</f>
        <v>2.8266000000000004</v>
      </c>
      <c r="I172" s="10">
        <f t="shared" ref="I172" si="154">AVERAGE(I169:I171)</f>
        <v>24.076833333333337</v>
      </c>
      <c r="J172" s="10">
        <f t="shared" ref="J172" si="155">AVERAGE(J169:J171)</f>
        <v>2.6379333333333332</v>
      </c>
      <c r="K172" s="10">
        <f t="shared" ref="K172" si="156">AVERAGE(K169:K171)</f>
        <v>28.870166666666666</v>
      </c>
      <c r="L172" s="10">
        <f t="shared" ref="L172" si="157">AVERAGE(L169:L171)</f>
        <v>0.18266666666666667</v>
      </c>
      <c r="M172" s="10">
        <f t="shared" ref="M172" si="158">AVERAGE(M169:M171)</f>
        <v>0.38080000000000003</v>
      </c>
      <c r="N172" s="10">
        <f t="shared" ref="N172" si="159">AVERAGE(N169:N171)</f>
        <v>2.7761666666666667</v>
      </c>
      <c r="O172" s="10">
        <f t="shared" ref="O172" si="160">AVERAGE(O169:O171)</f>
        <v>3.2798666666666669</v>
      </c>
      <c r="P172" s="10">
        <f t="shared" ref="P172" si="161">AVERAGE(P169:P171)</f>
        <v>0.12463333333333333</v>
      </c>
      <c r="Q172" s="10">
        <f t="shared" ref="Q172" si="162">AVERAGE(Q169:Q171)</f>
        <v>0.3042333333333333</v>
      </c>
      <c r="R172" s="10">
        <f t="shared" ref="R172" si="163">AVERAGE(R169:R171)</f>
        <v>0.26919999999999999</v>
      </c>
      <c r="S172" s="10">
        <f t="shared" ref="S172" si="164">AVERAGE(S169:S171)</f>
        <v>0.40020000000000006</v>
      </c>
      <c r="T172" s="10">
        <f t="shared" ref="T172" si="165">AVERAGE(T169:T171)</f>
        <v>0.9108666666666666</v>
      </c>
      <c r="U172" s="10">
        <v>20.324999999999999</v>
      </c>
      <c r="V172" s="10">
        <v>33.010899999999999</v>
      </c>
      <c r="W172" s="10">
        <v>37.316000000000003</v>
      </c>
      <c r="X172" s="10">
        <v>4.516</v>
      </c>
      <c r="Y172" s="10">
        <v>32.799999999999997</v>
      </c>
      <c r="Z172" s="10">
        <v>7.2796000000000003</v>
      </c>
    </row>
  </sheetData>
  <mergeCells count="16">
    <mergeCell ref="AJ148:AL148"/>
    <mergeCell ref="AM148:AO148"/>
    <mergeCell ref="B116:H116"/>
    <mergeCell ref="B131:H131"/>
    <mergeCell ref="R2:AB2"/>
    <mergeCell ref="A3:A4"/>
    <mergeCell ref="B3:M3"/>
    <mergeCell ref="N3:Q3"/>
    <mergeCell ref="R3:W3"/>
    <mergeCell ref="X3:AB3"/>
    <mergeCell ref="AU2:BE2"/>
    <mergeCell ref="AD3:AD4"/>
    <mergeCell ref="AE3:AP3"/>
    <mergeCell ref="AQ3:AT3"/>
    <mergeCell ref="AU3:AZ3"/>
    <mergeCell ref="BA3:BE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E7DC-4080-41A6-88FB-EDD15E99B7B5}">
  <sheetPr codeName="Hoja17"/>
  <dimension ref="A1:B21"/>
  <sheetViews>
    <sheetView workbookViewId="0"/>
  </sheetViews>
  <sheetFormatPr baseColWidth="10" defaultRowHeight="14.4" x14ac:dyDescent="0.3"/>
  <sheetData>
    <row r="1" spans="1:2" x14ac:dyDescent="0.3">
      <c r="A1">
        <v>-0.44211157148674618</v>
      </c>
      <c r="B1">
        <v>0.1540092667370396</v>
      </c>
    </row>
    <row r="2" spans="1:2" x14ac:dyDescent="0.3">
      <c r="A2">
        <v>-0.48633880698988169</v>
      </c>
      <c r="B2">
        <v>0.59277104710215267</v>
      </c>
    </row>
    <row r="3" spans="1:2" x14ac:dyDescent="0.3">
      <c r="A3">
        <v>-0.93066053269365012</v>
      </c>
      <c r="B3">
        <v>0.24384851801823137</v>
      </c>
    </row>
    <row r="4" spans="1:2" x14ac:dyDescent="0.3">
      <c r="A4">
        <v>0.80993686713221424</v>
      </c>
      <c r="B4">
        <v>0.13229751459548589</v>
      </c>
    </row>
    <row r="5" spans="1:2" x14ac:dyDescent="0.3">
      <c r="A5">
        <v>-0.9534281177562941</v>
      </c>
      <c r="B5">
        <v>-6.0221475679542565E-2</v>
      </c>
    </row>
    <row r="6" spans="1:2" x14ac:dyDescent="0.3">
      <c r="A6">
        <v>-0.73416904233707436</v>
      </c>
      <c r="B6">
        <v>-0.26070075315182711</v>
      </c>
    </row>
    <row r="7" spans="1:2" x14ac:dyDescent="0.3">
      <c r="A7">
        <v>0.90857246752912169</v>
      </c>
      <c r="B7">
        <v>0.18327459903854357</v>
      </c>
    </row>
    <row r="8" spans="1:2" x14ac:dyDescent="0.3">
      <c r="A8">
        <v>0.94695557801172647</v>
      </c>
      <c r="B8">
        <v>0.21914086272833361</v>
      </c>
    </row>
    <row r="9" spans="1:2" x14ac:dyDescent="0.3">
      <c r="A9">
        <v>0.86868917643757959</v>
      </c>
      <c r="B9">
        <v>0.36430974444395042</v>
      </c>
    </row>
    <row r="10" spans="1:2" x14ac:dyDescent="0.3">
      <c r="A10">
        <v>0.8637919490335928</v>
      </c>
      <c r="B10">
        <v>0.11163496805533389</v>
      </c>
    </row>
    <row r="11" spans="1:2" x14ac:dyDescent="0.3">
      <c r="A11">
        <v>0.96453020804095213</v>
      </c>
      <c r="B11">
        <v>1.1723231702185507E-2</v>
      </c>
    </row>
    <row r="12" spans="1:2" x14ac:dyDescent="0.3">
      <c r="A12">
        <v>0.8915381285170012</v>
      </c>
      <c r="B12">
        <v>7.2090193193399821E-2</v>
      </c>
    </row>
    <row r="13" spans="1:2" x14ac:dyDescent="0.3">
      <c r="A13">
        <v>-7.4088543151421146E-2</v>
      </c>
      <c r="B13">
        <v>-0.47690852575309561</v>
      </c>
    </row>
    <row r="14" spans="1:2" x14ac:dyDescent="0.3">
      <c r="A14">
        <v>0.86246346040908672</v>
      </c>
      <c r="B14">
        <v>-0.25013688770624154</v>
      </c>
    </row>
    <row r="15" spans="1:2" x14ac:dyDescent="0.3">
      <c r="A15">
        <v>0.81001564611145094</v>
      </c>
      <c r="B15">
        <v>-0.32583433841914849</v>
      </c>
    </row>
    <row r="16" spans="1:2" x14ac:dyDescent="0.3">
      <c r="A16">
        <v>0.43880510805071798</v>
      </c>
      <c r="B16">
        <v>0.64340122036503222</v>
      </c>
    </row>
    <row r="17" spans="1:2" x14ac:dyDescent="0.3">
      <c r="A17">
        <v>0.72765302429389733</v>
      </c>
      <c r="B17">
        <v>-0.34758789801378681</v>
      </c>
    </row>
    <row r="18" spans="1:2" x14ac:dyDescent="0.3">
      <c r="A18">
        <v>-0.45091855622010973</v>
      </c>
      <c r="B18">
        <v>-0.35844109554895187</v>
      </c>
    </row>
    <row r="19" spans="1:2" x14ac:dyDescent="0.3">
      <c r="A19">
        <v>0.98954238049765453</v>
      </c>
      <c r="B19">
        <v>-4.3726657607332318E-2</v>
      </c>
    </row>
    <row r="20" spans="1:2" x14ac:dyDescent="0.3">
      <c r="A20">
        <v>-0.5130768911002388</v>
      </c>
      <c r="B20">
        <v>0.53750458501252252</v>
      </c>
    </row>
    <row r="21" spans="1:2" x14ac:dyDescent="0.3">
      <c r="A21">
        <v>-0.92790862935230878</v>
      </c>
      <c r="B21">
        <v>6.7696136111699959E-2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27B1-2CB0-452F-AE47-81192EB9EA91}">
  <sheetPr codeName="Hoja18"/>
  <dimension ref="A1:B24"/>
  <sheetViews>
    <sheetView workbookViewId="0"/>
  </sheetViews>
  <sheetFormatPr baseColWidth="10" defaultRowHeight="14.4" x14ac:dyDescent="0.3"/>
  <sheetData>
    <row r="1" spans="1:2" x14ac:dyDescent="0.3">
      <c r="A1">
        <v>-2.0972357400449226</v>
      </c>
      <c r="B1">
        <v>1.0903137706751012</v>
      </c>
    </row>
    <row r="2" spans="1:2" x14ac:dyDescent="0.3">
      <c r="A2">
        <v>-1.9560106499430161</v>
      </c>
      <c r="B2">
        <v>1.6658241525367117</v>
      </c>
    </row>
    <row r="3" spans="1:2" x14ac:dyDescent="0.3">
      <c r="A3">
        <v>-1.9909109807664964</v>
      </c>
      <c r="B3">
        <v>0.82075511069014018</v>
      </c>
    </row>
    <row r="4" spans="1:2" x14ac:dyDescent="0.3">
      <c r="A4">
        <v>-1.586488310896246</v>
      </c>
      <c r="B4">
        <v>1.5490018081637873</v>
      </c>
    </row>
    <row r="5" spans="1:2" x14ac:dyDescent="0.3">
      <c r="A5">
        <v>1.3587766228547138</v>
      </c>
      <c r="B5">
        <v>-0.27766304294493233</v>
      </c>
    </row>
    <row r="6" spans="1:2" x14ac:dyDescent="0.3">
      <c r="A6">
        <v>3.4437708507984301</v>
      </c>
      <c r="B6">
        <v>-0.77359085327717347</v>
      </c>
    </row>
    <row r="7" spans="1:2" x14ac:dyDescent="0.3">
      <c r="A7">
        <v>1.3903763172911721</v>
      </c>
      <c r="B7">
        <v>-2.7438374302426123</v>
      </c>
    </row>
    <row r="8" spans="1:2" x14ac:dyDescent="0.3">
      <c r="A8">
        <v>1.8705653560997775</v>
      </c>
      <c r="B8">
        <v>0.82069117982607276</v>
      </c>
    </row>
    <row r="9" spans="1:2" x14ac:dyDescent="0.3">
      <c r="A9">
        <v>6.5675766575350627</v>
      </c>
      <c r="B9">
        <v>0.78714603599611621</v>
      </c>
    </row>
    <row r="10" spans="1:2" x14ac:dyDescent="0.3">
      <c r="A10">
        <v>6.3015146577575818</v>
      </c>
      <c r="B10">
        <v>4.883459989132731E-2</v>
      </c>
    </row>
    <row r="11" spans="1:2" x14ac:dyDescent="0.3">
      <c r="A11">
        <v>4.9633152140879053</v>
      </c>
      <c r="B11">
        <v>-0.26383019930842921</v>
      </c>
    </row>
    <row r="12" spans="1:2" x14ac:dyDescent="0.3">
      <c r="A12">
        <v>9.1433974052692655</v>
      </c>
      <c r="B12">
        <v>1.1728732515155802</v>
      </c>
    </row>
    <row r="13" spans="1:2" x14ac:dyDescent="0.3">
      <c r="A13">
        <v>-2.0972357400449226</v>
      </c>
      <c r="B13">
        <v>1.0903137706751012</v>
      </c>
    </row>
    <row r="14" spans="1:2" x14ac:dyDescent="0.3">
      <c r="A14">
        <v>-1.9560106499430161</v>
      </c>
      <c r="B14">
        <v>1.6658241525367117</v>
      </c>
    </row>
    <row r="15" spans="1:2" x14ac:dyDescent="0.3">
      <c r="A15">
        <v>-1.9909109807664964</v>
      </c>
      <c r="B15">
        <v>0.82075511069014018</v>
      </c>
    </row>
    <row r="16" spans="1:2" x14ac:dyDescent="0.3">
      <c r="A16">
        <v>-1.586488310896246</v>
      </c>
      <c r="B16">
        <v>1.5490018081637873</v>
      </c>
    </row>
    <row r="17" spans="1:2" x14ac:dyDescent="0.3">
      <c r="A17">
        <v>-0.43498376815546363</v>
      </c>
      <c r="B17">
        <v>-1.3258135570019653</v>
      </c>
    </row>
    <row r="18" spans="1:2" x14ac:dyDescent="0.3">
      <c r="A18">
        <v>-2.1217078141005397</v>
      </c>
      <c r="B18">
        <v>-0.12330479479136663</v>
      </c>
    </row>
    <row r="19" spans="1:2" x14ac:dyDescent="0.3">
      <c r="A19">
        <v>-0.38611499312307118</v>
      </c>
      <c r="B19">
        <v>-4.2318689478945952</v>
      </c>
    </row>
    <row r="20" spans="1:2" x14ac:dyDescent="0.3">
      <c r="A20">
        <v>-1.337734910386176</v>
      </c>
      <c r="B20">
        <v>-1.9814024887154462</v>
      </c>
    </row>
    <row r="21" spans="1:2" x14ac:dyDescent="0.3">
      <c r="A21">
        <v>-4.2307128004204593</v>
      </c>
      <c r="B21">
        <v>0.68234814063361071</v>
      </c>
    </row>
    <row r="22" spans="1:2" x14ac:dyDescent="0.3">
      <c r="A22">
        <v>-3.3399263817206242</v>
      </c>
      <c r="B22">
        <v>-1.0197898653050814</v>
      </c>
    </row>
    <row r="23" spans="1:2" x14ac:dyDescent="0.3">
      <c r="A23">
        <v>-4.1894876603251783</v>
      </c>
      <c r="B23">
        <v>-0.52737449660730895</v>
      </c>
    </row>
    <row r="24" spans="1:2" x14ac:dyDescent="0.3">
      <c r="A24">
        <v>-3.7373333901610413</v>
      </c>
      <c r="B24">
        <v>-0.49520721590527139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9F6E-70C8-4DBD-AB68-E778AD33AD27}">
  <sheetPr codeName="Hoja19"/>
  <dimension ref="A1:B45"/>
  <sheetViews>
    <sheetView workbookViewId="0"/>
  </sheetViews>
  <sheetFormatPr baseColWidth="10" defaultRowHeight="14.4" x14ac:dyDescent="0.3"/>
  <sheetData>
    <row r="1" spans="1:2" x14ac:dyDescent="0.3">
      <c r="A1">
        <v>-0.47263715063760553</v>
      </c>
      <c r="B1">
        <v>0.16464283157665216</v>
      </c>
    </row>
    <row r="2" spans="1:2" x14ac:dyDescent="0.3">
      <c r="A2">
        <v>-0.51991805418529058</v>
      </c>
      <c r="B2">
        <v>0.63369890487299818</v>
      </c>
    </row>
    <row r="3" spans="1:2" x14ac:dyDescent="0.3">
      <c r="A3">
        <v>-0.99491795906633351</v>
      </c>
      <c r="B3">
        <v>0.26068503105622687</v>
      </c>
    </row>
    <row r="4" spans="1:2" x14ac:dyDescent="0.3">
      <c r="A4">
        <v>0.86585893192165542</v>
      </c>
      <c r="B4">
        <v>0.14143199221086661</v>
      </c>
    </row>
    <row r="5" spans="1:2" x14ac:dyDescent="0.3">
      <c r="A5">
        <v>-1.0192575313030894</v>
      </c>
      <c r="B5">
        <v>-6.4379465519653636E-2</v>
      </c>
    </row>
    <row r="6" spans="1:2" x14ac:dyDescent="0.3">
      <c r="A6">
        <v>-0.78485972011464711</v>
      </c>
      <c r="B6">
        <v>-0.27870082821944681</v>
      </c>
    </row>
    <row r="7" spans="1:2" x14ac:dyDescent="0.3">
      <c r="A7">
        <v>0.97130482415707575</v>
      </c>
      <c r="B7">
        <v>0.19592878780017112</v>
      </c>
    </row>
    <row r="8" spans="1:2" x14ac:dyDescent="0.3">
      <c r="A8">
        <v>1.0123380952612469</v>
      </c>
      <c r="B8">
        <v>0.23427143650613821</v>
      </c>
    </row>
    <row r="9" spans="1:2" x14ac:dyDescent="0.3">
      <c r="A9">
        <v>0.92866779252235476</v>
      </c>
      <c r="B9">
        <v>0.38946349896355259</v>
      </c>
    </row>
    <row r="10" spans="1:2" x14ac:dyDescent="0.3">
      <c r="A10">
        <v>0.92343243621068649</v>
      </c>
      <c r="B10">
        <v>0.11934280081328945</v>
      </c>
    </row>
    <row r="11" spans="1:2" x14ac:dyDescent="0.3">
      <c r="A11">
        <v>1.0311261650522958</v>
      </c>
      <c r="B11">
        <v>1.2532661855812813E-2</v>
      </c>
    </row>
    <row r="12" spans="1:2" x14ac:dyDescent="0.3">
      <c r="A12">
        <v>0.95309434975892948</v>
      </c>
      <c r="B12">
        <v>7.7067658250298557E-2</v>
      </c>
    </row>
    <row r="13" spans="1:2" x14ac:dyDescent="0.3">
      <c r="A13">
        <v>-7.9203984216524248E-2</v>
      </c>
      <c r="B13">
        <v>-0.5098366594855831</v>
      </c>
    </row>
    <row r="14" spans="1:2" x14ac:dyDescent="0.3">
      <c r="A14">
        <v>0.92201222213207834</v>
      </c>
      <c r="B14">
        <v>-0.267407581025915</v>
      </c>
    </row>
    <row r="15" spans="1:2" x14ac:dyDescent="0.3">
      <c r="A15">
        <v>0.86594315019296497</v>
      </c>
      <c r="B15">
        <v>-0.34833155977445923</v>
      </c>
    </row>
    <row r="16" spans="1:2" x14ac:dyDescent="0.3">
      <c r="A16">
        <v>0.46910239254060188</v>
      </c>
      <c r="B16">
        <v>0.68782483681091178</v>
      </c>
    </row>
    <row r="17" spans="1:2" x14ac:dyDescent="0.3">
      <c r="A17">
        <v>0.77789380381647411</v>
      </c>
      <c r="B17">
        <v>-0.3715870931875751</v>
      </c>
    </row>
    <row r="18" spans="1:2" x14ac:dyDescent="0.3">
      <c r="A18">
        <v>-0.48205221334697557</v>
      </c>
      <c r="B18">
        <v>-0.38318964939545141</v>
      </c>
    </row>
    <row r="19" spans="1:2" x14ac:dyDescent="0.3">
      <c r="A19">
        <v>1.0578653021471198</v>
      </c>
      <c r="B19">
        <v>-4.6745763267259981E-2</v>
      </c>
    </row>
    <row r="20" spans="1:2" x14ac:dyDescent="0.3">
      <c r="A20">
        <v>-0.54850226844806216</v>
      </c>
      <c r="B20">
        <v>0.57461657169627622</v>
      </c>
    </row>
    <row r="21" spans="1:2" x14ac:dyDescent="0.3">
      <c r="A21">
        <v>-0.99197605064781413</v>
      </c>
      <c r="B21">
        <v>7.2370213639541811E-2</v>
      </c>
    </row>
    <row r="22" spans="1:2" x14ac:dyDescent="0.3">
      <c r="A22">
        <v>-0.58654908658554761</v>
      </c>
      <c r="B22">
        <v>0.75049092731383804</v>
      </c>
    </row>
    <row r="23" spans="1:2" x14ac:dyDescent="0.3">
      <c r="A23">
        <v>-0.54705164429970299</v>
      </c>
      <c r="B23">
        <v>1.1466294809841522</v>
      </c>
    </row>
    <row r="24" spans="1:2" x14ac:dyDescent="0.3">
      <c r="A24">
        <v>-0.5568124722196045</v>
      </c>
      <c r="B24">
        <v>0.56494678934305198</v>
      </c>
    </row>
    <row r="25" spans="1:2" x14ac:dyDescent="0.3">
      <c r="A25">
        <v>-0.44370465936028203</v>
      </c>
      <c r="B25">
        <v>1.0662176656723759</v>
      </c>
    </row>
    <row r="26" spans="1:2" x14ac:dyDescent="0.3">
      <c r="A26">
        <v>0.38001888475930512</v>
      </c>
      <c r="B26">
        <v>-0.19112259258313982</v>
      </c>
    </row>
    <row r="27" spans="1:2" x14ac:dyDescent="0.3">
      <c r="A27">
        <v>0.96314429912513622</v>
      </c>
      <c r="B27">
        <v>-0.53248242153083114</v>
      </c>
    </row>
    <row r="28" spans="1:2" x14ac:dyDescent="0.3">
      <c r="A28">
        <v>0.38885659983071147</v>
      </c>
      <c r="B28">
        <v>-1.8886536635652726</v>
      </c>
    </row>
    <row r="29" spans="1:2" x14ac:dyDescent="0.3">
      <c r="A29">
        <v>0.52315454103189785</v>
      </c>
      <c r="B29">
        <v>0.56490278408993277</v>
      </c>
    </row>
    <row r="30" spans="1:2" x14ac:dyDescent="0.3">
      <c r="A30">
        <v>1.836801660396671</v>
      </c>
      <c r="B30">
        <v>0.54181280139235377</v>
      </c>
    </row>
    <row r="31" spans="1:2" x14ac:dyDescent="0.3">
      <c r="A31">
        <v>1.762390176763809</v>
      </c>
      <c r="B31">
        <v>3.361410737273323E-2</v>
      </c>
    </row>
    <row r="32" spans="1:2" x14ac:dyDescent="0.3">
      <c r="A32">
        <v>1.3881262605209341</v>
      </c>
      <c r="B32">
        <v>-0.18160109159199067</v>
      </c>
    </row>
    <row r="33" spans="1:2" x14ac:dyDescent="0.3">
      <c r="A33">
        <v>2.5572000771999419</v>
      </c>
      <c r="B33">
        <v>0.80731873505229812</v>
      </c>
    </row>
    <row r="34" spans="1:2" x14ac:dyDescent="0.3">
      <c r="A34">
        <v>-0.58654908658554761</v>
      </c>
      <c r="B34">
        <v>0.75049092731383804</v>
      </c>
    </row>
    <row r="35" spans="1:2" x14ac:dyDescent="0.3">
      <c r="A35">
        <v>-0.54705164429970299</v>
      </c>
      <c r="B35">
        <v>1.1466294809841522</v>
      </c>
    </row>
    <row r="36" spans="1:2" x14ac:dyDescent="0.3">
      <c r="A36">
        <v>-0.5568124722196045</v>
      </c>
      <c r="B36">
        <v>0.56494678934305198</v>
      </c>
    </row>
    <row r="37" spans="1:2" x14ac:dyDescent="0.3">
      <c r="A37">
        <v>-0.44370465936028203</v>
      </c>
      <c r="B37">
        <v>1.0662176656723759</v>
      </c>
    </row>
    <row r="38" spans="1:2" x14ac:dyDescent="0.3">
      <c r="A38">
        <v>-0.12165505623400341</v>
      </c>
      <c r="B38">
        <v>-0.91259146917274225</v>
      </c>
    </row>
    <row r="39" spans="1:2" x14ac:dyDescent="0.3">
      <c r="A39">
        <v>-0.59339336851823521</v>
      </c>
      <c r="B39">
        <v>-8.487385216451665E-2</v>
      </c>
    </row>
    <row r="40" spans="1:2" x14ac:dyDescent="0.3">
      <c r="A40">
        <v>-0.10798757250268456</v>
      </c>
      <c r="B40">
        <v>-2.9129039148148572</v>
      </c>
    </row>
    <row r="41" spans="1:2" x14ac:dyDescent="0.3">
      <c r="A41">
        <v>-0.37413399685998289</v>
      </c>
      <c r="B41">
        <v>-1.3638501421634479</v>
      </c>
    </row>
    <row r="42" spans="1:2" x14ac:dyDescent="0.3">
      <c r="A42">
        <v>-1.1832340453244663</v>
      </c>
      <c r="B42">
        <v>0.46967772267785968</v>
      </c>
    </row>
    <row r="43" spans="1:2" x14ac:dyDescent="0.3">
      <c r="A43">
        <v>-0.93410136545701006</v>
      </c>
      <c r="B43">
        <v>-0.70194751480042206</v>
      </c>
    </row>
    <row r="44" spans="1:2" x14ac:dyDescent="0.3">
      <c r="A44">
        <v>-1.1717043122546253</v>
      </c>
      <c r="B44">
        <v>-0.36300538949941213</v>
      </c>
    </row>
    <row r="45" spans="1:2" x14ac:dyDescent="0.3">
      <c r="A45">
        <v>-1.0452470575471271</v>
      </c>
      <c r="B45">
        <v>-0.34086382532537723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78A-87C5-41AE-B7EB-3F74D1B632C5}">
  <sheetPr codeName="Hoja21"/>
  <dimension ref="A1:B21"/>
  <sheetViews>
    <sheetView workbookViewId="0"/>
  </sheetViews>
  <sheetFormatPr baseColWidth="10" defaultRowHeight="14.4" x14ac:dyDescent="0.3"/>
  <sheetData>
    <row r="1" spans="1:2" x14ac:dyDescent="0.3">
      <c r="A1">
        <v>-0.44211157148674618</v>
      </c>
      <c r="B1">
        <v>0.1540092667370396</v>
      </c>
    </row>
    <row r="2" spans="1:2" x14ac:dyDescent="0.3">
      <c r="A2">
        <v>-0.48633880698988169</v>
      </c>
      <c r="B2">
        <v>0.59277104710215267</v>
      </c>
    </row>
    <row r="3" spans="1:2" x14ac:dyDescent="0.3">
      <c r="A3">
        <v>-0.93066053269365012</v>
      </c>
      <c r="B3">
        <v>0.24384851801823137</v>
      </c>
    </row>
    <row r="4" spans="1:2" x14ac:dyDescent="0.3">
      <c r="A4">
        <v>0.80993686713221424</v>
      </c>
      <c r="B4">
        <v>0.13229751459548589</v>
      </c>
    </row>
    <row r="5" spans="1:2" x14ac:dyDescent="0.3">
      <c r="A5">
        <v>-0.9534281177562941</v>
      </c>
      <c r="B5">
        <v>-6.0221475679542565E-2</v>
      </c>
    </row>
    <row r="6" spans="1:2" x14ac:dyDescent="0.3">
      <c r="A6">
        <v>-0.73416904233707436</v>
      </c>
      <c r="B6">
        <v>-0.26070075315182711</v>
      </c>
    </row>
    <row r="7" spans="1:2" x14ac:dyDescent="0.3">
      <c r="A7">
        <v>0.90857246752912169</v>
      </c>
      <c r="B7">
        <v>0.18327459903854357</v>
      </c>
    </row>
    <row r="8" spans="1:2" x14ac:dyDescent="0.3">
      <c r="A8">
        <v>0.94695557801172647</v>
      </c>
      <c r="B8">
        <v>0.21914086272833361</v>
      </c>
    </row>
    <row r="9" spans="1:2" x14ac:dyDescent="0.3">
      <c r="A9">
        <v>0.86868917643757959</v>
      </c>
      <c r="B9">
        <v>0.36430974444395042</v>
      </c>
    </row>
    <row r="10" spans="1:2" x14ac:dyDescent="0.3">
      <c r="A10">
        <v>0.8637919490335928</v>
      </c>
      <c r="B10">
        <v>0.11163496805533389</v>
      </c>
    </row>
    <row r="11" spans="1:2" x14ac:dyDescent="0.3">
      <c r="A11">
        <v>0.96453020804095213</v>
      </c>
      <c r="B11">
        <v>1.1723231702185507E-2</v>
      </c>
    </row>
    <row r="12" spans="1:2" x14ac:dyDescent="0.3">
      <c r="A12">
        <v>0.8915381285170012</v>
      </c>
      <c r="B12">
        <v>7.2090193193399821E-2</v>
      </c>
    </row>
    <row r="13" spans="1:2" x14ac:dyDescent="0.3">
      <c r="A13">
        <v>-7.4088543151421146E-2</v>
      </c>
      <c r="B13">
        <v>-0.47690852575309561</v>
      </c>
    </row>
    <row r="14" spans="1:2" x14ac:dyDescent="0.3">
      <c r="A14">
        <v>0.86246346040908672</v>
      </c>
      <c r="B14">
        <v>-0.25013688770624154</v>
      </c>
    </row>
    <row r="15" spans="1:2" x14ac:dyDescent="0.3">
      <c r="A15">
        <v>0.81001564611145094</v>
      </c>
      <c r="B15">
        <v>-0.32583433841914849</v>
      </c>
    </row>
    <row r="16" spans="1:2" x14ac:dyDescent="0.3">
      <c r="A16">
        <v>0.43880510805071798</v>
      </c>
      <c r="B16">
        <v>0.64340122036503222</v>
      </c>
    </row>
    <row r="17" spans="1:2" x14ac:dyDescent="0.3">
      <c r="A17">
        <v>0.72765302429389733</v>
      </c>
      <c r="B17">
        <v>-0.34758789801378681</v>
      </c>
    </row>
    <row r="18" spans="1:2" x14ac:dyDescent="0.3">
      <c r="A18">
        <v>-0.45091855622010973</v>
      </c>
      <c r="B18">
        <v>-0.35844109554895187</v>
      </c>
    </row>
    <row r="19" spans="1:2" x14ac:dyDescent="0.3">
      <c r="A19">
        <v>0.98954238049765453</v>
      </c>
      <c r="B19">
        <v>-4.3726657607332318E-2</v>
      </c>
    </row>
    <row r="20" spans="1:2" x14ac:dyDescent="0.3">
      <c r="A20">
        <v>-0.5130768911002388</v>
      </c>
      <c r="B20">
        <v>0.53750458501252252</v>
      </c>
    </row>
    <row r="21" spans="1:2" x14ac:dyDescent="0.3">
      <c r="A21">
        <v>-0.92790862935230878</v>
      </c>
      <c r="B21">
        <v>6.7696136111699959E-2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5273-5F16-49AC-B9C2-E8149249CA50}">
  <sheetPr codeName="Hoja22"/>
  <dimension ref="A1:B24"/>
  <sheetViews>
    <sheetView workbookViewId="0"/>
  </sheetViews>
  <sheetFormatPr baseColWidth="10" defaultRowHeight="14.4" x14ac:dyDescent="0.3"/>
  <sheetData>
    <row r="1" spans="1:2" x14ac:dyDescent="0.3">
      <c r="A1">
        <v>-2.0972357400449226</v>
      </c>
      <c r="B1">
        <v>1.0903137706751012</v>
      </c>
    </row>
    <row r="2" spans="1:2" x14ac:dyDescent="0.3">
      <c r="A2">
        <v>-1.9560106499430161</v>
      </c>
      <c r="B2">
        <v>1.6658241525367117</v>
      </c>
    </row>
    <row r="3" spans="1:2" x14ac:dyDescent="0.3">
      <c r="A3">
        <v>-1.9909109807664964</v>
      </c>
      <c r="B3">
        <v>0.82075511069014018</v>
      </c>
    </row>
    <row r="4" spans="1:2" x14ac:dyDescent="0.3">
      <c r="A4">
        <v>-1.586488310896246</v>
      </c>
      <c r="B4">
        <v>1.5490018081637873</v>
      </c>
    </row>
    <row r="5" spans="1:2" x14ac:dyDescent="0.3">
      <c r="A5">
        <v>1.3587766228547138</v>
      </c>
      <c r="B5">
        <v>-0.27766304294493233</v>
      </c>
    </row>
    <row r="6" spans="1:2" x14ac:dyDescent="0.3">
      <c r="A6">
        <v>3.4437708507984301</v>
      </c>
      <c r="B6">
        <v>-0.77359085327717347</v>
      </c>
    </row>
    <row r="7" spans="1:2" x14ac:dyDescent="0.3">
      <c r="A7">
        <v>1.3903763172911721</v>
      </c>
      <c r="B7">
        <v>-2.7438374302426123</v>
      </c>
    </row>
    <row r="8" spans="1:2" x14ac:dyDescent="0.3">
      <c r="A8">
        <v>1.8705653560997775</v>
      </c>
      <c r="B8">
        <v>0.82069117982607276</v>
      </c>
    </row>
    <row r="9" spans="1:2" x14ac:dyDescent="0.3">
      <c r="A9">
        <v>6.5675766575350627</v>
      </c>
      <c r="B9">
        <v>0.78714603599611621</v>
      </c>
    </row>
    <row r="10" spans="1:2" x14ac:dyDescent="0.3">
      <c r="A10">
        <v>6.3015146577575818</v>
      </c>
      <c r="B10">
        <v>4.883459989132731E-2</v>
      </c>
    </row>
    <row r="11" spans="1:2" x14ac:dyDescent="0.3">
      <c r="A11">
        <v>4.9633152140879053</v>
      </c>
      <c r="B11">
        <v>-0.26383019930842921</v>
      </c>
    </row>
    <row r="12" spans="1:2" x14ac:dyDescent="0.3">
      <c r="A12">
        <v>9.1433974052692655</v>
      </c>
      <c r="B12">
        <v>1.1728732515155802</v>
      </c>
    </row>
    <row r="13" spans="1:2" x14ac:dyDescent="0.3">
      <c r="A13">
        <v>-2.0972357400449226</v>
      </c>
      <c r="B13">
        <v>1.0903137706751012</v>
      </c>
    </row>
    <row r="14" spans="1:2" x14ac:dyDescent="0.3">
      <c r="A14">
        <v>-1.9560106499430161</v>
      </c>
      <c r="B14">
        <v>1.6658241525367117</v>
      </c>
    </row>
    <row r="15" spans="1:2" x14ac:dyDescent="0.3">
      <c r="A15">
        <v>-1.9909109807664964</v>
      </c>
      <c r="B15">
        <v>0.82075511069014018</v>
      </c>
    </row>
    <row r="16" spans="1:2" x14ac:dyDescent="0.3">
      <c r="A16">
        <v>-1.586488310896246</v>
      </c>
      <c r="B16">
        <v>1.5490018081637873</v>
      </c>
    </row>
    <row r="17" spans="1:2" x14ac:dyDescent="0.3">
      <c r="A17">
        <v>-0.43498376815546363</v>
      </c>
      <c r="B17">
        <v>-1.3258135570019653</v>
      </c>
    </row>
    <row r="18" spans="1:2" x14ac:dyDescent="0.3">
      <c r="A18">
        <v>-2.1217078141005397</v>
      </c>
      <c r="B18">
        <v>-0.12330479479136663</v>
      </c>
    </row>
    <row r="19" spans="1:2" x14ac:dyDescent="0.3">
      <c r="A19">
        <v>-0.38611499312307118</v>
      </c>
      <c r="B19">
        <v>-4.2318689478945952</v>
      </c>
    </row>
    <row r="20" spans="1:2" x14ac:dyDescent="0.3">
      <c r="A20">
        <v>-1.337734910386176</v>
      </c>
      <c r="B20">
        <v>-1.9814024887154462</v>
      </c>
    </row>
    <row r="21" spans="1:2" x14ac:dyDescent="0.3">
      <c r="A21">
        <v>-4.2307128004204593</v>
      </c>
      <c r="B21">
        <v>0.68234814063361071</v>
      </c>
    </row>
    <row r="22" spans="1:2" x14ac:dyDescent="0.3">
      <c r="A22">
        <v>-3.3399263817206242</v>
      </c>
      <c r="B22">
        <v>-1.0197898653050814</v>
      </c>
    </row>
    <row r="23" spans="1:2" x14ac:dyDescent="0.3">
      <c r="A23">
        <v>-4.1894876603251783</v>
      </c>
      <c r="B23">
        <v>-0.52737449660730895</v>
      </c>
    </row>
    <row r="24" spans="1:2" x14ac:dyDescent="0.3">
      <c r="A24">
        <v>-3.7373333901610413</v>
      </c>
      <c r="B24">
        <v>-0.49520721590527139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6782-2658-4DFC-BAD1-C5B3362565A0}">
  <sheetPr codeName="Hoja23"/>
  <dimension ref="A1:B45"/>
  <sheetViews>
    <sheetView workbookViewId="0"/>
  </sheetViews>
  <sheetFormatPr baseColWidth="10" defaultRowHeight="14.4" x14ac:dyDescent="0.3"/>
  <sheetData>
    <row r="1" spans="1:2" x14ac:dyDescent="0.3">
      <c r="A1">
        <v>-0.47263715063760553</v>
      </c>
      <c r="B1">
        <v>0.16464283157665216</v>
      </c>
    </row>
    <row r="2" spans="1:2" x14ac:dyDescent="0.3">
      <c r="A2">
        <v>-0.51991805418529058</v>
      </c>
      <c r="B2">
        <v>0.63369890487299818</v>
      </c>
    </row>
    <row r="3" spans="1:2" x14ac:dyDescent="0.3">
      <c r="A3">
        <v>-0.99491795906633351</v>
      </c>
      <c r="B3">
        <v>0.26068503105622687</v>
      </c>
    </row>
    <row r="4" spans="1:2" x14ac:dyDescent="0.3">
      <c r="A4">
        <v>0.86585893192165542</v>
      </c>
      <c r="B4">
        <v>0.14143199221086661</v>
      </c>
    </row>
    <row r="5" spans="1:2" x14ac:dyDescent="0.3">
      <c r="A5">
        <v>-1.0192575313030894</v>
      </c>
      <c r="B5">
        <v>-6.4379465519653636E-2</v>
      </c>
    </row>
    <row r="6" spans="1:2" x14ac:dyDescent="0.3">
      <c r="A6">
        <v>-0.78485972011464711</v>
      </c>
      <c r="B6">
        <v>-0.27870082821944681</v>
      </c>
    </row>
    <row r="7" spans="1:2" x14ac:dyDescent="0.3">
      <c r="A7">
        <v>0.97130482415707575</v>
      </c>
      <c r="B7">
        <v>0.19592878780017112</v>
      </c>
    </row>
    <row r="8" spans="1:2" x14ac:dyDescent="0.3">
      <c r="A8">
        <v>1.0123380952612469</v>
      </c>
      <c r="B8">
        <v>0.23427143650613821</v>
      </c>
    </row>
    <row r="9" spans="1:2" x14ac:dyDescent="0.3">
      <c r="A9">
        <v>0.92866779252235476</v>
      </c>
      <c r="B9">
        <v>0.38946349896355259</v>
      </c>
    </row>
    <row r="10" spans="1:2" x14ac:dyDescent="0.3">
      <c r="A10">
        <v>0.92343243621068649</v>
      </c>
      <c r="B10">
        <v>0.11934280081328945</v>
      </c>
    </row>
    <row r="11" spans="1:2" x14ac:dyDescent="0.3">
      <c r="A11">
        <v>1.0311261650522958</v>
      </c>
      <c r="B11">
        <v>1.2532661855812813E-2</v>
      </c>
    </row>
    <row r="12" spans="1:2" x14ac:dyDescent="0.3">
      <c r="A12">
        <v>0.95309434975892948</v>
      </c>
      <c r="B12">
        <v>7.7067658250298557E-2</v>
      </c>
    </row>
    <row r="13" spans="1:2" x14ac:dyDescent="0.3">
      <c r="A13">
        <v>-7.9203984216524248E-2</v>
      </c>
      <c r="B13">
        <v>-0.5098366594855831</v>
      </c>
    </row>
    <row r="14" spans="1:2" x14ac:dyDescent="0.3">
      <c r="A14">
        <v>0.92201222213207834</v>
      </c>
      <c r="B14">
        <v>-0.267407581025915</v>
      </c>
    </row>
    <row r="15" spans="1:2" x14ac:dyDescent="0.3">
      <c r="A15">
        <v>0.86594315019296497</v>
      </c>
      <c r="B15">
        <v>-0.34833155977445923</v>
      </c>
    </row>
    <row r="16" spans="1:2" x14ac:dyDescent="0.3">
      <c r="A16">
        <v>0.46910239254060188</v>
      </c>
      <c r="B16">
        <v>0.68782483681091178</v>
      </c>
    </row>
    <row r="17" spans="1:2" x14ac:dyDescent="0.3">
      <c r="A17">
        <v>0.77789380381647411</v>
      </c>
      <c r="B17">
        <v>-0.3715870931875751</v>
      </c>
    </row>
    <row r="18" spans="1:2" x14ac:dyDescent="0.3">
      <c r="A18">
        <v>-0.48205221334697557</v>
      </c>
      <c r="B18">
        <v>-0.38318964939545141</v>
      </c>
    </row>
    <row r="19" spans="1:2" x14ac:dyDescent="0.3">
      <c r="A19">
        <v>1.0578653021471198</v>
      </c>
      <c r="B19">
        <v>-4.6745763267259981E-2</v>
      </c>
    </row>
    <row r="20" spans="1:2" x14ac:dyDescent="0.3">
      <c r="A20">
        <v>-0.54850226844806216</v>
      </c>
      <c r="B20">
        <v>0.57461657169627622</v>
      </c>
    </row>
    <row r="21" spans="1:2" x14ac:dyDescent="0.3">
      <c r="A21">
        <v>-0.99197605064781413</v>
      </c>
      <c r="B21">
        <v>7.2370213639541811E-2</v>
      </c>
    </row>
    <row r="22" spans="1:2" x14ac:dyDescent="0.3">
      <c r="A22">
        <v>-0.58654908658554761</v>
      </c>
      <c r="B22">
        <v>0.75049092731383804</v>
      </c>
    </row>
    <row r="23" spans="1:2" x14ac:dyDescent="0.3">
      <c r="A23">
        <v>-0.54705164429970299</v>
      </c>
      <c r="B23">
        <v>1.1466294809841522</v>
      </c>
    </row>
    <row r="24" spans="1:2" x14ac:dyDescent="0.3">
      <c r="A24">
        <v>-0.5568124722196045</v>
      </c>
      <c r="B24">
        <v>0.56494678934305198</v>
      </c>
    </row>
    <row r="25" spans="1:2" x14ac:dyDescent="0.3">
      <c r="A25">
        <v>-0.44370465936028203</v>
      </c>
      <c r="B25">
        <v>1.0662176656723759</v>
      </c>
    </row>
    <row r="26" spans="1:2" x14ac:dyDescent="0.3">
      <c r="A26">
        <v>0.38001888475930512</v>
      </c>
      <c r="B26">
        <v>-0.19112259258313982</v>
      </c>
    </row>
    <row r="27" spans="1:2" x14ac:dyDescent="0.3">
      <c r="A27">
        <v>0.96314429912513622</v>
      </c>
      <c r="B27">
        <v>-0.53248242153083114</v>
      </c>
    </row>
    <row r="28" spans="1:2" x14ac:dyDescent="0.3">
      <c r="A28">
        <v>0.38885659983071147</v>
      </c>
      <c r="B28">
        <v>-1.8886536635652726</v>
      </c>
    </row>
    <row r="29" spans="1:2" x14ac:dyDescent="0.3">
      <c r="A29">
        <v>0.52315454103189785</v>
      </c>
      <c r="B29">
        <v>0.56490278408993277</v>
      </c>
    </row>
    <row r="30" spans="1:2" x14ac:dyDescent="0.3">
      <c r="A30">
        <v>1.836801660396671</v>
      </c>
      <c r="B30">
        <v>0.54181280139235377</v>
      </c>
    </row>
    <row r="31" spans="1:2" x14ac:dyDescent="0.3">
      <c r="A31">
        <v>1.762390176763809</v>
      </c>
      <c r="B31">
        <v>3.361410737273323E-2</v>
      </c>
    </row>
    <row r="32" spans="1:2" x14ac:dyDescent="0.3">
      <c r="A32">
        <v>1.3881262605209341</v>
      </c>
      <c r="B32">
        <v>-0.18160109159199067</v>
      </c>
    </row>
    <row r="33" spans="1:2" x14ac:dyDescent="0.3">
      <c r="A33">
        <v>2.5572000771999419</v>
      </c>
      <c r="B33">
        <v>0.80731873505229812</v>
      </c>
    </row>
    <row r="34" spans="1:2" x14ac:dyDescent="0.3">
      <c r="A34">
        <v>-0.58654908658554761</v>
      </c>
      <c r="B34">
        <v>0.75049092731383804</v>
      </c>
    </row>
    <row r="35" spans="1:2" x14ac:dyDescent="0.3">
      <c r="A35">
        <v>-0.54705164429970299</v>
      </c>
      <c r="B35">
        <v>1.1466294809841522</v>
      </c>
    </row>
    <row r="36" spans="1:2" x14ac:dyDescent="0.3">
      <c r="A36">
        <v>-0.5568124722196045</v>
      </c>
      <c r="B36">
        <v>0.56494678934305198</v>
      </c>
    </row>
    <row r="37" spans="1:2" x14ac:dyDescent="0.3">
      <c r="A37">
        <v>-0.44370465936028203</v>
      </c>
      <c r="B37">
        <v>1.0662176656723759</v>
      </c>
    </row>
    <row r="38" spans="1:2" x14ac:dyDescent="0.3">
      <c r="A38">
        <v>-0.12165505623400341</v>
      </c>
      <c r="B38">
        <v>-0.91259146917274225</v>
      </c>
    </row>
    <row r="39" spans="1:2" x14ac:dyDescent="0.3">
      <c r="A39">
        <v>-0.59339336851823521</v>
      </c>
      <c r="B39">
        <v>-8.487385216451665E-2</v>
      </c>
    </row>
    <row r="40" spans="1:2" x14ac:dyDescent="0.3">
      <c r="A40">
        <v>-0.10798757250268456</v>
      </c>
      <c r="B40">
        <v>-2.9129039148148572</v>
      </c>
    </row>
    <row r="41" spans="1:2" x14ac:dyDescent="0.3">
      <c r="A41">
        <v>-0.37413399685998289</v>
      </c>
      <c r="B41">
        <v>-1.3638501421634479</v>
      </c>
    </row>
    <row r="42" spans="1:2" x14ac:dyDescent="0.3">
      <c r="A42">
        <v>-1.1832340453244663</v>
      </c>
      <c r="B42">
        <v>0.46967772267785968</v>
      </c>
    </row>
    <row r="43" spans="1:2" x14ac:dyDescent="0.3">
      <c r="A43">
        <v>-0.93410136545701006</v>
      </c>
      <c r="B43">
        <v>-0.70194751480042206</v>
      </c>
    </row>
    <row r="44" spans="1:2" x14ac:dyDescent="0.3">
      <c r="A44">
        <v>-1.1717043122546253</v>
      </c>
      <c r="B44">
        <v>-0.36300538949941213</v>
      </c>
    </row>
    <row r="45" spans="1:2" x14ac:dyDescent="0.3">
      <c r="A45">
        <v>-1.0452470575471271</v>
      </c>
      <c r="B45">
        <v>-0.34086382532537723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9880-BF47-4D7C-BB6D-87D06869A0CF}">
  <sheetPr codeName="Hoja9"/>
  <dimension ref="A1:B24"/>
  <sheetViews>
    <sheetView workbookViewId="0"/>
  </sheetViews>
  <sheetFormatPr baseColWidth="10" defaultRowHeight="14.4" x14ac:dyDescent="0.3"/>
  <sheetData>
    <row r="1" spans="1:2" x14ac:dyDescent="0.3">
      <c r="A1">
        <v>0.98710332308700099</v>
      </c>
      <c r="B1">
        <v>-0.16000164483283946</v>
      </c>
    </row>
    <row r="2" spans="1:2" x14ac:dyDescent="0.3">
      <c r="A2">
        <v>0.9844436234563716</v>
      </c>
      <c r="B2">
        <v>-0.17040135443655785</v>
      </c>
    </row>
    <row r="3" spans="1:2" x14ac:dyDescent="0.3">
      <c r="A3">
        <v>0.98792433205951469</v>
      </c>
      <c r="B3">
        <v>-0.15119486651604175</v>
      </c>
    </row>
    <row r="4" spans="1:2" x14ac:dyDescent="0.3">
      <c r="A4">
        <v>0.987137832103957</v>
      </c>
      <c r="B4">
        <v>-0.15981085886560195</v>
      </c>
    </row>
    <row r="5" spans="1:2" x14ac:dyDescent="0.3">
      <c r="A5">
        <v>0.99992368113420249</v>
      </c>
      <c r="B5">
        <v>8.3233179812961956E-3</v>
      </c>
    </row>
    <row r="6" spans="1:2" x14ac:dyDescent="0.3">
      <c r="A6">
        <v>0.99952444074477509</v>
      </c>
      <c r="B6">
        <v>7.6033759475930066E-3</v>
      </c>
    </row>
    <row r="7" spans="1:2" x14ac:dyDescent="0.3">
      <c r="A7">
        <v>0.99989390202464234</v>
      </c>
      <c r="B7">
        <v>1.3569401988618717E-3</v>
      </c>
    </row>
    <row r="8" spans="1:2" x14ac:dyDescent="0.3">
      <c r="A8">
        <v>0.9996957744122682</v>
      </c>
      <c r="B8">
        <v>6.2216015563901876E-3</v>
      </c>
    </row>
    <row r="9" spans="1:2" x14ac:dyDescent="0.3">
      <c r="A9">
        <v>0.98811223880058829</v>
      </c>
      <c r="B9">
        <v>0.14126864351211127</v>
      </c>
    </row>
    <row r="10" spans="1:2" x14ac:dyDescent="0.3">
      <c r="A10">
        <v>0.9895254906238149</v>
      </c>
      <c r="B10">
        <v>0.1321594996950112</v>
      </c>
    </row>
    <row r="11" spans="1:2" x14ac:dyDescent="0.3">
      <c r="A11">
        <v>0.99080759931852536</v>
      </c>
      <c r="B11">
        <v>0.127904050357944</v>
      </c>
    </row>
    <row r="12" spans="1:2" x14ac:dyDescent="0.3">
      <c r="A12">
        <v>0.99364898004269098</v>
      </c>
      <c r="B12">
        <v>0.10236808374740888</v>
      </c>
    </row>
    <row r="13" spans="1:2" x14ac:dyDescent="0.3">
      <c r="A13">
        <v>0.98710332308700077</v>
      </c>
      <c r="B13">
        <v>-0.16000164483283935</v>
      </c>
    </row>
    <row r="14" spans="1:2" x14ac:dyDescent="0.3">
      <c r="A14">
        <v>0.98444362345637104</v>
      </c>
      <c r="B14">
        <v>-0.17040135443655796</v>
      </c>
    </row>
    <row r="15" spans="1:2" x14ac:dyDescent="0.3">
      <c r="A15">
        <v>0.98792433205951458</v>
      </c>
      <c r="B15">
        <v>-0.15119486651604172</v>
      </c>
    </row>
    <row r="16" spans="1:2" x14ac:dyDescent="0.3">
      <c r="A16">
        <v>0.987137832103957</v>
      </c>
      <c r="B16">
        <v>-0.15981085886560192</v>
      </c>
    </row>
    <row r="17" spans="1:2" x14ac:dyDescent="0.3">
      <c r="A17">
        <v>0.99980133078349298</v>
      </c>
      <c r="B17">
        <v>1.0503805755487249E-2</v>
      </c>
    </row>
    <row r="18" spans="1:2" x14ac:dyDescent="0.3">
      <c r="A18">
        <v>0.9995143226403016</v>
      </c>
      <c r="B18">
        <v>1.6673374630378348E-2</v>
      </c>
    </row>
    <row r="19" spans="1:2" x14ac:dyDescent="0.3">
      <c r="A19">
        <v>0.99974407116586839</v>
      </c>
      <c r="B19">
        <v>1.0030749392947636E-2</v>
      </c>
    </row>
    <row r="20" spans="1:2" x14ac:dyDescent="0.3">
      <c r="A20">
        <v>0.99966731558881361</v>
      </c>
      <c r="B20">
        <v>8.1941245602439265E-3</v>
      </c>
    </row>
    <row r="21" spans="1:2" x14ac:dyDescent="0.3">
      <c r="A21">
        <v>0.98354102187521653</v>
      </c>
      <c r="B21">
        <v>0.17577511181872529</v>
      </c>
    </row>
    <row r="22" spans="1:2" x14ac:dyDescent="0.3">
      <c r="A22">
        <v>0.9840804347231733</v>
      </c>
      <c r="B22">
        <v>0.17244076305296371</v>
      </c>
    </row>
    <row r="23" spans="1:2" x14ac:dyDescent="0.3">
      <c r="A23">
        <v>0.98523603115605285</v>
      </c>
      <c r="B23">
        <v>0.16646018596413253</v>
      </c>
    </row>
    <row r="24" spans="1:2" x14ac:dyDescent="0.3">
      <c r="A24">
        <v>0.97953044298295444</v>
      </c>
      <c r="B24">
        <v>0.19534849808843319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0949-3079-45B2-92C3-4F99C8BC7D57}">
  <sheetPr codeName="Hoja10"/>
  <dimension ref="A1:B23"/>
  <sheetViews>
    <sheetView workbookViewId="0"/>
  </sheetViews>
  <sheetFormatPr baseColWidth="10" defaultRowHeight="14.4" x14ac:dyDescent="0.3"/>
  <sheetData>
    <row r="1" spans="1:2" x14ac:dyDescent="0.3">
      <c r="A1">
        <v>1.9711766571468468</v>
      </c>
      <c r="B1">
        <v>2.896120369347289</v>
      </c>
    </row>
    <row r="2" spans="1:2" x14ac:dyDescent="0.3">
      <c r="A2">
        <v>-1.6327032340508087</v>
      </c>
      <c r="B2">
        <v>-8.2533183411109809E-2</v>
      </c>
    </row>
    <row r="3" spans="1:2" x14ac:dyDescent="0.3">
      <c r="A3">
        <v>-0.76591126094181294</v>
      </c>
      <c r="B3">
        <v>-0.18088366197077393</v>
      </c>
    </row>
    <row r="4" spans="1:2" x14ac:dyDescent="0.3">
      <c r="A4">
        <v>-1.360403674759461</v>
      </c>
      <c r="B4">
        <v>-0.13967034336974549</v>
      </c>
    </row>
    <row r="5" spans="1:2" x14ac:dyDescent="0.3">
      <c r="A5">
        <v>-1.5023798159734278</v>
      </c>
      <c r="B5">
        <v>-0.1036734050413102</v>
      </c>
    </row>
    <row r="6" spans="1:2" x14ac:dyDescent="0.3">
      <c r="A6">
        <v>-0.17339658052191179</v>
      </c>
      <c r="B6">
        <v>-0.30564410175862372</v>
      </c>
    </row>
    <row r="7" spans="1:2" x14ac:dyDescent="0.3">
      <c r="A7">
        <v>0.2298355407252389</v>
      </c>
      <c r="B7">
        <v>-0.40905798907809288</v>
      </c>
    </row>
    <row r="8" spans="1:2" x14ac:dyDescent="0.3">
      <c r="A8">
        <v>-1.4283742442468752</v>
      </c>
      <c r="B8">
        <v>-5.191873256814717E-2</v>
      </c>
    </row>
    <row r="9" spans="1:2" x14ac:dyDescent="0.3">
      <c r="A9">
        <v>-1.7090084965184027</v>
      </c>
      <c r="B9">
        <v>-7.8678967881638626E-2</v>
      </c>
    </row>
    <row r="10" spans="1:2" x14ac:dyDescent="0.3">
      <c r="A10">
        <v>-1.694267731351413</v>
      </c>
      <c r="B10">
        <v>-8.1836213161520052E-2</v>
      </c>
    </row>
    <row r="11" spans="1:2" x14ac:dyDescent="0.3">
      <c r="A11">
        <v>-1.6907280739127608</v>
      </c>
      <c r="B11">
        <v>-8.0365113646674841E-2</v>
      </c>
    </row>
    <row r="12" spans="1:2" x14ac:dyDescent="0.3">
      <c r="A12">
        <v>-1.6182810415023829</v>
      </c>
      <c r="B12">
        <v>-8.0102839670732312E-2</v>
      </c>
    </row>
    <row r="13" spans="1:2" x14ac:dyDescent="0.3">
      <c r="A13">
        <v>-1.3724657679610752</v>
      </c>
      <c r="B13">
        <v>0.16233011510655623</v>
      </c>
    </row>
    <row r="14" spans="1:2" x14ac:dyDescent="0.3">
      <c r="A14">
        <v>-1.6718860756297147</v>
      </c>
      <c r="B14">
        <v>-7.0261357356386389E-2</v>
      </c>
    </row>
    <row r="15" spans="1:2" x14ac:dyDescent="0.3">
      <c r="A15">
        <v>-1.6926815425503665</v>
      </c>
      <c r="B15">
        <v>-6.5558814331366122E-2</v>
      </c>
    </row>
    <row r="16" spans="1:2" x14ac:dyDescent="0.3">
      <c r="A16">
        <v>-1.7131248331964759</v>
      </c>
      <c r="B16">
        <v>-7.544661150574318E-2</v>
      </c>
    </row>
    <row r="17" spans="1:2" x14ac:dyDescent="0.3">
      <c r="A17">
        <v>-1.718325929132861</v>
      </c>
      <c r="B17">
        <v>-8.0826745453691479E-2</v>
      </c>
    </row>
    <row r="18" spans="1:2" x14ac:dyDescent="0.3">
      <c r="A18">
        <v>22.027442397648691</v>
      </c>
      <c r="B18">
        <v>-0.28210845000654827</v>
      </c>
    </row>
    <row r="19" spans="1:2" x14ac:dyDescent="0.3">
      <c r="A19">
        <v>-1.7065499077826638</v>
      </c>
      <c r="B19">
        <v>-7.4321138380466611E-2</v>
      </c>
    </row>
    <row r="20" spans="1:2" x14ac:dyDescent="0.3">
      <c r="A20">
        <v>3.1851035214041232</v>
      </c>
      <c r="B20">
        <v>-0.46541654916461223</v>
      </c>
    </row>
    <row r="21" spans="1:2" x14ac:dyDescent="0.3">
      <c r="A21">
        <v>-0.67585094432545201</v>
      </c>
      <c r="B21">
        <v>-0.18503358368938708</v>
      </c>
    </row>
    <row r="22" spans="1:2" x14ac:dyDescent="0.3">
      <c r="A22">
        <v>-1.6974337403804061</v>
      </c>
      <c r="B22">
        <v>-8.1556891867518674E-2</v>
      </c>
    </row>
    <row r="23" spans="1:2" x14ac:dyDescent="0.3">
      <c r="A23">
        <v>-1.5897852221866262</v>
      </c>
      <c r="B23">
        <v>-8.3555791139755753E-2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2B7-3266-4224-8AFB-6EBFF5F4EAD8}">
  <sheetPr codeName="Hoja11"/>
  <dimension ref="A1:B47"/>
  <sheetViews>
    <sheetView workbookViewId="0"/>
  </sheetViews>
  <sheetFormatPr baseColWidth="10" defaultRowHeight="14.4" x14ac:dyDescent="0.3"/>
  <sheetData>
    <row r="1" spans="1:2" x14ac:dyDescent="0.3">
      <c r="A1">
        <v>17.396016916141651</v>
      </c>
      <c r="B1">
        <v>-21.713280985616965</v>
      </c>
    </row>
    <row r="2" spans="1:2" x14ac:dyDescent="0.3">
      <c r="A2">
        <v>17.349144234544767</v>
      </c>
      <c r="B2">
        <v>-23.12459033203195</v>
      </c>
    </row>
    <row r="3" spans="1:2" x14ac:dyDescent="0.3">
      <c r="A3">
        <v>17.41048580267066</v>
      </c>
      <c r="B3">
        <v>-20.518142945814642</v>
      </c>
    </row>
    <row r="4" spans="1:2" x14ac:dyDescent="0.3">
      <c r="A4">
        <v>17.396625078862499</v>
      </c>
      <c r="B4">
        <v>-21.687390068563779</v>
      </c>
    </row>
    <row r="5" spans="1:2" x14ac:dyDescent="0.3">
      <c r="A5">
        <v>17.621953918118955</v>
      </c>
      <c r="B5">
        <v>1.1295292760854754</v>
      </c>
    </row>
    <row r="6" spans="1:2" x14ac:dyDescent="0.3">
      <c r="A6">
        <v>17.61491798539981</v>
      </c>
      <c r="B6">
        <v>1.0318283825260022</v>
      </c>
    </row>
    <row r="7" spans="1:2" x14ac:dyDescent="0.3">
      <c r="A7">
        <v>17.621429111969952</v>
      </c>
      <c r="B7">
        <v>0.18414575580987741</v>
      </c>
    </row>
    <row r="8" spans="1:2" x14ac:dyDescent="0.3">
      <c r="A8">
        <v>17.617937449835093</v>
      </c>
      <c r="B8">
        <v>0.84431246263491666</v>
      </c>
    </row>
    <row r="9" spans="1:2" x14ac:dyDescent="0.3">
      <c r="A9">
        <v>17.413797339335485</v>
      </c>
      <c r="B9">
        <v>19.171088861243124</v>
      </c>
    </row>
    <row r="10" spans="1:2" x14ac:dyDescent="0.3">
      <c r="A10">
        <v>17.438703498648913</v>
      </c>
      <c r="B10">
        <v>17.9349178240908</v>
      </c>
    </row>
    <row r="11" spans="1:2" x14ac:dyDescent="0.3">
      <c r="A11">
        <v>17.461298483408729</v>
      </c>
      <c r="B11">
        <v>17.357425215984605</v>
      </c>
    </row>
    <row r="12" spans="1:2" x14ac:dyDescent="0.3">
      <c r="A12">
        <v>17.511372985222991</v>
      </c>
      <c r="B12">
        <v>13.892025726915852</v>
      </c>
    </row>
    <row r="13" spans="1:2" x14ac:dyDescent="0.3">
      <c r="A13">
        <v>17.396016916141647</v>
      </c>
      <c r="B13">
        <v>-21.713280985616951</v>
      </c>
    </row>
    <row r="14" spans="1:2" x14ac:dyDescent="0.3">
      <c r="A14">
        <v>17.349144234544756</v>
      </c>
      <c r="B14">
        <v>-23.124590332031964</v>
      </c>
    </row>
    <row r="15" spans="1:2" x14ac:dyDescent="0.3">
      <c r="A15">
        <v>17.410485802670657</v>
      </c>
      <c r="B15">
        <v>-20.518142945814638</v>
      </c>
    </row>
    <row r="16" spans="1:2" x14ac:dyDescent="0.3">
      <c r="A16">
        <v>17.396625078862499</v>
      </c>
      <c r="B16">
        <v>-21.687390068563772</v>
      </c>
    </row>
    <row r="17" spans="1:2" x14ac:dyDescent="0.3">
      <c r="A17">
        <v>17.619797701316866</v>
      </c>
      <c r="B17">
        <v>1.4254358823967839</v>
      </c>
    </row>
    <row r="18" spans="1:2" x14ac:dyDescent="0.3">
      <c r="A18">
        <v>17.614739671020288</v>
      </c>
      <c r="B18">
        <v>2.2626871661606636</v>
      </c>
    </row>
    <row r="19" spans="1:2" x14ac:dyDescent="0.3">
      <c r="A19">
        <v>17.618788597960091</v>
      </c>
      <c r="B19">
        <v>1.3612390065922404</v>
      </c>
    </row>
    <row r="20" spans="1:2" x14ac:dyDescent="0.3">
      <c r="A20">
        <v>17.617435911482776</v>
      </c>
      <c r="B20">
        <v>1.1119968747421531</v>
      </c>
    </row>
    <row r="21" spans="1:2" x14ac:dyDescent="0.3">
      <c r="A21">
        <v>17.333237417084963</v>
      </c>
      <c r="B21">
        <v>23.853844735069099</v>
      </c>
    </row>
    <row r="22" spans="1:2" x14ac:dyDescent="0.3">
      <c r="A22">
        <v>17.342743650939482</v>
      </c>
      <c r="B22">
        <v>23.401351563947859</v>
      </c>
    </row>
    <row r="23" spans="1:2" x14ac:dyDescent="0.3">
      <c r="A23">
        <v>17.36310907229349</v>
      </c>
      <c r="B23">
        <v>22.589747714989919</v>
      </c>
    </row>
    <row r="24" spans="1:2" x14ac:dyDescent="0.3">
      <c r="A24">
        <v>17.262557786471294</v>
      </c>
      <c r="B24">
        <v>26.510082652861776</v>
      </c>
    </row>
    <row r="25" spans="1:2" x14ac:dyDescent="0.3">
      <c r="A25">
        <v>1.9711766571468468</v>
      </c>
      <c r="B25">
        <v>2.896120369347289</v>
      </c>
    </row>
    <row r="26" spans="1:2" x14ac:dyDescent="0.3">
      <c r="A26">
        <v>-1.6327032340508087</v>
      </c>
      <c r="B26">
        <v>-8.2533183411109809E-2</v>
      </c>
    </row>
    <row r="27" spans="1:2" x14ac:dyDescent="0.3">
      <c r="A27">
        <v>-0.76591126094181294</v>
      </c>
      <c r="B27">
        <v>-0.18088366197077393</v>
      </c>
    </row>
    <row r="28" spans="1:2" x14ac:dyDescent="0.3">
      <c r="A28">
        <v>-1.360403674759461</v>
      </c>
      <c r="B28">
        <v>-0.13967034336974549</v>
      </c>
    </row>
    <row r="29" spans="1:2" x14ac:dyDescent="0.3">
      <c r="A29">
        <v>-1.5023798159734278</v>
      </c>
      <c r="B29">
        <v>-0.1036734050413102</v>
      </c>
    </row>
    <row r="30" spans="1:2" x14ac:dyDescent="0.3">
      <c r="A30">
        <v>-0.17339658052191179</v>
      </c>
      <c r="B30">
        <v>-0.30564410175862372</v>
      </c>
    </row>
    <row r="31" spans="1:2" x14ac:dyDescent="0.3">
      <c r="A31">
        <v>0.2298355407252389</v>
      </c>
      <c r="B31">
        <v>-0.40905798907809288</v>
      </c>
    </row>
    <row r="32" spans="1:2" x14ac:dyDescent="0.3">
      <c r="A32">
        <v>-1.4283742442468752</v>
      </c>
      <c r="B32">
        <v>-5.191873256814717E-2</v>
      </c>
    </row>
    <row r="33" spans="1:2" x14ac:dyDescent="0.3">
      <c r="A33">
        <v>-1.7090084965184027</v>
      </c>
      <c r="B33">
        <v>-7.8678967881638626E-2</v>
      </c>
    </row>
    <row r="34" spans="1:2" x14ac:dyDescent="0.3">
      <c r="A34">
        <v>-1.694267731351413</v>
      </c>
      <c r="B34">
        <v>-8.1836213161520052E-2</v>
      </c>
    </row>
    <row r="35" spans="1:2" x14ac:dyDescent="0.3">
      <c r="A35">
        <v>-1.6907280739127608</v>
      </c>
      <c r="B35">
        <v>-8.0365113646674841E-2</v>
      </c>
    </row>
    <row r="36" spans="1:2" x14ac:dyDescent="0.3">
      <c r="A36">
        <v>-1.6182810415023829</v>
      </c>
      <c r="B36">
        <v>-8.0102839670732312E-2</v>
      </c>
    </row>
    <row r="37" spans="1:2" x14ac:dyDescent="0.3">
      <c r="A37">
        <v>-1.3724657679610752</v>
      </c>
      <c r="B37">
        <v>0.16233011510655623</v>
      </c>
    </row>
    <row r="38" spans="1:2" x14ac:dyDescent="0.3">
      <c r="A38">
        <v>-1.6718860756297147</v>
      </c>
      <c r="B38">
        <v>-7.0261357356386389E-2</v>
      </c>
    </row>
    <row r="39" spans="1:2" x14ac:dyDescent="0.3">
      <c r="A39">
        <v>-1.6926815425503665</v>
      </c>
      <c r="B39">
        <v>-6.5558814331366122E-2</v>
      </c>
    </row>
    <row r="40" spans="1:2" x14ac:dyDescent="0.3">
      <c r="A40">
        <v>-1.7131248331964759</v>
      </c>
      <c r="B40">
        <v>-7.544661150574318E-2</v>
      </c>
    </row>
    <row r="41" spans="1:2" x14ac:dyDescent="0.3">
      <c r="A41">
        <v>-1.718325929132861</v>
      </c>
      <c r="B41">
        <v>-8.0826745453691479E-2</v>
      </c>
    </row>
    <row r="42" spans="1:2" x14ac:dyDescent="0.3">
      <c r="A42">
        <v>22.027442397648691</v>
      </c>
      <c r="B42">
        <v>-0.28210845000654827</v>
      </c>
    </row>
    <row r="43" spans="1:2" x14ac:dyDescent="0.3">
      <c r="A43">
        <v>-1.7065499077826638</v>
      </c>
      <c r="B43">
        <v>-7.4321138380466611E-2</v>
      </c>
    </row>
    <row r="44" spans="1:2" x14ac:dyDescent="0.3">
      <c r="A44">
        <v>3.1851035214041232</v>
      </c>
      <c r="B44">
        <v>-0.46541654916461223</v>
      </c>
    </row>
    <row r="45" spans="1:2" x14ac:dyDescent="0.3">
      <c r="A45">
        <v>-0.67585094432545201</v>
      </c>
      <c r="B45">
        <v>-0.18503358368938708</v>
      </c>
    </row>
    <row r="46" spans="1:2" x14ac:dyDescent="0.3">
      <c r="A46">
        <v>-1.6974337403804061</v>
      </c>
      <c r="B46">
        <v>-8.1556891867518674E-2</v>
      </c>
    </row>
    <row r="47" spans="1:2" x14ac:dyDescent="0.3">
      <c r="A47">
        <v>-1.5897852221866262</v>
      </c>
      <c r="B47">
        <v>-8.3555791139755753E-2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D52"/>
  <sheetViews>
    <sheetView tabSelected="1" topLeftCell="A6" zoomScale="85" zoomScaleNormal="85" workbookViewId="0">
      <selection activeCell="AS43" sqref="AS43:AS46"/>
    </sheetView>
  </sheetViews>
  <sheetFormatPr baseColWidth="10" defaultRowHeight="14.4" x14ac:dyDescent="0.3"/>
  <cols>
    <col min="2" max="2" width="16.33203125" style="15" customWidth="1"/>
    <col min="3" max="3" width="8.6640625" style="44" customWidth="1"/>
    <col min="4" max="4" width="2" style="44" bestFit="1" customWidth="1"/>
    <col min="5" max="6" width="8.6640625" style="44" customWidth="1"/>
    <col min="7" max="7" width="2" style="44" bestFit="1" customWidth="1"/>
    <col min="8" max="9" width="8.6640625" style="44" customWidth="1"/>
    <col min="10" max="10" width="2" style="44" bestFit="1" customWidth="1"/>
    <col min="11" max="12" width="8.6640625" style="44" customWidth="1"/>
    <col min="13" max="13" width="2" style="44" bestFit="1" customWidth="1"/>
    <col min="14" max="15" width="8.6640625" style="44" customWidth="1"/>
    <col min="16" max="16" width="2" style="44" bestFit="1" customWidth="1"/>
    <col min="17" max="17" width="8.6640625" style="44" customWidth="1"/>
    <col min="18" max="18" width="16.109375" customWidth="1"/>
  </cols>
  <sheetData>
    <row r="1" spans="2:40" ht="15" thickBot="1" x14ac:dyDescent="0.35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2:40" ht="26.25" customHeight="1" thickBot="1" x14ac:dyDescent="0.35">
      <c r="B2" s="240" t="s">
        <v>12</v>
      </c>
      <c r="C2" s="217" t="s">
        <v>45</v>
      </c>
      <c r="D2" s="217"/>
      <c r="E2" s="217"/>
      <c r="F2" s="217" t="s">
        <v>11</v>
      </c>
      <c r="G2" s="217"/>
      <c r="H2" s="217"/>
      <c r="I2" s="217"/>
      <c r="J2" s="217"/>
      <c r="K2" s="217"/>
      <c r="L2" s="217" t="s">
        <v>46</v>
      </c>
      <c r="M2" s="217"/>
      <c r="N2" s="217"/>
      <c r="O2" s="217"/>
      <c r="P2" s="217"/>
      <c r="Q2" s="217"/>
      <c r="U2" s="240" t="s">
        <v>12</v>
      </c>
      <c r="V2" s="217" t="s">
        <v>45</v>
      </c>
      <c r="W2" s="217"/>
      <c r="X2" s="217" t="s">
        <v>11</v>
      </c>
      <c r="Y2" s="217"/>
      <c r="Z2" s="217" t="s">
        <v>46</v>
      </c>
      <c r="AA2" s="217"/>
      <c r="AB2" s="217" t="s">
        <v>46</v>
      </c>
      <c r="AC2" s="217"/>
      <c r="AD2" s="217" t="s">
        <v>11</v>
      </c>
      <c r="AE2" s="217"/>
    </row>
    <row r="3" spans="2:40" ht="51.75" customHeight="1" thickBot="1" x14ac:dyDescent="0.35">
      <c r="B3" s="224"/>
      <c r="C3" s="241" t="s">
        <v>49</v>
      </c>
      <c r="D3" s="241"/>
      <c r="E3" s="241"/>
      <c r="F3" s="217" t="s">
        <v>43</v>
      </c>
      <c r="G3" s="217"/>
      <c r="H3" s="217"/>
      <c r="I3" s="217" t="s">
        <v>44</v>
      </c>
      <c r="J3" s="217"/>
      <c r="K3" s="217"/>
      <c r="L3" s="217" t="s">
        <v>43</v>
      </c>
      <c r="M3" s="217"/>
      <c r="N3" s="217"/>
      <c r="O3" s="217" t="s">
        <v>44</v>
      </c>
      <c r="P3" s="217"/>
      <c r="Q3" s="217"/>
      <c r="U3" s="224"/>
      <c r="V3" s="241" t="s">
        <v>49</v>
      </c>
      <c r="W3" s="241"/>
      <c r="X3" s="217" t="s">
        <v>43</v>
      </c>
      <c r="Y3" s="217"/>
      <c r="Z3" s="217" t="s">
        <v>43</v>
      </c>
      <c r="AA3" s="217"/>
      <c r="AB3" s="217" t="s">
        <v>44</v>
      </c>
      <c r="AC3" s="217"/>
      <c r="AD3" s="217" t="s">
        <v>44</v>
      </c>
      <c r="AE3" s="217"/>
      <c r="AH3" s="233" t="s">
        <v>102</v>
      </c>
      <c r="AI3" s="217" t="s">
        <v>45</v>
      </c>
      <c r="AJ3" s="217"/>
      <c r="AK3" s="217" t="s">
        <v>11</v>
      </c>
      <c r="AL3" s="217"/>
      <c r="AM3" s="217" t="s">
        <v>11</v>
      </c>
      <c r="AN3" s="217"/>
    </row>
    <row r="4" spans="2:40" ht="18" customHeight="1" thickBot="1" x14ac:dyDescent="0.35">
      <c r="B4" s="49" t="s">
        <v>0</v>
      </c>
      <c r="C4" s="23">
        <v>1.2858499999999999</v>
      </c>
      <c r="D4" s="23" t="s">
        <v>48</v>
      </c>
      <c r="E4" s="23">
        <v>3.889087296526054E-3</v>
      </c>
      <c r="F4" s="23">
        <v>1.1022249999999998</v>
      </c>
      <c r="G4" s="23" t="s">
        <v>48</v>
      </c>
      <c r="H4" s="23">
        <v>0.25216537397774041</v>
      </c>
      <c r="I4" s="23">
        <v>1.2944499999999999</v>
      </c>
      <c r="J4" s="23" t="s">
        <v>48</v>
      </c>
      <c r="K4" s="23">
        <v>9.6372247042393056E-2</v>
      </c>
      <c r="L4" s="23">
        <v>1.2965249999999999</v>
      </c>
      <c r="M4" s="23" t="s">
        <v>48</v>
      </c>
      <c r="N4" s="23">
        <v>0.30846476162872649</v>
      </c>
      <c r="O4" s="23">
        <v>1.6670333333333334</v>
      </c>
      <c r="P4" s="23" t="s">
        <v>48</v>
      </c>
      <c r="Q4" s="23">
        <v>0.26416817244576107</v>
      </c>
      <c r="U4" s="49" t="s">
        <v>0</v>
      </c>
      <c r="V4" s="23">
        <v>1.2858499999999999</v>
      </c>
      <c r="W4" s="23">
        <v>3.889087296526054E-3</v>
      </c>
      <c r="X4" s="23">
        <v>1.1022249999999998</v>
      </c>
      <c r="Y4" s="23">
        <v>0.25216537397774041</v>
      </c>
      <c r="Z4" s="23">
        <v>1.2965249999999999</v>
      </c>
      <c r="AA4" s="23">
        <v>0.30846476162872649</v>
      </c>
      <c r="AB4" s="23">
        <v>1.6670333333333334</v>
      </c>
      <c r="AC4" s="23">
        <v>0.26416817244576107</v>
      </c>
      <c r="AD4" s="23">
        <v>1.2944499999999999</v>
      </c>
      <c r="AE4" s="23">
        <v>9.6372247042393056E-2</v>
      </c>
      <c r="AH4" s="234"/>
      <c r="AI4" s="235" t="s">
        <v>103</v>
      </c>
      <c r="AJ4" s="235"/>
      <c r="AK4" s="217" t="s">
        <v>43</v>
      </c>
      <c r="AL4" s="217"/>
      <c r="AM4" s="217" t="s">
        <v>44</v>
      </c>
      <c r="AN4" s="217"/>
    </row>
    <row r="5" spans="2:40" ht="18" customHeight="1" x14ac:dyDescent="0.3">
      <c r="B5" s="47" t="s">
        <v>24</v>
      </c>
      <c r="C5" s="18">
        <v>0.2079</v>
      </c>
      <c r="D5" s="18" t="s">
        <v>48</v>
      </c>
      <c r="E5" s="18">
        <v>2.8284271247462709E-4</v>
      </c>
      <c r="F5" s="18">
        <v>0.284275</v>
      </c>
      <c r="G5" s="18" t="s">
        <v>48</v>
      </c>
      <c r="H5" s="18">
        <v>7.6254065465390111E-2</v>
      </c>
      <c r="I5" s="18">
        <v>0.24912499999999999</v>
      </c>
      <c r="J5" s="18" t="s">
        <v>48</v>
      </c>
      <c r="K5" s="18">
        <v>5.0402008888535514E-2</v>
      </c>
      <c r="L5" s="18">
        <v>0.31832499999999997</v>
      </c>
      <c r="M5" s="18" t="s">
        <v>48</v>
      </c>
      <c r="N5" s="18">
        <v>3.4897409168399632E-2</v>
      </c>
      <c r="O5" s="18">
        <v>0.22789999999999999</v>
      </c>
      <c r="P5" s="18" t="s">
        <v>48</v>
      </c>
      <c r="Q5" s="18">
        <v>3.2941918584077377E-2</v>
      </c>
      <c r="U5" s="47" t="s">
        <v>24</v>
      </c>
      <c r="V5" s="18">
        <v>0.2079</v>
      </c>
      <c r="W5" s="18">
        <v>2.8284271247462709E-4</v>
      </c>
      <c r="X5" s="18">
        <v>0.284275</v>
      </c>
      <c r="Y5" s="18">
        <v>7.6254065465390111E-2</v>
      </c>
      <c r="Z5" s="18">
        <v>0.31832499999999997</v>
      </c>
      <c r="AA5" s="18">
        <v>3.4897409168399632E-2</v>
      </c>
      <c r="AB5" s="18">
        <v>0.22789999999999999</v>
      </c>
      <c r="AC5" s="18">
        <v>3.2941918584077377E-2</v>
      </c>
      <c r="AD5" s="18">
        <v>0.24912499999999999</v>
      </c>
      <c r="AE5" s="18">
        <v>5.0402008888535514E-2</v>
      </c>
      <c r="AH5" s="49" t="s">
        <v>0</v>
      </c>
      <c r="AK5">
        <f>(4.08*X4/100)*1000</f>
        <v>44.970779999999998</v>
      </c>
    </row>
    <row r="6" spans="2:40" ht="18" customHeight="1" x14ac:dyDescent="0.3">
      <c r="B6" s="47" t="s">
        <v>1</v>
      </c>
      <c r="C6" s="18">
        <v>14.22405</v>
      </c>
      <c r="D6" s="18" t="s">
        <v>48</v>
      </c>
      <c r="E6" s="18">
        <v>2.0152543263817369E-2</v>
      </c>
      <c r="F6" s="18">
        <v>13.383750000000001</v>
      </c>
      <c r="G6" s="18" t="s">
        <v>48</v>
      </c>
      <c r="H6" s="18">
        <v>0.95074387192344845</v>
      </c>
      <c r="I6" s="18">
        <v>13.4047</v>
      </c>
      <c r="J6" s="18" t="s">
        <v>48</v>
      </c>
      <c r="K6" s="18">
        <v>1.1052891868948234</v>
      </c>
      <c r="L6" s="18">
        <v>13.569625</v>
      </c>
      <c r="M6" s="18" t="s">
        <v>48</v>
      </c>
      <c r="N6" s="18">
        <v>0.59344721402441425</v>
      </c>
      <c r="O6" s="18">
        <v>15.259099999999998</v>
      </c>
      <c r="P6" s="18" t="s">
        <v>48</v>
      </c>
      <c r="Q6" s="18">
        <v>0.48236058089358086</v>
      </c>
      <c r="U6" s="47" t="s">
        <v>1</v>
      </c>
      <c r="V6" s="18">
        <v>14.22405</v>
      </c>
      <c r="W6" s="18">
        <v>2.0152543263817369E-2</v>
      </c>
      <c r="X6" s="18">
        <v>13.383750000000001</v>
      </c>
      <c r="Y6" s="18">
        <v>0.95074387192344845</v>
      </c>
      <c r="Z6" s="18">
        <v>13.569625</v>
      </c>
      <c r="AA6" s="18">
        <v>0.59344721402441425</v>
      </c>
      <c r="AB6" s="18">
        <v>15.259099999999998</v>
      </c>
      <c r="AC6" s="18">
        <v>0.48236058089358086</v>
      </c>
      <c r="AD6" s="18">
        <v>13.4047</v>
      </c>
      <c r="AE6" s="18">
        <v>1.1052891868948234</v>
      </c>
      <c r="AH6" s="47" t="s">
        <v>24</v>
      </c>
      <c r="AK6">
        <f t="shared" ref="AK6:AK22" si="0">(4.08*X5/100)*1000</f>
        <v>11.598419999999999</v>
      </c>
    </row>
    <row r="7" spans="2:40" ht="18" customHeight="1" x14ac:dyDescent="0.3">
      <c r="B7" s="47" t="s">
        <v>50</v>
      </c>
      <c r="C7" s="18">
        <v>5.8327499999999999</v>
      </c>
      <c r="D7" s="18" t="s">
        <v>48</v>
      </c>
      <c r="E7" s="18">
        <v>4.4335595180396196E-2</v>
      </c>
      <c r="F7" s="18">
        <v>4.7555249999999996</v>
      </c>
      <c r="G7" s="18" t="s">
        <v>48</v>
      </c>
      <c r="H7" s="18">
        <v>0.81823435263581124</v>
      </c>
      <c r="I7" s="18">
        <v>5.2423749999999991</v>
      </c>
      <c r="J7" s="18" t="s">
        <v>48</v>
      </c>
      <c r="K7" s="18">
        <v>0.94289626992227871</v>
      </c>
      <c r="L7" s="18">
        <v>3.3463750000000001</v>
      </c>
      <c r="M7" s="18" t="s">
        <v>48</v>
      </c>
      <c r="N7" s="18">
        <v>0.46005860043404367</v>
      </c>
      <c r="O7" s="18">
        <v>6.2961666666666671</v>
      </c>
      <c r="P7" s="18" t="s">
        <v>48</v>
      </c>
      <c r="Q7" s="18">
        <v>0.51377450630926258</v>
      </c>
      <c r="U7" s="47" t="s">
        <v>50</v>
      </c>
      <c r="V7" s="18">
        <v>5.8327499999999999</v>
      </c>
      <c r="W7" s="18">
        <v>4.4335595180396196E-2</v>
      </c>
      <c r="X7" s="18">
        <v>4.7555249999999996</v>
      </c>
      <c r="Y7" s="18">
        <v>0.81823435263581124</v>
      </c>
      <c r="Z7" s="18">
        <v>3.3463750000000001</v>
      </c>
      <c r="AA7" s="18">
        <v>0.46005860043404367</v>
      </c>
      <c r="AB7" s="18">
        <v>6.2961666666666671</v>
      </c>
      <c r="AC7" s="18">
        <v>0.51377450630926258</v>
      </c>
      <c r="AD7" s="18">
        <v>5.2423749999999991</v>
      </c>
      <c r="AE7" s="18">
        <v>0.94289626992227871</v>
      </c>
      <c r="AH7" s="47" t="s">
        <v>1</v>
      </c>
      <c r="AK7">
        <f t="shared" si="0"/>
        <v>546.05700000000002</v>
      </c>
    </row>
    <row r="8" spans="2:40" ht="18" customHeight="1" x14ac:dyDescent="0.3">
      <c r="B8" s="47" t="s">
        <v>26</v>
      </c>
      <c r="C8" s="18">
        <v>0.17394999999999999</v>
      </c>
      <c r="D8" s="18" t="s">
        <v>48</v>
      </c>
      <c r="E8" s="18">
        <v>4.4547727214752494E-3</v>
      </c>
      <c r="F8" s="18">
        <v>0.20937500000000003</v>
      </c>
      <c r="G8" s="18" t="s">
        <v>48</v>
      </c>
      <c r="H8" s="18">
        <v>5.4527447216974972E-2</v>
      </c>
      <c r="I8" s="18">
        <v>0.195275</v>
      </c>
      <c r="J8" s="18" t="s">
        <v>48</v>
      </c>
      <c r="K8" s="18">
        <v>6.6513075155691451E-2</v>
      </c>
      <c r="L8" s="18">
        <v>0.24892500000000001</v>
      </c>
      <c r="M8" s="18" t="s">
        <v>48</v>
      </c>
      <c r="N8" s="18">
        <v>5.224291818036203E-2</v>
      </c>
      <c r="O8" s="18">
        <v>0.16176666666666667</v>
      </c>
      <c r="P8" s="18" t="s">
        <v>48</v>
      </c>
      <c r="Q8" s="18">
        <v>1.6357363275703442E-2</v>
      </c>
      <c r="U8" s="47" t="s">
        <v>26</v>
      </c>
      <c r="V8" s="18">
        <v>0.17394999999999999</v>
      </c>
      <c r="W8" s="18">
        <v>4.4547727214752494E-3</v>
      </c>
      <c r="X8" s="18">
        <v>0.20937500000000003</v>
      </c>
      <c r="Y8" s="18">
        <v>5.4527447216974972E-2</v>
      </c>
      <c r="Z8" s="18">
        <v>0.24892500000000001</v>
      </c>
      <c r="AA8" s="18">
        <v>5.224291818036203E-2</v>
      </c>
      <c r="AB8" s="18">
        <v>0.16176666666666667</v>
      </c>
      <c r="AC8" s="18">
        <v>1.6357363275703442E-2</v>
      </c>
      <c r="AD8" s="18">
        <v>0.195275</v>
      </c>
      <c r="AE8" s="18">
        <v>6.6513075155691451E-2</v>
      </c>
      <c r="AH8" s="47" t="s">
        <v>50</v>
      </c>
      <c r="AK8">
        <f t="shared" si="0"/>
        <v>194.02541999999997</v>
      </c>
    </row>
    <row r="9" spans="2:40" ht="18" customHeight="1" x14ac:dyDescent="0.3">
      <c r="B9" s="47" t="s">
        <v>2</v>
      </c>
      <c r="C9" s="18">
        <v>3.1764000000000001</v>
      </c>
      <c r="D9" s="18" t="s">
        <v>48</v>
      </c>
      <c r="E9" s="18">
        <v>0.12303657992644612</v>
      </c>
      <c r="F9" s="18">
        <v>3.4738999999999995</v>
      </c>
      <c r="G9" s="18" t="s">
        <v>48</v>
      </c>
      <c r="H9" s="18">
        <v>0.30807828009561461</v>
      </c>
      <c r="I9" s="18">
        <v>3.1712249999999997</v>
      </c>
      <c r="J9" s="18" t="s">
        <v>48</v>
      </c>
      <c r="K9" s="18">
        <v>0.2128907446712236</v>
      </c>
      <c r="L9" s="18">
        <v>3.7199</v>
      </c>
      <c r="M9" s="18" t="s">
        <v>48</v>
      </c>
      <c r="N9" s="18">
        <v>0.54261975022416475</v>
      </c>
      <c r="O9" s="18">
        <v>2.8266000000000004</v>
      </c>
      <c r="P9" s="18" t="s">
        <v>48</v>
      </c>
      <c r="Q9" s="18">
        <v>0.25076084223817185</v>
      </c>
      <c r="U9" s="47" t="s">
        <v>2</v>
      </c>
      <c r="V9" s="18">
        <v>3.1764000000000001</v>
      </c>
      <c r="W9" s="18">
        <v>0.12303657992644612</v>
      </c>
      <c r="X9" s="18">
        <v>3.4738999999999995</v>
      </c>
      <c r="Y9" s="18">
        <v>0.30807828009561461</v>
      </c>
      <c r="Z9" s="18">
        <v>3.7199</v>
      </c>
      <c r="AA9" s="18">
        <v>0.54261975022416475</v>
      </c>
      <c r="AB9" s="18">
        <v>2.8266000000000004</v>
      </c>
      <c r="AC9" s="18">
        <v>0.25076084223817185</v>
      </c>
      <c r="AD9" s="18">
        <v>3.1712249999999997</v>
      </c>
      <c r="AE9" s="18">
        <v>0.2128907446712236</v>
      </c>
      <c r="AH9" s="47" t="s">
        <v>26</v>
      </c>
      <c r="AK9">
        <f t="shared" si="0"/>
        <v>8.5425000000000022</v>
      </c>
    </row>
    <row r="10" spans="2:40" ht="18" customHeight="1" x14ac:dyDescent="0.3">
      <c r="B10" s="47" t="s">
        <v>29</v>
      </c>
      <c r="C10" s="18">
        <v>23.637</v>
      </c>
      <c r="D10" s="18" t="s">
        <v>48</v>
      </c>
      <c r="E10" s="18">
        <v>0.4128089388564376</v>
      </c>
      <c r="F10" s="18">
        <v>22.183150000000001</v>
      </c>
      <c r="G10" s="18" t="s">
        <v>48</v>
      </c>
      <c r="H10" s="18">
        <v>1.1198307089317567</v>
      </c>
      <c r="I10" s="18">
        <v>23.427025</v>
      </c>
      <c r="J10" s="18" t="s">
        <v>48</v>
      </c>
      <c r="K10" s="18">
        <v>0.81130878780319959</v>
      </c>
      <c r="L10" s="18">
        <v>18.160374999999998</v>
      </c>
      <c r="M10" s="18" t="s">
        <v>48</v>
      </c>
      <c r="N10" s="18">
        <v>1.3942677537570451</v>
      </c>
      <c r="O10" s="18">
        <v>24.076833333333337</v>
      </c>
      <c r="P10" s="18" t="s">
        <v>48</v>
      </c>
      <c r="Q10" s="18">
        <v>0.42211738098913215</v>
      </c>
      <c r="U10" s="47" t="s">
        <v>29</v>
      </c>
      <c r="V10" s="18">
        <v>23.637</v>
      </c>
      <c r="W10" s="18">
        <v>0.4128089388564376</v>
      </c>
      <c r="X10" s="18">
        <v>22.183150000000001</v>
      </c>
      <c r="Y10" s="18">
        <v>1.1198307089317567</v>
      </c>
      <c r="Z10" s="18">
        <v>18.160374999999998</v>
      </c>
      <c r="AA10" s="18">
        <v>1.3942677537570451</v>
      </c>
      <c r="AB10" s="18">
        <v>24.076833333333337</v>
      </c>
      <c r="AC10" s="18">
        <v>0.42211738098913215</v>
      </c>
      <c r="AD10" s="18">
        <v>23.427025</v>
      </c>
      <c r="AE10" s="18">
        <v>0.81130878780319959</v>
      </c>
      <c r="AH10" s="47" t="s">
        <v>2</v>
      </c>
      <c r="AK10">
        <f t="shared" si="0"/>
        <v>141.73511999999999</v>
      </c>
    </row>
    <row r="11" spans="2:40" ht="18" customHeight="1" x14ac:dyDescent="0.3">
      <c r="B11" s="47" t="s">
        <v>28</v>
      </c>
      <c r="C11" s="18">
        <v>2.2718999999999996</v>
      </c>
      <c r="D11" s="18" t="s">
        <v>48</v>
      </c>
      <c r="E11" s="18">
        <v>9.1216774773074105E-2</v>
      </c>
      <c r="F11" s="18">
        <v>1.9576500000000001</v>
      </c>
      <c r="G11" s="18" t="s">
        <v>48</v>
      </c>
      <c r="H11" s="18">
        <v>0.60534788069891288</v>
      </c>
      <c r="I11" s="18">
        <v>2.4362749999999997</v>
      </c>
      <c r="J11" s="18" t="s">
        <v>48</v>
      </c>
      <c r="K11" s="18">
        <v>0.22612160998011568</v>
      </c>
      <c r="L11" s="18">
        <v>1.64835</v>
      </c>
      <c r="M11" s="18" t="s">
        <v>48</v>
      </c>
      <c r="N11" s="18">
        <v>5.8179635612473919E-2</v>
      </c>
      <c r="O11" s="18">
        <v>2.6379333333333332</v>
      </c>
      <c r="P11" s="18" t="s">
        <v>48</v>
      </c>
      <c r="Q11" s="18">
        <v>8.1266249657110309E-2</v>
      </c>
      <c r="U11" s="47" t="s">
        <v>28</v>
      </c>
      <c r="V11" s="18">
        <v>2.2718999999999996</v>
      </c>
      <c r="W11" s="18">
        <v>9.1216774773074105E-2</v>
      </c>
      <c r="X11" s="18">
        <v>1.9576500000000001</v>
      </c>
      <c r="Y11" s="18">
        <v>0.60534788069891288</v>
      </c>
      <c r="Z11" s="18">
        <v>1.64835</v>
      </c>
      <c r="AA11" s="18">
        <v>5.8179635612473919E-2</v>
      </c>
      <c r="AB11" s="18">
        <v>2.6379333333333332</v>
      </c>
      <c r="AC11" s="18">
        <v>8.1266249657110309E-2</v>
      </c>
      <c r="AD11" s="18">
        <v>2.4362749999999997</v>
      </c>
      <c r="AE11" s="18">
        <v>0.22612160998011568</v>
      </c>
      <c r="AH11" s="47" t="s">
        <v>29</v>
      </c>
      <c r="AK11">
        <f t="shared" si="0"/>
        <v>905.07252000000005</v>
      </c>
    </row>
    <row r="12" spans="2:40" ht="18" customHeight="1" x14ac:dyDescent="0.3">
      <c r="B12" s="47" t="s">
        <v>3</v>
      </c>
      <c r="C12" s="18">
        <v>30.421749999999999</v>
      </c>
      <c r="D12" s="18" t="s">
        <v>48</v>
      </c>
      <c r="E12" s="18">
        <v>0.22111229047709807</v>
      </c>
      <c r="F12" s="18">
        <v>27.903449999999999</v>
      </c>
      <c r="G12" s="18" t="s">
        <v>48</v>
      </c>
      <c r="H12" s="18">
        <v>3.8312559911861852</v>
      </c>
      <c r="I12" s="18">
        <v>29.766475</v>
      </c>
      <c r="J12" s="18" t="s">
        <v>48</v>
      </c>
      <c r="K12" s="18">
        <v>1.8452331530640353</v>
      </c>
      <c r="L12" s="18">
        <v>22.767624999999999</v>
      </c>
      <c r="M12" s="18" t="s">
        <v>48</v>
      </c>
      <c r="N12" s="18">
        <v>1.5162960493144981</v>
      </c>
      <c r="O12" s="18">
        <v>28.870166666666666</v>
      </c>
      <c r="P12" s="18" t="s">
        <v>48</v>
      </c>
      <c r="Q12" s="18">
        <v>2.9567822126990091</v>
      </c>
      <c r="U12" s="47" t="s">
        <v>3</v>
      </c>
      <c r="V12" s="18">
        <v>30.421749999999999</v>
      </c>
      <c r="W12" s="18">
        <v>0.22111229047709807</v>
      </c>
      <c r="X12" s="18">
        <v>27.903449999999999</v>
      </c>
      <c r="Y12" s="18">
        <v>3.8312559911861852</v>
      </c>
      <c r="Z12" s="18">
        <v>22.767624999999999</v>
      </c>
      <c r="AA12" s="18">
        <v>1.5162960493144981</v>
      </c>
      <c r="AB12" s="18">
        <v>28.870166666666666</v>
      </c>
      <c r="AC12" s="18">
        <v>2.9567822126990091</v>
      </c>
      <c r="AD12" s="18">
        <v>29.766475</v>
      </c>
      <c r="AE12" s="18">
        <v>1.8452331530640353</v>
      </c>
      <c r="AH12" s="47" t="s">
        <v>28</v>
      </c>
      <c r="AK12">
        <f t="shared" si="0"/>
        <v>79.87212000000001</v>
      </c>
    </row>
    <row r="13" spans="2:40" ht="18" customHeight="1" x14ac:dyDescent="0.3">
      <c r="B13" s="47" t="s">
        <v>30</v>
      </c>
      <c r="C13" s="18">
        <v>0.18790000000000001</v>
      </c>
      <c r="D13" s="18" t="s">
        <v>48</v>
      </c>
      <c r="E13" s="18">
        <v>3.1112698372208003E-3</v>
      </c>
      <c r="F13" s="18">
        <v>0.19512500000000002</v>
      </c>
      <c r="G13" s="18" t="s">
        <v>48</v>
      </c>
      <c r="H13" s="18">
        <v>2.1870890090102065E-2</v>
      </c>
      <c r="I13" s="18">
        <v>0.19700000000000001</v>
      </c>
      <c r="J13" s="18" t="s">
        <v>48</v>
      </c>
      <c r="K13" s="18">
        <v>4.5350266445376819E-2</v>
      </c>
      <c r="L13" s="18">
        <v>0.19320000000000001</v>
      </c>
      <c r="M13" s="18" t="s">
        <v>48</v>
      </c>
      <c r="N13" s="18">
        <v>1.6505554620591549E-2</v>
      </c>
      <c r="O13" s="18">
        <v>0.18266666666666667</v>
      </c>
      <c r="P13" s="18" t="s">
        <v>48</v>
      </c>
      <c r="Q13" s="18">
        <v>2.8884828774519856E-3</v>
      </c>
      <c r="U13" s="47" t="s">
        <v>30</v>
      </c>
      <c r="V13" s="18">
        <v>0.18790000000000001</v>
      </c>
      <c r="W13" s="18">
        <v>3.1112698372208003E-3</v>
      </c>
      <c r="X13" s="18">
        <v>0.19512500000000002</v>
      </c>
      <c r="Y13" s="18">
        <v>2.1870890090102065E-2</v>
      </c>
      <c r="Z13" s="18">
        <v>0.19320000000000001</v>
      </c>
      <c r="AA13" s="18">
        <v>1.6505554620591549E-2</v>
      </c>
      <c r="AB13" s="18">
        <v>0.18266666666666667</v>
      </c>
      <c r="AC13" s="18">
        <v>2.8884828774519856E-3</v>
      </c>
      <c r="AD13" s="18">
        <v>0.19700000000000001</v>
      </c>
      <c r="AE13" s="18">
        <v>4.5350266445376819E-2</v>
      </c>
      <c r="AH13" s="47" t="s">
        <v>3</v>
      </c>
      <c r="AK13">
        <f t="shared" si="0"/>
        <v>1138.4607600000002</v>
      </c>
    </row>
    <row r="14" spans="2:40" ht="18" customHeight="1" x14ac:dyDescent="0.3">
      <c r="B14" s="47" t="s">
        <v>31</v>
      </c>
      <c r="C14" s="18">
        <v>0.44185000000000002</v>
      </c>
      <c r="D14" s="18" t="s">
        <v>48</v>
      </c>
      <c r="E14" s="18">
        <v>4.0658639918226207E-2</v>
      </c>
      <c r="F14" s="18">
        <v>0.41215000000000002</v>
      </c>
      <c r="G14" s="18" t="s">
        <v>48</v>
      </c>
      <c r="H14" s="18">
        <v>7.3805216617797403E-2</v>
      </c>
      <c r="I14" s="18">
        <v>0.39862500000000001</v>
      </c>
      <c r="J14" s="18" t="s">
        <v>48</v>
      </c>
      <c r="K14" s="18">
        <v>1.7865679388145303E-2</v>
      </c>
      <c r="L14" s="18">
        <v>0.29135</v>
      </c>
      <c r="M14" s="18" t="s">
        <v>48</v>
      </c>
      <c r="N14" s="18">
        <v>4.5471272982693905E-2</v>
      </c>
      <c r="O14" s="18">
        <v>0.38080000000000003</v>
      </c>
      <c r="P14" s="18" t="s">
        <v>48</v>
      </c>
      <c r="Q14" s="18">
        <v>4.0318854150384428E-2</v>
      </c>
      <c r="U14" s="47" t="s">
        <v>31</v>
      </c>
      <c r="V14" s="18">
        <v>0.44185000000000002</v>
      </c>
      <c r="W14" s="18">
        <v>4.0658639918226207E-2</v>
      </c>
      <c r="X14" s="18">
        <v>0.41215000000000002</v>
      </c>
      <c r="Y14" s="18">
        <v>7.3805216617797403E-2</v>
      </c>
      <c r="Z14" s="18">
        <v>0.29135</v>
      </c>
      <c r="AA14" s="18">
        <v>4.5471272982693905E-2</v>
      </c>
      <c r="AB14" s="18">
        <v>0.38080000000000003</v>
      </c>
      <c r="AC14" s="18">
        <v>4.0318854150384428E-2</v>
      </c>
      <c r="AD14" s="18">
        <v>0.39862500000000001</v>
      </c>
      <c r="AE14" s="18">
        <v>1.7865679388145303E-2</v>
      </c>
      <c r="AH14" s="47" t="s">
        <v>30</v>
      </c>
      <c r="AK14">
        <f t="shared" si="0"/>
        <v>7.9611000000000001</v>
      </c>
    </row>
    <row r="15" spans="2:40" ht="18" customHeight="1" x14ac:dyDescent="0.3">
      <c r="B15" s="47" t="s">
        <v>4</v>
      </c>
      <c r="C15" s="18">
        <v>3.2548499999999998</v>
      </c>
      <c r="D15" s="18" t="s">
        <v>48</v>
      </c>
      <c r="E15" s="18">
        <v>0.41174827868492769</v>
      </c>
      <c r="F15" s="18">
        <v>5.089224999999999</v>
      </c>
      <c r="G15" s="18" t="s">
        <v>48</v>
      </c>
      <c r="H15" s="18">
        <v>0.90161003164709663</v>
      </c>
      <c r="I15" s="18">
        <v>2.8108249999999999</v>
      </c>
      <c r="J15" s="18" t="s">
        <v>48</v>
      </c>
      <c r="K15" s="18">
        <v>0.23815887379366651</v>
      </c>
      <c r="L15" s="18">
        <v>10.256575</v>
      </c>
      <c r="M15" s="18" t="s">
        <v>48</v>
      </c>
      <c r="N15" s="18">
        <v>3.6570860644097505</v>
      </c>
      <c r="O15" s="18">
        <v>2.7761666666666667</v>
      </c>
      <c r="P15" s="18" t="s">
        <v>48</v>
      </c>
      <c r="Q15" s="18">
        <v>0.44914289856718409</v>
      </c>
      <c r="U15" s="47" t="s">
        <v>4</v>
      </c>
      <c r="V15" s="18">
        <v>3.2548499999999998</v>
      </c>
      <c r="W15" s="18">
        <v>0.41174827868492769</v>
      </c>
      <c r="X15" s="18">
        <v>5.089224999999999</v>
      </c>
      <c r="Y15" s="18">
        <v>0.90161003164709663</v>
      </c>
      <c r="Z15" s="18">
        <v>10.256575</v>
      </c>
      <c r="AA15" s="18">
        <v>3.6570860644097505</v>
      </c>
      <c r="AB15" s="18">
        <v>2.7761666666666667</v>
      </c>
      <c r="AC15" s="18">
        <v>0.44914289856718409</v>
      </c>
      <c r="AD15" s="18">
        <v>2.8108249999999999</v>
      </c>
      <c r="AE15" s="18">
        <v>0.23815887379366651</v>
      </c>
      <c r="AH15" s="47" t="s">
        <v>31</v>
      </c>
      <c r="AK15">
        <f t="shared" si="0"/>
        <v>16.815719999999999</v>
      </c>
    </row>
    <row r="16" spans="2:40" ht="18" customHeight="1" x14ac:dyDescent="0.3">
      <c r="B16" s="47" t="s">
        <v>5</v>
      </c>
      <c r="C16" s="18">
        <v>3.0120499999999999</v>
      </c>
      <c r="D16" s="18" t="s">
        <v>48</v>
      </c>
      <c r="E16" s="18">
        <v>0.17302902935634529</v>
      </c>
      <c r="F16" s="18">
        <v>3.7533750000000001</v>
      </c>
      <c r="G16" s="18" t="s">
        <v>48</v>
      </c>
      <c r="H16" s="18">
        <v>0.63018456225140662</v>
      </c>
      <c r="I16" s="18">
        <v>3.632825</v>
      </c>
      <c r="J16" s="18" t="s">
        <v>48</v>
      </c>
      <c r="K16" s="18">
        <v>0.30115086335589747</v>
      </c>
      <c r="L16" s="18">
        <v>3.9593500000000001</v>
      </c>
      <c r="M16" s="18" t="s">
        <v>48</v>
      </c>
      <c r="N16" s="18">
        <v>0.58736961957527178</v>
      </c>
      <c r="O16" s="18">
        <v>3.2798666666666669</v>
      </c>
      <c r="P16" s="18" t="s">
        <v>48</v>
      </c>
      <c r="Q16" s="18">
        <v>0.2922682386666885</v>
      </c>
      <c r="U16" s="47" t="s">
        <v>5</v>
      </c>
      <c r="V16" s="18">
        <v>3.0120499999999999</v>
      </c>
      <c r="W16" s="18">
        <v>0.17302902935634529</v>
      </c>
      <c r="X16" s="18">
        <v>3.7533750000000001</v>
      </c>
      <c r="Y16" s="18">
        <v>0.63018456225140662</v>
      </c>
      <c r="Z16" s="18">
        <v>3.9593500000000001</v>
      </c>
      <c r="AA16" s="18">
        <v>0.58736961957527178</v>
      </c>
      <c r="AB16" s="18">
        <v>3.2798666666666669</v>
      </c>
      <c r="AC16" s="18">
        <v>0.2922682386666885</v>
      </c>
      <c r="AD16" s="18">
        <v>3.632825</v>
      </c>
      <c r="AE16" s="18">
        <v>0.30115086335589747</v>
      </c>
      <c r="AH16" s="47" t="s">
        <v>4</v>
      </c>
      <c r="AK16">
        <f t="shared" si="0"/>
        <v>207.64037999999996</v>
      </c>
    </row>
    <row r="17" spans="1:56" ht="18" customHeight="1" x14ac:dyDescent="0.3">
      <c r="B17" s="47" t="s">
        <v>47</v>
      </c>
      <c r="C17" s="18">
        <v>0.1706</v>
      </c>
      <c r="D17" s="18" t="s">
        <v>48</v>
      </c>
      <c r="E17" s="18">
        <v>3.7193816690412357E-2</v>
      </c>
      <c r="F17" s="18">
        <v>0.25495000000000001</v>
      </c>
      <c r="G17" s="18" t="s">
        <v>48</v>
      </c>
      <c r="H17" s="18">
        <v>5.5408453025388368E-2</v>
      </c>
      <c r="I17" s="18">
        <v>0.154275</v>
      </c>
      <c r="J17" s="18" t="s">
        <v>48</v>
      </c>
      <c r="K17" s="18">
        <v>2.297903029575734E-2</v>
      </c>
      <c r="L17" s="18">
        <v>0.37570000000000003</v>
      </c>
      <c r="M17" s="18" t="s">
        <v>48</v>
      </c>
      <c r="N17" s="18">
        <v>6.112626276814246E-2</v>
      </c>
      <c r="O17" s="18">
        <v>0.12463333333333333</v>
      </c>
      <c r="P17" s="18" t="s">
        <v>48</v>
      </c>
      <c r="Q17" s="18">
        <v>2.5651575650110277E-2</v>
      </c>
      <c r="U17" s="47" t="s">
        <v>47</v>
      </c>
      <c r="V17" s="18">
        <v>0.1706</v>
      </c>
      <c r="W17" s="18">
        <v>3.7193816690412357E-2</v>
      </c>
      <c r="X17" s="18">
        <v>0.25495000000000001</v>
      </c>
      <c r="Y17" s="18">
        <v>5.5408453025388368E-2</v>
      </c>
      <c r="Z17" s="18">
        <v>0.37570000000000003</v>
      </c>
      <c r="AA17" s="18">
        <v>6.112626276814246E-2</v>
      </c>
      <c r="AB17" s="18">
        <v>0.12463333333333333</v>
      </c>
      <c r="AC17" s="18">
        <v>2.5651575650110277E-2</v>
      </c>
      <c r="AD17" s="18">
        <v>0.154275</v>
      </c>
      <c r="AE17" s="18">
        <v>2.297903029575734E-2</v>
      </c>
      <c r="AH17" s="47" t="s">
        <v>5</v>
      </c>
      <c r="AK17">
        <f t="shared" si="0"/>
        <v>153.13770000000002</v>
      </c>
    </row>
    <row r="18" spans="1:56" ht="18" customHeight="1" x14ac:dyDescent="0.3">
      <c r="B18" s="47" t="s">
        <v>6</v>
      </c>
      <c r="C18" s="18">
        <v>0.4118</v>
      </c>
      <c r="D18" s="18" t="s">
        <v>48</v>
      </c>
      <c r="E18" s="18">
        <v>2.3051681066682008E-2</v>
      </c>
      <c r="F18" s="18">
        <v>0.44597500000000001</v>
      </c>
      <c r="G18" s="18" t="s">
        <v>48</v>
      </c>
      <c r="H18" s="18">
        <v>7.0115684170281647E-2</v>
      </c>
      <c r="I18" s="18">
        <v>0.38469999999999999</v>
      </c>
      <c r="J18" s="18" t="s">
        <v>48</v>
      </c>
      <c r="K18" s="18">
        <v>6.5136113894930306E-2</v>
      </c>
      <c r="L18" s="18">
        <v>0.57709999999999995</v>
      </c>
      <c r="M18" s="18" t="s">
        <v>48</v>
      </c>
      <c r="N18" s="18">
        <v>3.6699772932994423E-2</v>
      </c>
      <c r="O18" s="18">
        <v>0.3042333333333333</v>
      </c>
      <c r="P18" s="18" t="s">
        <v>48</v>
      </c>
      <c r="Q18" s="18">
        <v>3.3286083178009671E-2</v>
      </c>
      <c r="U18" s="47" t="s">
        <v>6</v>
      </c>
      <c r="V18" s="18">
        <v>0.4118</v>
      </c>
      <c r="W18" s="18">
        <v>2.3051681066682008E-2</v>
      </c>
      <c r="X18" s="18">
        <v>0.44597500000000001</v>
      </c>
      <c r="Y18" s="18">
        <v>7.0115684170281647E-2</v>
      </c>
      <c r="Z18" s="18">
        <v>0.57709999999999995</v>
      </c>
      <c r="AA18" s="18">
        <v>3.6699772932994423E-2</v>
      </c>
      <c r="AB18" s="18">
        <v>0.3042333333333333</v>
      </c>
      <c r="AC18" s="18">
        <v>3.3286083178009671E-2</v>
      </c>
      <c r="AD18" s="18">
        <v>0.38469999999999999</v>
      </c>
      <c r="AE18" s="18">
        <v>6.5136113894930306E-2</v>
      </c>
      <c r="AH18" s="47" t="s">
        <v>47</v>
      </c>
      <c r="AK18">
        <f t="shared" si="0"/>
        <v>10.401960000000003</v>
      </c>
    </row>
    <row r="19" spans="1:56" ht="18" customHeight="1" x14ac:dyDescent="0.3">
      <c r="B19" s="47" t="s">
        <v>7</v>
      </c>
      <c r="C19" s="18">
        <v>0.27665000000000001</v>
      </c>
      <c r="D19" s="18" t="s">
        <v>48</v>
      </c>
      <c r="E19" s="18">
        <v>2.9769195487953669E-2</v>
      </c>
      <c r="F19" s="18">
        <v>0.32584999999999997</v>
      </c>
      <c r="G19" s="18" t="s">
        <v>48</v>
      </c>
      <c r="H19" s="18">
        <v>6.1566792997524315E-2</v>
      </c>
      <c r="I19" s="18">
        <v>0.29644999999999999</v>
      </c>
      <c r="J19" s="18" t="s">
        <v>48</v>
      </c>
      <c r="K19" s="18">
        <v>2.9062088706767075E-2</v>
      </c>
      <c r="L19" s="18">
        <v>0.29200000000000004</v>
      </c>
      <c r="M19" s="18" t="s">
        <v>48</v>
      </c>
      <c r="N19" s="18">
        <v>9.222248460471362E-2</v>
      </c>
      <c r="O19" s="18">
        <v>0.26919999999999999</v>
      </c>
      <c r="P19" s="18" t="s">
        <v>48</v>
      </c>
      <c r="Q19" s="18">
        <v>2.0338879025157824E-2</v>
      </c>
      <c r="U19" s="47" t="s">
        <v>7</v>
      </c>
      <c r="V19" s="18">
        <v>0.27665000000000001</v>
      </c>
      <c r="W19" s="18">
        <v>2.9769195487953669E-2</v>
      </c>
      <c r="X19" s="18">
        <v>0.32584999999999997</v>
      </c>
      <c r="Y19" s="18">
        <v>6.1566792997524315E-2</v>
      </c>
      <c r="Z19" s="18">
        <v>0.29200000000000004</v>
      </c>
      <c r="AA19" s="18">
        <v>9.222248460471362E-2</v>
      </c>
      <c r="AB19" s="18">
        <v>0.26919999999999999</v>
      </c>
      <c r="AC19" s="18">
        <v>2.0338879025157824E-2</v>
      </c>
      <c r="AD19" s="18">
        <v>0.29644999999999999</v>
      </c>
      <c r="AE19" s="18">
        <v>2.9062088706767075E-2</v>
      </c>
      <c r="AH19" s="47" t="s">
        <v>6</v>
      </c>
      <c r="AK19">
        <f t="shared" si="0"/>
        <v>18.195780000000003</v>
      </c>
    </row>
    <row r="20" spans="1:56" ht="18" customHeight="1" x14ac:dyDescent="0.3">
      <c r="B20" s="47" t="s">
        <v>14</v>
      </c>
      <c r="C20" s="18">
        <v>0.42159999999999997</v>
      </c>
      <c r="D20" s="18" t="s">
        <v>48</v>
      </c>
      <c r="E20" s="18">
        <v>7.0144992693705749E-2</v>
      </c>
      <c r="F20" s="18">
        <v>0.57020000000000004</v>
      </c>
      <c r="G20" s="18" t="s">
        <v>48</v>
      </c>
      <c r="H20" s="18">
        <v>4.4993851431796412E-2</v>
      </c>
      <c r="I20" s="18">
        <v>0.42817499999999997</v>
      </c>
      <c r="J20" s="18" t="s">
        <v>48</v>
      </c>
      <c r="K20" s="18">
        <v>3.1941443820424804E-2</v>
      </c>
      <c r="L20" s="18">
        <v>0.61804999999999999</v>
      </c>
      <c r="M20" s="18" t="s">
        <v>48</v>
      </c>
      <c r="N20" s="18">
        <v>6.8378042284542973E-2</v>
      </c>
      <c r="O20" s="18">
        <v>0.40020000000000006</v>
      </c>
      <c r="P20" s="18" t="s">
        <v>48</v>
      </c>
      <c r="Q20" s="18">
        <v>9.0918699946710299E-2</v>
      </c>
      <c r="U20" s="47" t="s">
        <v>14</v>
      </c>
      <c r="V20" s="18">
        <v>0.42159999999999997</v>
      </c>
      <c r="W20" s="18">
        <v>7.0144992693705749E-2</v>
      </c>
      <c r="X20" s="18">
        <v>0.57020000000000004</v>
      </c>
      <c r="Y20" s="18">
        <v>4.4993851431796412E-2</v>
      </c>
      <c r="Z20" s="18">
        <v>0.61804999999999999</v>
      </c>
      <c r="AA20" s="18">
        <v>6.8378042284542973E-2</v>
      </c>
      <c r="AB20" s="18">
        <v>0.40020000000000006</v>
      </c>
      <c r="AC20" s="18">
        <v>9.0918699946710299E-2</v>
      </c>
      <c r="AD20" s="18">
        <v>0.42817499999999997</v>
      </c>
      <c r="AE20" s="18">
        <v>3.1941443820424804E-2</v>
      </c>
      <c r="AH20" s="47" t="s">
        <v>7</v>
      </c>
      <c r="AK20">
        <f t="shared" si="0"/>
        <v>13.294679999999998</v>
      </c>
    </row>
    <row r="21" spans="1:56" ht="18" customHeight="1" thickBot="1" x14ac:dyDescent="0.35">
      <c r="B21" s="48" t="s">
        <v>8</v>
      </c>
      <c r="C21" s="26">
        <v>1.23685</v>
      </c>
      <c r="D21" s="26" t="s">
        <v>48</v>
      </c>
      <c r="E21" s="26">
        <v>3.118340905032661E-2</v>
      </c>
      <c r="F21" s="26">
        <v>2.1150500000000001</v>
      </c>
      <c r="G21" s="26" t="s">
        <v>48</v>
      </c>
      <c r="H21" s="26">
        <v>0.48651635464117049</v>
      </c>
      <c r="I21" s="26">
        <v>1.394425</v>
      </c>
      <c r="J21" s="26" t="s">
        <v>48</v>
      </c>
      <c r="K21" s="26">
        <v>0.16631723452486782</v>
      </c>
      <c r="L21" s="26">
        <v>2.64405</v>
      </c>
      <c r="M21" s="26" t="s">
        <v>48</v>
      </c>
      <c r="N21" s="26">
        <v>0.32218931805177303</v>
      </c>
      <c r="O21" s="26">
        <v>0.9108666666666666</v>
      </c>
      <c r="P21" s="26" t="s">
        <v>48</v>
      </c>
      <c r="Q21" s="26">
        <v>6.1372822432521172E-2</v>
      </c>
      <c r="U21" s="48" t="s">
        <v>8</v>
      </c>
      <c r="V21" s="26">
        <v>1.23685</v>
      </c>
      <c r="W21" s="26">
        <v>3.118340905032661E-2</v>
      </c>
      <c r="X21" s="26">
        <v>2.1150500000000001</v>
      </c>
      <c r="Y21" s="26">
        <v>0.48651635464117049</v>
      </c>
      <c r="Z21" s="26">
        <v>2.64405</v>
      </c>
      <c r="AA21" s="26">
        <v>0.32218931805177303</v>
      </c>
      <c r="AB21" s="26">
        <v>0.9108666666666666</v>
      </c>
      <c r="AC21" s="26">
        <v>6.1372822432521172E-2</v>
      </c>
      <c r="AD21" s="26">
        <v>1.394425</v>
      </c>
      <c r="AE21" s="26">
        <v>0.16631723452486782</v>
      </c>
      <c r="AH21" s="47" t="s">
        <v>14</v>
      </c>
      <c r="AK21">
        <f t="shared" si="0"/>
        <v>23.26416</v>
      </c>
    </row>
    <row r="22" spans="1:56" ht="15.9" customHeight="1" thickBot="1" x14ac:dyDescent="0.35">
      <c r="A22" s="8"/>
      <c r="B22" s="237" t="s">
        <v>42</v>
      </c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9"/>
      <c r="R22" s="8"/>
      <c r="AH22" s="48" t="s">
        <v>8</v>
      </c>
      <c r="AK22">
        <f t="shared" si="0"/>
        <v>86.29404000000001</v>
      </c>
    </row>
    <row r="23" spans="1:56" ht="18" customHeight="1" x14ac:dyDescent="0.3">
      <c r="B23" s="49" t="s">
        <v>17</v>
      </c>
      <c r="C23" s="23">
        <v>19.256050000000002</v>
      </c>
      <c r="D23" s="23" t="s">
        <v>48</v>
      </c>
      <c r="E23" s="23">
        <v>0.10062129496284232</v>
      </c>
      <c r="F23" s="23">
        <v>18.648649999999996</v>
      </c>
      <c r="G23" s="23" t="s">
        <v>48</v>
      </c>
      <c r="H23" s="23">
        <v>1.4177463442614773</v>
      </c>
      <c r="I23" s="23">
        <v>18.511775</v>
      </c>
      <c r="J23" s="23" t="s">
        <v>48</v>
      </c>
      <c r="K23" s="23">
        <v>1.1850397331594766</v>
      </c>
      <c r="L23" s="23">
        <v>19.346499999999999</v>
      </c>
      <c r="M23" s="23" t="s">
        <v>48</v>
      </c>
      <c r="N23" s="23">
        <v>0.95546777025713181</v>
      </c>
      <c r="O23" s="23">
        <v>20.325066666666668</v>
      </c>
      <c r="P23" s="23" t="s">
        <v>48</v>
      </c>
      <c r="Q23" s="23">
        <v>0.8041637727064227</v>
      </c>
      <c r="X23" s="236" t="s">
        <v>54</v>
      </c>
      <c r="Y23" s="236"/>
      <c r="Z23" s="236"/>
      <c r="AA23" s="236" t="s">
        <v>53</v>
      </c>
      <c r="AB23" s="236"/>
      <c r="AC23" s="236"/>
    </row>
    <row r="24" spans="1:56" ht="18" customHeight="1" x14ac:dyDescent="0.3">
      <c r="B24" s="47" t="s">
        <v>16</v>
      </c>
      <c r="C24" s="18">
        <v>31.74165</v>
      </c>
      <c r="D24" s="18" t="s">
        <v>48</v>
      </c>
      <c r="E24" s="18">
        <v>0.36592775926398463</v>
      </c>
      <c r="F24" s="18">
        <v>28.896325000000001</v>
      </c>
      <c r="G24" s="18" t="s">
        <v>48</v>
      </c>
      <c r="H24" s="18">
        <v>1.7590066161994138</v>
      </c>
      <c r="I24" s="18">
        <v>31.105674999999998</v>
      </c>
      <c r="J24" s="18" t="s">
        <v>48</v>
      </c>
      <c r="K24" s="18">
        <v>1.8144834772372234</v>
      </c>
      <c r="L24" s="18">
        <v>23.155100000000001</v>
      </c>
      <c r="M24" s="18" t="s">
        <v>48</v>
      </c>
      <c r="N24" s="18">
        <v>1.8525155347976492</v>
      </c>
      <c r="O24" s="18">
        <v>33.010933333333327</v>
      </c>
      <c r="P24" s="18" t="s">
        <v>48</v>
      </c>
      <c r="Q24" s="18">
        <v>0.51088380609872663</v>
      </c>
      <c r="W24" s="47" t="s">
        <v>8</v>
      </c>
      <c r="X24" s="58">
        <v>0</v>
      </c>
      <c r="Y24" s="58">
        <v>1</v>
      </c>
      <c r="Z24" s="58">
        <v>2</v>
      </c>
      <c r="AA24" s="58">
        <v>0</v>
      </c>
      <c r="AB24" s="58">
        <v>1</v>
      </c>
      <c r="AC24" s="58">
        <v>2</v>
      </c>
    </row>
    <row r="25" spans="1:56" ht="18" customHeight="1" x14ac:dyDescent="0.3">
      <c r="B25" s="47" t="s">
        <v>18</v>
      </c>
      <c r="C25" s="18">
        <v>39.647999999999996</v>
      </c>
      <c r="D25" s="18" t="s">
        <v>48</v>
      </c>
      <c r="E25" s="18">
        <v>0.12770348468229431</v>
      </c>
      <c r="F25" s="18">
        <v>40.870224999999998</v>
      </c>
      <c r="G25" s="18" t="s">
        <v>48</v>
      </c>
      <c r="H25" s="18">
        <v>3.1678815038602544</v>
      </c>
      <c r="I25" s="18">
        <v>39.288249999999998</v>
      </c>
      <c r="J25" s="18" t="s">
        <v>48</v>
      </c>
      <c r="K25" s="18">
        <v>1.8471188041560287</v>
      </c>
      <c r="L25" s="18">
        <v>41.781800000000004</v>
      </c>
      <c r="M25" s="18" t="s">
        <v>48</v>
      </c>
      <c r="N25" s="18">
        <v>4.3912922205959175</v>
      </c>
      <c r="O25" s="18">
        <v>37.316133333333333</v>
      </c>
      <c r="P25" s="18" t="s">
        <v>48</v>
      </c>
      <c r="Q25" s="18">
        <v>3.7312982410058599</v>
      </c>
      <c r="W25" s="59" t="s">
        <v>51</v>
      </c>
      <c r="X25" s="61">
        <v>66.047789999999992</v>
      </c>
      <c r="Y25" s="60">
        <v>86.294039999999995</v>
      </c>
      <c r="Z25" s="60">
        <v>107.87724</v>
      </c>
      <c r="AA25" s="18">
        <v>1.6651940432874477</v>
      </c>
      <c r="AB25" s="18">
        <v>3.95</v>
      </c>
      <c r="AC25" s="18">
        <v>5.78</v>
      </c>
    </row>
    <row r="26" spans="1:56" ht="18" customHeight="1" x14ac:dyDescent="0.3">
      <c r="B26" s="47" t="s">
        <v>19</v>
      </c>
      <c r="C26" s="18">
        <v>5.4956999999999994</v>
      </c>
      <c r="D26" s="18" t="s">
        <v>48</v>
      </c>
      <c r="E26" s="18">
        <v>0.51095536008540043</v>
      </c>
      <c r="F26" s="18">
        <v>8.4754000000000005</v>
      </c>
      <c r="G26" s="18" t="s">
        <v>48</v>
      </c>
      <c r="H26" s="18">
        <v>0.90129268276181917</v>
      </c>
      <c r="I26" s="18">
        <v>5.1723999999999997</v>
      </c>
      <c r="J26" s="18" t="s">
        <v>48</v>
      </c>
      <c r="K26" s="18">
        <v>0.32591607304131487</v>
      </c>
      <c r="L26" s="18">
        <v>14.471475</v>
      </c>
      <c r="M26" s="18" t="s">
        <v>48</v>
      </c>
      <c r="N26" s="18">
        <v>4.103749506954995</v>
      </c>
      <c r="O26" s="18">
        <v>4.5161000000000007</v>
      </c>
      <c r="P26" s="18" t="s">
        <v>48</v>
      </c>
      <c r="Q26" s="18">
        <v>0.54944615750771253</v>
      </c>
      <c r="W26" s="59" t="s">
        <v>52</v>
      </c>
      <c r="X26" s="61">
        <v>66.047789999999992</v>
      </c>
      <c r="Y26" s="60">
        <v>70.976232499999995</v>
      </c>
      <c r="Z26" s="60">
        <v>50.735273333333332</v>
      </c>
      <c r="AA26" s="18">
        <v>1.6651940432874477</v>
      </c>
      <c r="AB26" s="18">
        <v>1.56</v>
      </c>
      <c r="AC26" s="18">
        <v>3.418466209491231</v>
      </c>
    </row>
    <row r="27" spans="1:56" ht="18" customHeight="1" x14ac:dyDescent="0.3">
      <c r="B27" s="47" t="s">
        <v>20</v>
      </c>
      <c r="C27" s="18">
        <v>34.152299999999997</v>
      </c>
      <c r="D27" s="18" t="s">
        <v>48</v>
      </c>
      <c r="E27" s="18">
        <v>0.38325187540370864</v>
      </c>
      <c r="F27" s="18">
        <v>32.394824999999997</v>
      </c>
      <c r="G27" s="18" t="s">
        <v>48</v>
      </c>
      <c r="H27" s="18">
        <v>3.5111504718302129</v>
      </c>
      <c r="I27" s="18">
        <v>34.115850000000002</v>
      </c>
      <c r="J27" s="18" t="s">
        <v>48</v>
      </c>
      <c r="K27" s="18">
        <v>2.0931262973519242</v>
      </c>
      <c r="L27" s="18">
        <v>27.310324999999999</v>
      </c>
      <c r="M27" s="18" t="s">
        <v>48</v>
      </c>
      <c r="N27" s="18">
        <v>1.6236520653042061</v>
      </c>
      <c r="O27" s="18">
        <v>32.800033333333332</v>
      </c>
      <c r="P27" s="18" t="s">
        <v>48</v>
      </c>
      <c r="Q27" s="18">
        <v>3.2122463640470382</v>
      </c>
      <c r="W27" s="47" t="s">
        <v>19</v>
      </c>
      <c r="X27" s="62">
        <v>0</v>
      </c>
      <c r="Y27" s="58">
        <v>1</v>
      </c>
      <c r="Z27" s="58">
        <v>2</v>
      </c>
      <c r="AA27" s="58">
        <v>0</v>
      </c>
      <c r="AB27" s="58">
        <v>1</v>
      </c>
      <c r="AC27" s="58">
        <v>2</v>
      </c>
    </row>
    <row r="28" spans="1:56" ht="18" customHeight="1" thickBot="1" x14ac:dyDescent="0.35">
      <c r="B28" s="48" t="s">
        <v>21</v>
      </c>
      <c r="C28" s="26">
        <v>6.2445989088360374</v>
      </c>
      <c r="D28" s="26" t="s">
        <v>48</v>
      </c>
      <c r="E28" s="26">
        <v>0.65031991547141998</v>
      </c>
      <c r="F28" s="26">
        <v>3.8742117172238686</v>
      </c>
      <c r="G28" s="26" t="s">
        <v>48</v>
      </c>
      <c r="H28" s="26">
        <v>0.77426859650953217</v>
      </c>
      <c r="I28" s="26">
        <v>6.6308996795994064</v>
      </c>
      <c r="J28" s="26" t="s">
        <v>48</v>
      </c>
      <c r="K28" s="26">
        <v>0.79223520202935049</v>
      </c>
      <c r="L28" s="26">
        <v>2.0089635359166587</v>
      </c>
      <c r="M28" s="26" t="s">
        <v>48</v>
      </c>
      <c r="N28" s="26">
        <v>0.59821164554476369</v>
      </c>
      <c r="O28" s="26">
        <v>7.2796575821842664</v>
      </c>
      <c r="P28" s="26" t="s">
        <v>48</v>
      </c>
      <c r="Q28" s="26">
        <v>0.34060202306934867</v>
      </c>
      <c r="W28" s="59" t="s">
        <v>51</v>
      </c>
      <c r="X28" s="63">
        <v>293.47037999999998</v>
      </c>
      <c r="Y28" s="18">
        <v>345.79632000000004</v>
      </c>
      <c r="Z28" s="18">
        <v>590.43618000000004</v>
      </c>
      <c r="AA28" s="18">
        <v>27.285016228560277</v>
      </c>
      <c r="AB28" s="18">
        <v>23.99156941886601</v>
      </c>
      <c r="AC28" s="18">
        <v>20.865718243255678</v>
      </c>
      <c r="AX28" s="59"/>
      <c r="AY28" s="243">
        <v>0</v>
      </c>
      <c r="AZ28" s="243"/>
      <c r="BA28" s="243">
        <v>1</v>
      </c>
      <c r="BB28" s="243"/>
      <c r="BC28" s="243">
        <v>2</v>
      </c>
      <c r="BD28" s="243"/>
    </row>
    <row r="29" spans="1:56" x14ac:dyDescent="0.3">
      <c r="W29" s="59" t="s">
        <v>52</v>
      </c>
      <c r="X29" s="63">
        <v>293.47037999999998</v>
      </c>
      <c r="Y29" s="18">
        <v>263.27516000000003</v>
      </c>
      <c r="Z29" s="18">
        <v>251.54677000000001</v>
      </c>
      <c r="AA29" s="18">
        <v>27.285016228560277</v>
      </c>
      <c r="AB29" s="18">
        <v>16.589128117802534</v>
      </c>
      <c r="AC29" s="18">
        <v>30.604150973180111</v>
      </c>
      <c r="AX29" s="59"/>
      <c r="AY29" s="59" t="s">
        <v>123</v>
      </c>
      <c r="AZ29" s="59" t="s">
        <v>124</v>
      </c>
      <c r="BA29" s="59" t="s">
        <v>123</v>
      </c>
      <c r="BB29" s="59" t="s">
        <v>124</v>
      </c>
      <c r="BC29" s="59" t="s">
        <v>123</v>
      </c>
      <c r="BD29" s="59" t="s">
        <v>124</v>
      </c>
    </row>
    <row r="30" spans="1:56" x14ac:dyDescent="0.3">
      <c r="W30" s="67" t="s">
        <v>6</v>
      </c>
      <c r="X30" s="68">
        <v>0</v>
      </c>
      <c r="Y30" s="68">
        <v>1</v>
      </c>
      <c r="Z30" s="68">
        <v>2</v>
      </c>
      <c r="AA30" s="69">
        <v>0</v>
      </c>
      <c r="AB30" s="69">
        <v>1</v>
      </c>
      <c r="AC30" s="69">
        <v>2</v>
      </c>
      <c r="AE30" s="137"/>
      <c r="AF30" s="141"/>
      <c r="AG30" s="141"/>
      <c r="AH30" s="141" t="s">
        <v>116</v>
      </c>
      <c r="AI30" s="141" t="s">
        <v>117</v>
      </c>
      <c r="AJ30" s="141" t="s">
        <v>118</v>
      </c>
      <c r="AK30" s="141" t="s">
        <v>119</v>
      </c>
      <c r="AL30" s="141" t="s">
        <v>120</v>
      </c>
      <c r="AM30" s="141" t="s">
        <v>121</v>
      </c>
      <c r="AP30" s="141" t="s">
        <v>114</v>
      </c>
      <c r="AQ30" s="141" t="s">
        <v>134</v>
      </c>
      <c r="AS30" t="s">
        <v>21</v>
      </c>
      <c r="AW30" s="242"/>
      <c r="AX30" s="59" t="s">
        <v>114</v>
      </c>
      <c r="AY30" s="59">
        <v>21.99</v>
      </c>
      <c r="AZ30" s="59">
        <v>21.99</v>
      </c>
      <c r="BA30" s="59">
        <v>18.2</v>
      </c>
      <c r="BB30" s="59">
        <v>19.579999999999998</v>
      </c>
      <c r="BC30" s="59">
        <v>23.55</v>
      </c>
      <c r="BD30" s="59">
        <v>16.55</v>
      </c>
    </row>
    <row r="31" spans="1:56" x14ac:dyDescent="0.3">
      <c r="W31" s="65" t="s">
        <v>51</v>
      </c>
      <c r="X31" s="18">
        <v>21.99</v>
      </c>
      <c r="Y31" s="18">
        <v>18.2</v>
      </c>
      <c r="Z31" s="18">
        <v>23.55</v>
      </c>
      <c r="AA31" s="18">
        <v>0.18</v>
      </c>
      <c r="AB31" s="18">
        <v>0.76</v>
      </c>
      <c r="AC31" s="18">
        <v>0.76</v>
      </c>
      <c r="AE31" s="138"/>
      <c r="AF31" s="139"/>
      <c r="AG31" s="139" t="s">
        <v>114</v>
      </c>
      <c r="AH31" s="139">
        <v>21.99</v>
      </c>
      <c r="AI31" s="139">
        <v>21.99</v>
      </c>
      <c r="AJ31" s="139">
        <v>18.2</v>
      </c>
      <c r="AK31" s="139">
        <v>19.579999999999998</v>
      </c>
      <c r="AL31" s="139">
        <v>23.55</v>
      </c>
      <c r="AM31" s="139">
        <v>16.55</v>
      </c>
      <c r="AO31" s="139">
        <v>0</v>
      </c>
      <c r="AP31">
        <f>'TABLA FINAL PARA ANALIZAR'!AT38</f>
        <v>22.119700000000002</v>
      </c>
      <c r="AQ31">
        <f>'TABLA FINAL PARA ANALIZAR'!AX38</f>
        <v>89.344959999999986</v>
      </c>
      <c r="AS31">
        <f>'TABLA FINAL PARA ANALIZAR'!BD38</f>
        <v>6.631879576137929</v>
      </c>
      <c r="AW31" s="242"/>
      <c r="AX31" s="59" t="s">
        <v>115</v>
      </c>
      <c r="AY31" s="59">
        <v>66.05</v>
      </c>
      <c r="AZ31" s="59">
        <v>66.05</v>
      </c>
      <c r="BA31" s="59">
        <v>86.29</v>
      </c>
      <c r="BB31" s="59">
        <v>70.98</v>
      </c>
      <c r="BC31" s="59">
        <v>107.88</v>
      </c>
      <c r="BD31" s="59">
        <v>50.74</v>
      </c>
    </row>
    <row r="32" spans="1:56" x14ac:dyDescent="0.3">
      <c r="W32" s="47" t="s">
        <v>52</v>
      </c>
      <c r="X32" s="18">
        <v>21.99</v>
      </c>
      <c r="Y32" s="18">
        <v>19.579999999999998</v>
      </c>
      <c r="Z32" s="18">
        <v>16.95</v>
      </c>
      <c r="AA32" s="18">
        <v>0.18</v>
      </c>
      <c r="AB32" s="18">
        <v>0.95</v>
      </c>
      <c r="AC32" s="18">
        <v>0.61</v>
      </c>
      <c r="AD32" s="8"/>
      <c r="AE32" s="137"/>
      <c r="AF32" s="140"/>
      <c r="AG32" s="140" t="s">
        <v>115</v>
      </c>
      <c r="AH32" s="140">
        <v>66.05</v>
      </c>
      <c r="AI32" s="75">
        <v>66.05</v>
      </c>
      <c r="AJ32" s="75">
        <v>86.29</v>
      </c>
      <c r="AK32" s="75">
        <v>70.98</v>
      </c>
      <c r="AL32" s="75">
        <v>107.88</v>
      </c>
      <c r="AM32" s="75">
        <v>50.74</v>
      </c>
      <c r="AO32" s="75">
        <v>0</v>
      </c>
      <c r="AP32">
        <f>'TABLA FINAL PARA ANALIZAR'!AT39</f>
        <v>21.86</v>
      </c>
      <c r="AQ32">
        <f>'TABLA FINAL PARA ANALIZAR'!AX39</f>
        <v>86.730319999999992</v>
      </c>
      <c r="AS32">
        <f>'TABLA FINAL PARA ANALIZAR'!BD39</f>
        <v>5.8407891473738118</v>
      </c>
      <c r="AW32" s="242"/>
    </row>
    <row r="33" spans="23:49" x14ac:dyDescent="0.3">
      <c r="W33" s="67" t="s">
        <v>55</v>
      </c>
      <c r="X33" s="68">
        <v>0</v>
      </c>
      <c r="Y33" s="68">
        <v>1</v>
      </c>
      <c r="Z33" s="68">
        <v>2</v>
      </c>
      <c r="AA33" s="70"/>
      <c r="AB33" s="70"/>
      <c r="AC33" s="70"/>
      <c r="AE33" s="137"/>
      <c r="AF33" s="140" t="s">
        <v>125</v>
      </c>
      <c r="AG33" s="140"/>
      <c r="AH33" s="140">
        <f>SUM(AH31:AH32)</f>
        <v>88.039999999999992</v>
      </c>
      <c r="AI33" s="140">
        <f t="shared" ref="AI33:AM33" si="1">SUM(AI31:AI32)</f>
        <v>88.039999999999992</v>
      </c>
      <c r="AJ33" s="140">
        <f t="shared" si="1"/>
        <v>104.49000000000001</v>
      </c>
      <c r="AK33" s="140">
        <f t="shared" si="1"/>
        <v>90.56</v>
      </c>
      <c r="AL33" s="140">
        <f t="shared" si="1"/>
        <v>131.43</v>
      </c>
      <c r="AM33" s="140">
        <f t="shared" si="1"/>
        <v>67.290000000000006</v>
      </c>
      <c r="AO33">
        <v>60</v>
      </c>
      <c r="AP33">
        <f>'TABLA FINAL PARA ANALIZAR'!AT40</f>
        <v>19.34328</v>
      </c>
      <c r="AQ33">
        <f>'TABLA FINAL PARA ANALIZAR'!AX40</f>
        <v>105.07208</v>
      </c>
      <c r="AS33">
        <f>'TABLA FINAL PARA ANALIZAR'!BD40</f>
        <v>3.6451872822781319</v>
      </c>
      <c r="AW33" s="242"/>
    </row>
    <row r="34" spans="23:49" x14ac:dyDescent="0.3">
      <c r="W34" s="65" t="s">
        <v>51</v>
      </c>
      <c r="X34" s="18">
        <v>3.2548499999999998</v>
      </c>
      <c r="Y34" s="18">
        <v>5.089224999999999</v>
      </c>
      <c r="Z34" s="18">
        <v>10.256575</v>
      </c>
      <c r="AA34" s="18">
        <v>0.41174827868492769</v>
      </c>
      <c r="AB34" s="18">
        <v>0.90161003164709663</v>
      </c>
      <c r="AC34" s="18">
        <v>1.2</v>
      </c>
      <c r="AE34" s="137"/>
      <c r="AF34" s="137"/>
      <c r="AG34" s="137"/>
      <c r="AH34" s="137"/>
      <c r="AI34" s="75"/>
      <c r="AJ34" s="75"/>
      <c r="AK34" s="75"/>
      <c r="AO34">
        <v>60</v>
      </c>
      <c r="AP34">
        <f>'TABLA FINAL PARA ANALIZAR'!AT41</f>
        <v>18.514600000000002</v>
      </c>
      <c r="AQ34">
        <f>'TABLA FINAL PARA ANALIZAR'!AX41</f>
        <v>110.4738</v>
      </c>
      <c r="AS34">
        <f>'TABLA FINAL PARA ANALIZAR'!BD41</f>
        <v>3.4627061685678759</v>
      </c>
    </row>
    <row r="35" spans="23:49" x14ac:dyDescent="0.3">
      <c r="W35" s="65" t="s">
        <v>52</v>
      </c>
      <c r="X35" s="18">
        <v>3.2548499999999998</v>
      </c>
      <c r="Y35" s="18">
        <v>2.7761666666666667</v>
      </c>
      <c r="Z35" s="18">
        <v>2.8108249999999999</v>
      </c>
      <c r="AA35" s="18">
        <v>0.41174827868492769</v>
      </c>
      <c r="AB35" s="18">
        <v>0.23815887379366651</v>
      </c>
      <c r="AC35" s="18">
        <v>0.44914289856718409</v>
      </c>
      <c r="AE35" s="137"/>
      <c r="AF35" s="75"/>
      <c r="AG35" s="75"/>
      <c r="AH35" s="75"/>
      <c r="AI35" s="75"/>
      <c r="AJ35" s="75"/>
      <c r="AK35" s="75"/>
      <c r="AO35">
        <v>60</v>
      </c>
      <c r="AP35">
        <f>'TABLA FINAL PARA ANALIZAR'!AT42</f>
        <v>16.925000000000001</v>
      </c>
      <c r="AQ35">
        <f>'TABLA FINAL PARA ANALIZAR'!AX42</f>
        <v>99.830500000000001</v>
      </c>
      <c r="AS35">
        <f>'TABLA FINAL PARA ANALIZAR'!BD42</f>
        <v>4.41838104454781</v>
      </c>
    </row>
    <row r="36" spans="23:49" x14ac:dyDescent="0.3">
      <c r="W36" s="71" t="s">
        <v>21</v>
      </c>
      <c r="X36" s="72">
        <v>0</v>
      </c>
      <c r="Y36" s="72">
        <v>1</v>
      </c>
      <c r="Z36" s="72">
        <v>2</v>
      </c>
      <c r="AA36" s="73"/>
      <c r="AB36" s="73"/>
      <c r="AC36" s="73"/>
      <c r="AE36" s="138"/>
      <c r="AF36" s="75"/>
      <c r="AO36">
        <v>60</v>
      </c>
      <c r="AP36">
        <f>'TABLA FINAL PARA ANALIZAR'!AT43</f>
        <v>18.001999999999999</v>
      </c>
      <c r="AQ36">
        <f>'TABLA FINAL PARA ANALIZAR'!AX43</f>
        <v>102.58459999999999</v>
      </c>
      <c r="AS36">
        <f>'TABLA FINAL PARA ANALIZAR'!BD43</f>
        <v>4.1404433919691348</v>
      </c>
    </row>
    <row r="37" spans="23:49" ht="15" thickBot="1" x14ac:dyDescent="0.35">
      <c r="W37" s="65" t="s">
        <v>51</v>
      </c>
      <c r="X37" s="26">
        <v>6.2445989088360401</v>
      </c>
      <c r="Y37" s="26">
        <v>3.91</v>
      </c>
      <c r="Z37" s="26">
        <v>1.89</v>
      </c>
      <c r="AA37" s="26">
        <v>0.56000000000000005</v>
      </c>
      <c r="AB37" s="26">
        <v>0.74</v>
      </c>
      <c r="AC37" s="26">
        <v>0.17</v>
      </c>
      <c r="AE37" s="137"/>
      <c r="AF37" s="137"/>
      <c r="AO37">
        <v>120</v>
      </c>
      <c r="AP37">
        <f>'TABLA FINAL PARA ANALIZAR'!AT44</f>
        <v>24.055680000000002</v>
      </c>
      <c r="AQ37">
        <f>'TABLA FINAL PARA ANALIZAR'!AX44</f>
        <v>127.35312000000002</v>
      </c>
      <c r="AS37">
        <f>'TABLA FINAL PARA ANALIZAR'!BD44</f>
        <v>1.7224295156690643</v>
      </c>
    </row>
    <row r="38" spans="23:49" ht="15" thickBot="1" x14ac:dyDescent="0.35">
      <c r="W38" s="65" t="s">
        <v>52</v>
      </c>
      <c r="X38" s="26">
        <v>6.2445989088360374</v>
      </c>
      <c r="Y38" s="26">
        <v>6.62</v>
      </c>
      <c r="Z38" s="26">
        <v>7.2796575821842664</v>
      </c>
      <c r="AA38" s="26">
        <v>0.56000000000000005</v>
      </c>
      <c r="AB38" s="26">
        <v>0.56000000000000005</v>
      </c>
      <c r="AC38" s="26">
        <v>0.42</v>
      </c>
      <c r="AO38">
        <v>120</v>
      </c>
      <c r="AP38">
        <f>'TABLA FINAL PARA ANALIZAR'!AT45</f>
        <v>22.6525</v>
      </c>
      <c r="AQ38">
        <f>'TABLA FINAL PARA ANALIZAR'!AX45</f>
        <v>129.11601999999999</v>
      </c>
      <c r="AS38">
        <f>'TABLA FINAL PARA ANALIZAR'!BD45</f>
        <v>2.1347127878809578</v>
      </c>
    </row>
    <row r="39" spans="23:49" x14ac:dyDescent="0.3">
      <c r="W39" s="64" t="s">
        <v>20</v>
      </c>
      <c r="X39" s="74">
        <v>0</v>
      </c>
      <c r="Y39" s="75">
        <v>1</v>
      </c>
      <c r="Z39" s="76">
        <v>2</v>
      </c>
      <c r="AA39" s="101">
        <v>0</v>
      </c>
      <c r="AB39" s="101">
        <v>1</v>
      </c>
      <c r="AC39" s="101">
        <v>2</v>
      </c>
      <c r="AO39">
        <v>120</v>
      </c>
      <c r="AP39">
        <f>'TABLA FINAL PARA ANALIZAR'!AT46</f>
        <v>23.255999999999997</v>
      </c>
      <c r="AQ39">
        <f>'TABLA FINAL PARA ANALIZAR'!AX46</f>
        <v>128.679</v>
      </c>
      <c r="AS39">
        <f>'TABLA FINAL PARA ANALIZAR'!BD46</f>
        <v>1.8501728758552622</v>
      </c>
    </row>
    <row r="40" spans="23:49" x14ac:dyDescent="0.3">
      <c r="W40" s="64" t="s">
        <v>51</v>
      </c>
      <c r="X40" s="74">
        <v>1823</v>
      </c>
      <c r="Y40">
        <v>1321.7088600000002</v>
      </c>
      <c r="Z40" s="76">
        <v>1114</v>
      </c>
      <c r="AA40" s="101">
        <v>20.47</v>
      </c>
      <c r="AB40" s="101">
        <v>65.58</v>
      </c>
      <c r="AC40" s="101">
        <v>66.25</v>
      </c>
      <c r="AO40">
        <v>120</v>
      </c>
      <c r="AP40">
        <f>'TABLA FINAL PARA ANALIZAR'!AT47</f>
        <v>24.218399999999999</v>
      </c>
      <c r="AQ40">
        <f>'TABLA FINAL PARA ANALIZAR'!AX47</f>
        <v>140.54329999999999</v>
      </c>
      <c r="AS40">
        <f>'TABLA FINAL PARA ANALIZAR'!BD47</f>
        <v>1.8518002513393748</v>
      </c>
    </row>
    <row r="41" spans="23:49" x14ac:dyDescent="0.3">
      <c r="W41" s="64" t="s">
        <v>52</v>
      </c>
      <c r="X41" s="74">
        <v>1823</v>
      </c>
      <c r="Y41" s="75">
        <v>1736</v>
      </c>
      <c r="Z41" s="76">
        <v>1828</v>
      </c>
      <c r="AA41" s="101">
        <v>20.47</v>
      </c>
      <c r="AB41" s="101">
        <v>106.54</v>
      </c>
      <c r="AC41" s="75">
        <v>152</v>
      </c>
      <c r="AQ41">
        <f>'TABLA FINAL PARA ANALIZAR'!AX48</f>
        <v>89.344959999999986</v>
      </c>
      <c r="AS41">
        <f>'TABLA FINAL PARA ANALIZAR'!BD48</f>
        <v>6.631879576137929</v>
      </c>
    </row>
    <row r="42" spans="23:49" x14ac:dyDescent="0.3">
      <c r="W42" s="64" t="s">
        <v>126</v>
      </c>
      <c r="X42" s="74">
        <v>0</v>
      </c>
      <c r="Y42" s="75">
        <v>1</v>
      </c>
      <c r="Z42" s="76">
        <v>2</v>
      </c>
      <c r="AA42" s="101">
        <v>0</v>
      </c>
      <c r="AB42" s="101">
        <v>1</v>
      </c>
      <c r="AC42" s="75">
        <v>0</v>
      </c>
      <c r="AQ42">
        <f>'TABLA FINAL PARA ANALIZAR'!AX49</f>
        <v>86.730319999999992</v>
      </c>
      <c r="AS42">
        <f>'TABLA FINAL PARA ANALIZAR'!BD49</f>
        <v>5.8407891473738118</v>
      </c>
    </row>
    <row r="43" spans="23:49" x14ac:dyDescent="0.3">
      <c r="W43" s="64" t="s">
        <v>51</v>
      </c>
      <c r="X43" s="74">
        <v>1624.5</v>
      </c>
      <c r="Y43" s="75">
        <v>1138.4000000000001</v>
      </c>
      <c r="Z43" s="76">
        <v>928</v>
      </c>
      <c r="AA43" s="101">
        <v>11.8</v>
      </c>
      <c r="AB43" s="101">
        <v>110.3</v>
      </c>
      <c r="AC43" s="75">
        <v>61.8</v>
      </c>
      <c r="AG43" s="75"/>
      <c r="AH43" s="75">
        <v>0</v>
      </c>
      <c r="AI43" s="75">
        <v>1</v>
      </c>
      <c r="AJ43" s="75">
        <v>2</v>
      </c>
      <c r="AK43" s="75">
        <v>0</v>
      </c>
      <c r="AL43" s="75">
        <v>1</v>
      </c>
      <c r="AM43" s="75">
        <v>2</v>
      </c>
      <c r="AQ43">
        <f>'TABLA FINAL PARA ANALIZAR'!AX50</f>
        <v>90.866399999999999</v>
      </c>
      <c r="AS43">
        <f>'TABLA FINAL PARA ANALIZAR'!BD50</f>
        <v>6.2705399921124281</v>
      </c>
    </row>
    <row r="44" spans="23:49" x14ac:dyDescent="0.3">
      <c r="W44" s="64" t="s">
        <v>52</v>
      </c>
      <c r="X44" s="74">
        <v>1624.5</v>
      </c>
      <c r="Y44" s="75">
        <v>1515</v>
      </c>
      <c r="Z44" s="76">
        <v>1608</v>
      </c>
      <c r="AA44" s="101">
        <v>11.8</v>
      </c>
      <c r="AB44" s="101">
        <v>93</v>
      </c>
      <c r="AC44" s="75">
        <v>164</v>
      </c>
      <c r="AG44" s="137" t="s">
        <v>51</v>
      </c>
      <c r="AH44" s="142">
        <f>AH33</f>
        <v>88.039999999999992</v>
      </c>
      <c r="AI44" s="142">
        <f>AJ33</f>
        <v>104.49000000000001</v>
      </c>
      <c r="AJ44" s="137">
        <v>131.43</v>
      </c>
      <c r="AK44" s="137">
        <v>1.85</v>
      </c>
      <c r="AL44">
        <v>4.53</v>
      </c>
      <c r="AM44">
        <v>6.13</v>
      </c>
      <c r="AQ44">
        <f>'TABLA FINAL PARA ANALIZAR'!AX51</f>
        <v>90.246499999999997</v>
      </c>
      <c r="AS44">
        <f>'TABLA FINAL PARA ANALIZAR'!BD51</f>
        <v>5.8283620702777021</v>
      </c>
    </row>
    <row r="45" spans="23:49" x14ac:dyDescent="0.3">
      <c r="W45" s="64" t="s">
        <v>110</v>
      </c>
      <c r="X45" s="74">
        <v>0</v>
      </c>
      <c r="Y45" s="75">
        <v>1</v>
      </c>
      <c r="Z45" s="76">
        <v>2</v>
      </c>
      <c r="AA45" s="101">
        <v>0</v>
      </c>
      <c r="AB45" s="101">
        <v>1</v>
      </c>
      <c r="AC45" s="75">
        <v>2</v>
      </c>
      <c r="AG45" t="s">
        <v>44</v>
      </c>
      <c r="AH45" s="142">
        <v>88.04</v>
      </c>
      <c r="AI45">
        <v>90.56</v>
      </c>
      <c r="AJ45">
        <v>67.290000000000006</v>
      </c>
      <c r="AK45">
        <v>1.85</v>
      </c>
      <c r="AL45">
        <v>2.02</v>
      </c>
      <c r="AM45">
        <v>3.01</v>
      </c>
      <c r="AQ45">
        <f>'TABLA FINAL PARA ANALIZAR'!AX52</f>
        <v>93.008830000000003</v>
      </c>
      <c r="AS45">
        <f>'TABLA FINAL PARA ANALIZAR'!BD52</f>
        <v>7.5263780760199754</v>
      </c>
    </row>
    <row r="46" spans="23:49" x14ac:dyDescent="0.3">
      <c r="W46" s="64" t="s">
        <v>51</v>
      </c>
      <c r="X46" s="74">
        <v>371.66</v>
      </c>
      <c r="Y46" s="75">
        <v>361.59</v>
      </c>
      <c r="Z46" s="76">
        <v>401.32</v>
      </c>
      <c r="AA46" s="101">
        <v>57.76</v>
      </c>
      <c r="AB46" s="101">
        <v>12.61</v>
      </c>
      <c r="AC46" s="75">
        <v>34.82</v>
      </c>
      <c r="AQ46">
        <f>'TABLA FINAL PARA ANALIZAR'!AX53</f>
        <v>88.107899999999987</v>
      </c>
      <c r="AS46">
        <f>'TABLA FINAL PARA ANALIZAR'!BD53</f>
        <v>6.867991187503721</v>
      </c>
    </row>
    <row r="47" spans="23:49" x14ac:dyDescent="0.3">
      <c r="W47" s="64" t="s">
        <v>52</v>
      </c>
      <c r="X47" s="74">
        <v>371.66</v>
      </c>
      <c r="Y47" s="75">
        <v>371.28</v>
      </c>
      <c r="Z47" s="76">
        <v>347.91</v>
      </c>
      <c r="AA47" s="101">
        <v>57.76</v>
      </c>
      <c r="AB47" s="101">
        <v>11.65</v>
      </c>
      <c r="AC47" s="75">
        <v>37.200000000000003</v>
      </c>
      <c r="AQ47">
        <f>'TABLA FINAL PARA ANALIZAR'!AX54</f>
        <v>66.876329999999996</v>
      </c>
      <c r="AS47">
        <f>'TABLA FINAL PARA ANALIZAR'!BD54</f>
        <v>7.7701544195421857</v>
      </c>
    </row>
    <row r="48" spans="23:49" x14ac:dyDescent="0.3">
      <c r="AQ48">
        <f>'TABLA FINAL PARA ANALIZAR'!AX55</f>
        <v>71.008899999999997</v>
      </c>
      <c r="AS48">
        <f>'TABLA FINAL PARA ANALIZAR'!BD55</f>
        <v>7.0731671885530423</v>
      </c>
    </row>
    <row r="49" spans="43:45" x14ac:dyDescent="0.3">
      <c r="AQ49">
        <f>'TABLA FINAL PARA ANALIZAR'!AX56</f>
        <v>65.157859999999999</v>
      </c>
      <c r="AS49">
        <f>'TABLA FINAL PARA ANALIZAR'!BD56</f>
        <v>7.0178746502464628</v>
      </c>
    </row>
    <row r="50" spans="43:45" x14ac:dyDescent="0.3">
      <c r="AQ50">
        <f>'TABLA FINAL PARA ANALIZAR'!AX57</f>
        <v>0</v>
      </c>
      <c r="AS50">
        <f>'TABLA FINAL PARA ANALIZAR'!BD57</f>
        <v>0</v>
      </c>
    </row>
    <row r="51" spans="43:45" x14ac:dyDescent="0.3">
      <c r="AQ51">
        <f>'TABLA FINAL PARA ANALIZAR'!AX58</f>
        <v>0</v>
      </c>
      <c r="AS51">
        <f>'TABLA FINAL PARA ANALIZAR'!BD58</f>
        <v>0</v>
      </c>
    </row>
    <row r="52" spans="43:45" x14ac:dyDescent="0.3">
      <c r="AQ52">
        <f>'TABLA FINAL PARA ANALIZAR'!AX59</f>
        <v>0</v>
      </c>
    </row>
  </sheetData>
  <mergeCells count="35">
    <mergeCell ref="AW30:AW31"/>
    <mergeCell ref="AW32:AW33"/>
    <mergeCell ref="AY28:AZ28"/>
    <mergeCell ref="BA28:BB28"/>
    <mergeCell ref="BC28:BD28"/>
    <mergeCell ref="AD3:AE3"/>
    <mergeCell ref="Z3:AA3"/>
    <mergeCell ref="AB3:AC3"/>
    <mergeCell ref="X2:Y2"/>
    <mergeCell ref="AD2:AE2"/>
    <mergeCell ref="Z2:AA2"/>
    <mergeCell ref="AB2:AC2"/>
    <mergeCell ref="X23:Z23"/>
    <mergeCell ref="AA23:AC23"/>
    <mergeCell ref="B22:Q22"/>
    <mergeCell ref="F2:K2"/>
    <mergeCell ref="B2:B3"/>
    <mergeCell ref="C2:E2"/>
    <mergeCell ref="C3:E3"/>
    <mergeCell ref="L2:Q2"/>
    <mergeCell ref="L3:N3"/>
    <mergeCell ref="O3:Q3"/>
    <mergeCell ref="F3:H3"/>
    <mergeCell ref="I3:K3"/>
    <mergeCell ref="U2:U3"/>
    <mergeCell ref="V2:W2"/>
    <mergeCell ref="V3:W3"/>
    <mergeCell ref="X3:Y3"/>
    <mergeCell ref="AM3:AN3"/>
    <mergeCell ref="AM4:AN4"/>
    <mergeCell ref="AH3:AH4"/>
    <mergeCell ref="AI3:AJ3"/>
    <mergeCell ref="AK3:AL3"/>
    <mergeCell ref="AI4:AJ4"/>
    <mergeCell ref="AK4:AL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Y53"/>
  <sheetViews>
    <sheetView topLeftCell="L34" zoomScale="85" zoomScaleNormal="85" workbookViewId="0">
      <selection activeCell="V53" sqref="V53"/>
    </sheetView>
  </sheetViews>
  <sheetFormatPr baseColWidth="10" defaultRowHeight="14.4" x14ac:dyDescent="0.3"/>
  <cols>
    <col min="2" max="2" width="16.33203125" style="15" customWidth="1"/>
    <col min="3" max="3" width="8.6640625" style="44" customWidth="1"/>
    <col min="4" max="4" width="2" style="44" bestFit="1" customWidth="1"/>
    <col min="5" max="5" width="6.88671875" style="44" customWidth="1"/>
    <col min="6" max="6" width="8.6640625" style="44" customWidth="1"/>
    <col min="7" max="7" width="2" style="44" bestFit="1" customWidth="1"/>
    <col min="8" max="8" width="6.5546875" style="44" customWidth="1"/>
    <col min="9" max="9" width="8.6640625" style="44" customWidth="1"/>
    <col min="10" max="10" width="2" style="44" bestFit="1" customWidth="1"/>
    <col min="11" max="11" width="7" style="44" customWidth="1"/>
    <col min="12" max="12" width="8.6640625" style="44" customWidth="1"/>
    <col min="13" max="13" width="2" style="44" bestFit="1" customWidth="1"/>
    <col min="14" max="14" width="6.88671875" style="44" customWidth="1"/>
    <col min="15" max="15" width="8.6640625" style="44" customWidth="1"/>
    <col min="16" max="16" width="2" style="44" bestFit="1" customWidth="1"/>
    <col min="17" max="17" width="7.109375" style="44" customWidth="1"/>
    <col min="18" max="18" width="16.109375" customWidth="1"/>
    <col min="31" max="31" width="0.33203125" customWidth="1"/>
    <col min="32" max="32" width="10.5546875" customWidth="1"/>
    <col min="33" max="33" width="11.44140625" hidden="1" customWidth="1"/>
    <col min="34" max="34" width="8" customWidth="1"/>
    <col min="37" max="37" width="2.33203125" customWidth="1"/>
    <col min="40" max="40" width="2.88671875" customWidth="1"/>
    <col min="43" max="43" width="2.109375" customWidth="1"/>
    <col min="46" max="46" width="2.109375" customWidth="1"/>
    <col min="47" max="47" width="6" customWidth="1"/>
    <col min="48" max="48" width="4.6640625" customWidth="1"/>
    <col min="50" max="50" width="2.109375" customWidth="1"/>
  </cols>
  <sheetData>
    <row r="1" spans="2:43" ht="15" thickBot="1" x14ac:dyDescent="0.35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2:43" ht="26.25" customHeight="1" thickBot="1" x14ac:dyDescent="0.35">
      <c r="B2" s="257" t="s">
        <v>12</v>
      </c>
      <c r="C2" s="219" t="s">
        <v>45</v>
      </c>
      <c r="D2" s="217"/>
      <c r="E2" s="218"/>
      <c r="F2" s="219" t="s">
        <v>11</v>
      </c>
      <c r="G2" s="217"/>
      <c r="H2" s="217"/>
      <c r="I2" s="217"/>
      <c r="J2" s="217"/>
      <c r="K2" s="218"/>
      <c r="L2" s="219" t="s">
        <v>46</v>
      </c>
      <c r="M2" s="217"/>
      <c r="N2" s="217"/>
      <c r="O2" s="217"/>
      <c r="P2" s="217"/>
      <c r="Q2" s="218"/>
      <c r="U2" s="240" t="s">
        <v>12</v>
      </c>
      <c r="V2" s="217" t="s">
        <v>45</v>
      </c>
      <c r="W2" s="217"/>
      <c r="X2" s="217" t="s">
        <v>11</v>
      </c>
      <c r="Y2" s="217"/>
      <c r="Z2" s="217" t="s">
        <v>46</v>
      </c>
      <c r="AA2" s="217"/>
      <c r="AB2" s="217" t="s">
        <v>46</v>
      </c>
      <c r="AC2" s="217"/>
      <c r="AD2" s="217" t="s">
        <v>11</v>
      </c>
      <c r="AE2" s="217"/>
      <c r="AG2" s="259" t="s">
        <v>12</v>
      </c>
      <c r="AH2" s="219" t="s">
        <v>45</v>
      </c>
      <c r="AI2" s="218"/>
      <c r="AJ2" s="219" t="s">
        <v>11</v>
      </c>
      <c r="AK2" s="217"/>
      <c r="AL2" s="217"/>
      <c r="AM2" s="218"/>
      <c r="AN2" s="219" t="s">
        <v>46</v>
      </c>
      <c r="AO2" s="217"/>
      <c r="AP2" s="217"/>
      <c r="AQ2" s="218"/>
    </row>
    <row r="3" spans="2:43" ht="51.75" customHeight="1" thickBot="1" x14ac:dyDescent="0.35">
      <c r="B3" s="258"/>
      <c r="C3" s="261" t="s">
        <v>49</v>
      </c>
      <c r="D3" s="241"/>
      <c r="E3" s="262"/>
      <c r="F3" s="219" t="s">
        <v>43</v>
      </c>
      <c r="G3" s="217"/>
      <c r="H3" s="217"/>
      <c r="I3" s="217" t="s">
        <v>44</v>
      </c>
      <c r="J3" s="217"/>
      <c r="K3" s="218"/>
      <c r="L3" s="219" t="s">
        <v>43</v>
      </c>
      <c r="M3" s="217"/>
      <c r="N3" s="217"/>
      <c r="O3" s="217" t="s">
        <v>44</v>
      </c>
      <c r="P3" s="217"/>
      <c r="Q3" s="218"/>
      <c r="U3" s="224"/>
      <c r="V3" s="241" t="s">
        <v>49</v>
      </c>
      <c r="W3" s="241"/>
      <c r="X3" s="217" t="s">
        <v>43</v>
      </c>
      <c r="Y3" s="217"/>
      <c r="Z3" s="217" t="s">
        <v>43</v>
      </c>
      <c r="AA3" s="217"/>
      <c r="AB3" s="217" t="s">
        <v>44</v>
      </c>
      <c r="AC3" s="217"/>
      <c r="AD3" s="217" t="s">
        <v>44</v>
      </c>
      <c r="AE3" s="217"/>
      <c r="AG3" s="260"/>
      <c r="AH3" s="261" t="s">
        <v>49</v>
      </c>
      <c r="AI3" s="262"/>
      <c r="AJ3" s="219" t="s">
        <v>43</v>
      </c>
      <c r="AK3" s="217"/>
      <c r="AL3" s="217" t="s">
        <v>44</v>
      </c>
      <c r="AM3" s="218"/>
      <c r="AN3" s="217" t="s">
        <v>43</v>
      </c>
      <c r="AO3" s="217"/>
      <c r="AP3" s="217" t="s">
        <v>44</v>
      </c>
      <c r="AQ3" s="217"/>
    </row>
    <row r="4" spans="2:43" ht="18" customHeight="1" x14ac:dyDescent="0.3">
      <c r="B4" s="78" t="s">
        <v>0</v>
      </c>
      <c r="C4" s="81">
        <v>1.2858499999999999</v>
      </c>
      <c r="D4" s="82" t="s">
        <v>48</v>
      </c>
      <c r="E4" s="83">
        <v>3.889087296526054E-3</v>
      </c>
      <c r="F4" s="81">
        <v>1.1022249999999998</v>
      </c>
      <c r="G4" s="82" t="s">
        <v>48</v>
      </c>
      <c r="H4" s="82">
        <v>0.25216537397774041</v>
      </c>
      <c r="I4" s="82">
        <v>1.2944499999999999</v>
      </c>
      <c r="J4" s="82" t="s">
        <v>48</v>
      </c>
      <c r="K4" s="83">
        <v>9.6372247042393056E-2</v>
      </c>
      <c r="L4" s="81">
        <v>1.2965249999999999</v>
      </c>
      <c r="M4" s="82" t="s">
        <v>48</v>
      </c>
      <c r="N4" s="82">
        <v>0.30846476162872649</v>
      </c>
      <c r="O4" s="82">
        <v>1.6670333333333334</v>
      </c>
      <c r="P4" s="82" t="s">
        <v>48</v>
      </c>
      <c r="Q4" s="83">
        <v>0.26416817244576107</v>
      </c>
      <c r="U4" s="49" t="s">
        <v>0</v>
      </c>
      <c r="V4" s="23">
        <v>1.2858499999999999</v>
      </c>
      <c r="W4" s="23">
        <v>3.889087296526054E-3</v>
      </c>
      <c r="X4" s="23">
        <v>1.1022249999999998</v>
      </c>
      <c r="Y4" s="23">
        <v>0.25216537397774041</v>
      </c>
      <c r="Z4" s="23">
        <v>1.2965249999999999</v>
      </c>
      <c r="AA4" s="23">
        <v>0.30846476162872649</v>
      </c>
      <c r="AB4" s="23">
        <v>1.6670333333333334</v>
      </c>
      <c r="AC4" s="23">
        <v>0.26416817244576107</v>
      </c>
      <c r="AD4" s="23">
        <v>1.2944499999999999</v>
      </c>
      <c r="AE4" s="23">
        <v>9.6372247042393056E-2</v>
      </c>
      <c r="AG4" s="49" t="s">
        <v>0</v>
      </c>
      <c r="AH4" s="23">
        <v>1.2858499999999999</v>
      </c>
      <c r="AI4" s="23">
        <v>3.889087296526054E-3</v>
      </c>
      <c r="AJ4" s="23">
        <v>1.1022249999999998</v>
      </c>
      <c r="AK4" s="23">
        <v>0.25216537397774041</v>
      </c>
      <c r="AL4" s="23">
        <v>1.2944499999999999</v>
      </c>
      <c r="AM4" s="23">
        <v>9.6372247042393056E-2</v>
      </c>
      <c r="AN4" s="23">
        <v>1.2965249999999999</v>
      </c>
      <c r="AO4" s="23">
        <v>0.30846476162872649</v>
      </c>
      <c r="AP4" s="23">
        <v>1.6670333333333334</v>
      </c>
      <c r="AQ4" s="23">
        <v>0.26416817244576107</v>
      </c>
    </row>
    <row r="5" spans="2:43" ht="18" customHeight="1" x14ac:dyDescent="0.3">
      <c r="B5" s="79" t="s">
        <v>24</v>
      </c>
      <c r="C5" s="84">
        <v>0.2079</v>
      </c>
      <c r="D5" s="51" t="s">
        <v>48</v>
      </c>
      <c r="E5" s="85">
        <v>2.8284271247462709E-4</v>
      </c>
      <c r="F5" s="84">
        <v>0.284275</v>
      </c>
      <c r="G5" s="51" t="s">
        <v>48</v>
      </c>
      <c r="H5" s="51">
        <v>7.6254065465390111E-2</v>
      </c>
      <c r="I5" s="51">
        <v>0.24912499999999999</v>
      </c>
      <c r="J5" s="51" t="s">
        <v>48</v>
      </c>
      <c r="K5" s="85">
        <v>5.0402008888535514E-2</v>
      </c>
      <c r="L5" s="84">
        <v>0.31832499999999997</v>
      </c>
      <c r="M5" s="51" t="s">
        <v>48</v>
      </c>
      <c r="N5" s="51">
        <v>3.4897409168399632E-2</v>
      </c>
      <c r="O5" s="51">
        <v>0.22789999999999999</v>
      </c>
      <c r="P5" s="51" t="s">
        <v>48</v>
      </c>
      <c r="Q5" s="85">
        <v>3.2941918584077377E-2</v>
      </c>
      <c r="U5" s="47" t="s">
        <v>24</v>
      </c>
      <c r="V5" s="18">
        <v>0.2079</v>
      </c>
      <c r="W5" s="18">
        <v>2.8284271247462709E-4</v>
      </c>
      <c r="X5" s="18">
        <v>0.284275</v>
      </c>
      <c r="Y5" s="18">
        <v>7.6254065465390111E-2</v>
      </c>
      <c r="Z5" s="18">
        <v>0.31832499999999997</v>
      </c>
      <c r="AA5" s="18">
        <v>3.4897409168399632E-2</v>
      </c>
      <c r="AB5" s="18">
        <v>0.22789999999999999</v>
      </c>
      <c r="AC5" s="18">
        <v>3.2941918584077377E-2</v>
      </c>
      <c r="AD5" s="18">
        <v>0.24912499999999999</v>
      </c>
      <c r="AE5" s="18">
        <v>5.0402008888535514E-2</v>
      </c>
      <c r="AG5" s="47" t="s">
        <v>24</v>
      </c>
      <c r="AH5" s="18">
        <v>0.2079</v>
      </c>
      <c r="AI5" s="18">
        <v>2.8284271247462709E-4</v>
      </c>
      <c r="AJ5" s="18">
        <v>0.284275</v>
      </c>
      <c r="AK5" s="18">
        <v>7.6254065465390111E-2</v>
      </c>
      <c r="AL5" s="18">
        <v>0.24912499999999999</v>
      </c>
      <c r="AM5" s="18">
        <v>5.0402008888535514E-2</v>
      </c>
      <c r="AN5" s="18">
        <v>0.31832499999999997</v>
      </c>
      <c r="AO5" s="18">
        <v>3.4897409168399632E-2</v>
      </c>
      <c r="AP5" s="18">
        <v>0.22789999999999999</v>
      </c>
      <c r="AQ5" s="18">
        <v>3.2941918584077377E-2</v>
      </c>
    </row>
    <row r="6" spans="2:43" ht="18" customHeight="1" x14ac:dyDescent="0.3">
      <c r="B6" s="79" t="s">
        <v>1</v>
      </c>
      <c r="C6" s="84">
        <v>14.22405</v>
      </c>
      <c r="D6" s="51" t="s">
        <v>48</v>
      </c>
      <c r="E6" s="85">
        <v>2.0152543263817369E-2</v>
      </c>
      <c r="F6" s="84">
        <v>13.383750000000001</v>
      </c>
      <c r="G6" s="51" t="s">
        <v>48</v>
      </c>
      <c r="H6" s="51">
        <v>0.95074387192344845</v>
      </c>
      <c r="I6" s="51">
        <v>13.4047</v>
      </c>
      <c r="J6" s="51" t="s">
        <v>48</v>
      </c>
      <c r="K6" s="85">
        <v>1.1052891868948234</v>
      </c>
      <c r="L6" s="84">
        <v>13.569625</v>
      </c>
      <c r="M6" s="51" t="s">
        <v>48</v>
      </c>
      <c r="N6" s="51">
        <v>0.59344721402441425</v>
      </c>
      <c r="O6" s="51">
        <v>15.259099999999998</v>
      </c>
      <c r="P6" s="51" t="s">
        <v>48</v>
      </c>
      <c r="Q6" s="85">
        <v>0.48236058089358086</v>
      </c>
      <c r="U6" s="47" t="s">
        <v>1</v>
      </c>
      <c r="V6" s="18">
        <v>14.22405</v>
      </c>
      <c r="W6" s="18">
        <v>2.0152543263817369E-2</v>
      </c>
      <c r="X6" s="18">
        <v>13.383750000000001</v>
      </c>
      <c r="Y6" s="18">
        <v>0.95074387192344845</v>
      </c>
      <c r="Z6" s="18">
        <v>13.569625</v>
      </c>
      <c r="AA6" s="18">
        <v>0.59344721402441425</v>
      </c>
      <c r="AB6" s="18">
        <v>15.259099999999998</v>
      </c>
      <c r="AC6" s="18">
        <v>0.48236058089358086</v>
      </c>
      <c r="AD6" s="18">
        <v>13.4047</v>
      </c>
      <c r="AE6" s="18">
        <v>1.1052891868948234</v>
      </c>
      <c r="AG6" s="47" t="s">
        <v>1</v>
      </c>
      <c r="AH6" s="18">
        <v>14.22405</v>
      </c>
      <c r="AI6" s="18">
        <v>2.0152543263817369E-2</v>
      </c>
      <c r="AJ6" s="18">
        <v>13.383750000000001</v>
      </c>
      <c r="AK6" s="18">
        <v>0.95074387192344845</v>
      </c>
      <c r="AL6" s="18">
        <v>13.4047</v>
      </c>
      <c r="AM6" s="18">
        <v>1.1052891868948234</v>
      </c>
      <c r="AN6" s="18">
        <v>13.569625</v>
      </c>
      <c r="AO6" s="18">
        <v>0.59344721402441425</v>
      </c>
      <c r="AP6" s="18">
        <v>15.259099999999998</v>
      </c>
      <c r="AQ6" s="18">
        <v>0.48236058089358086</v>
      </c>
    </row>
    <row r="7" spans="2:43" ht="18" customHeight="1" x14ac:dyDescent="0.3">
      <c r="B7" s="79" t="s">
        <v>50</v>
      </c>
      <c r="C7" s="84">
        <v>5.8327499999999999</v>
      </c>
      <c r="D7" s="51" t="s">
        <v>48</v>
      </c>
      <c r="E7" s="85">
        <v>4.4335595180396196E-2</v>
      </c>
      <c r="F7" s="84">
        <v>4.7555249999999996</v>
      </c>
      <c r="G7" s="51" t="s">
        <v>48</v>
      </c>
      <c r="H7" s="51">
        <v>0.81823435263581124</v>
      </c>
      <c r="I7" s="51">
        <v>5.2423749999999991</v>
      </c>
      <c r="J7" s="51" t="s">
        <v>48</v>
      </c>
      <c r="K7" s="85">
        <v>0.94289626992227871</v>
      </c>
      <c r="L7" s="84">
        <v>3.3463750000000001</v>
      </c>
      <c r="M7" s="51" t="s">
        <v>48</v>
      </c>
      <c r="N7" s="51">
        <v>0.46005860043404367</v>
      </c>
      <c r="O7" s="51">
        <v>6.2961666666666671</v>
      </c>
      <c r="P7" s="51" t="s">
        <v>48</v>
      </c>
      <c r="Q7" s="85">
        <v>0.51377450630926258</v>
      </c>
      <c r="U7" s="47" t="s">
        <v>50</v>
      </c>
      <c r="V7" s="18">
        <v>5.8327499999999999</v>
      </c>
      <c r="W7" s="18">
        <v>4.4335595180396196E-2</v>
      </c>
      <c r="X7" s="18">
        <v>4.7555249999999996</v>
      </c>
      <c r="Y7" s="18">
        <v>0.81823435263581124</v>
      </c>
      <c r="Z7" s="18">
        <v>3.3463750000000001</v>
      </c>
      <c r="AA7" s="18">
        <v>0.46005860043404367</v>
      </c>
      <c r="AB7" s="18">
        <v>6.2961666666666671</v>
      </c>
      <c r="AC7" s="18">
        <v>0.51377450630926258</v>
      </c>
      <c r="AD7" s="18">
        <v>5.2423749999999991</v>
      </c>
      <c r="AE7" s="18">
        <v>0.94289626992227871</v>
      </c>
      <c r="AG7" s="47" t="s">
        <v>50</v>
      </c>
      <c r="AH7" s="18">
        <v>5.8327499999999999</v>
      </c>
      <c r="AI7" s="18">
        <v>4.4335595180396196E-2</v>
      </c>
      <c r="AJ7" s="18">
        <v>4.7555249999999996</v>
      </c>
      <c r="AK7" s="18">
        <v>0.81823435263581124</v>
      </c>
      <c r="AL7" s="18">
        <v>5.2423749999999991</v>
      </c>
      <c r="AM7" s="18">
        <v>0.94289626992227871</v>
      </c>
      <c r="AN7" s="18">
        <v>3.3463750000000001</v>
      </c>
      <c r="AO7" s="18">
        <v>0.46005860043404367</v>
      </c>
      <c r="AP7" s="18">
        <v>6.2961666666666671</v>
      </c>
      <c r="AQ7" s="18">
        <v>0.51377450630926258</v>
      </c>
    </row>
    <row r="8" spans="2:43" ht="18" customHeight="1" x14ac:dyDescent="0.3">
      <c r="B8" s="79" t="s">
        <v>26</v>
      </c>
      <c r="C8" s="84">
        <v>0.17394999999999999</v>
      </c>
      <c r="D8" s="51" t="s">
        <v>48</v>
      </c>
      <c r="E8" s="85">
        <v>4.4547727214752494E-3</v>
      </c>
      <c r="F8" s="84">
        <v>0.20937500000000003</v>
      </c>
      <c r="G8" s="51" t="s">
        <v>48</v>
      </c>
      <c r="H8" s="51">
        <v>5.4527447216974972E-2</v>
      </c>
      <c r="I8" s="51">
        <v>0.195275</v>
      </c>
      <c r="J8" s="51" t="s">
        <v>48</v>
      </c>
      <c r="K8" s="85">
        <v>6.6513075155691451E-2</v>
      </c>
      <c r="L8" s="84">
        <v>0.24892500000000001</v>
      </c>
      <c r="M8" s="51" t="s">
        <v>48</v>
      </c>
      <c r="N8" s="51">
        <v>5.224291818036203E-2</v>
      </c>
      <c r="O8" s="51">
        <v>0.16176666666666667</v>
      </c>
      <c r="P8" s="51" t="s">
        <v>48</v>
      </c>
      <c r="Q8" s="85">
        <v>1.6357363275703442E-2</v>
      </c>
      <c r="U8" s="47" t="s">
        <v>26</v>
      </c>
      <c r="V8" s="18">
        <v>0.17394999999999999</v>
      </c>
      <c r="W8" s="18">
        <v>4.4547727214752494E-3</v>
      </c>
      <c r="X8" s="18">
        <v>0.20937500000000003</v>
      </c>
      <c r="Y8" s="18">
        <v>5.4527447216974972E-2</v>
      </c>
      <c r="Z8" s="18">
        <v>0.24892500000000001</v>
      </c>
      <c r="AA8" s="18">
        <v>5.224291818036203E-2</v>
      </c>
      <c r="AB8" s="18">
        <v>0.16176666666666667</v>
      </c>
      <c r="AC8" s="18">
        <v>1.6357363275703442E-2</v>
      </c>
      <c r="AD8" s="18">
        <v>0.195275</v>
      </c>
      <c r="AE8" s="18">
        <v>6.6513075155691451E-2</v>
      </c>
      <c r="AG8" s="47" t="s">
        <v>26</v>
      </c>
      <c r="AH8" s="18">
        <v>0.17394999999999999</v>
      </c>
      <c r="AI8" s="18">
        <v>4.4547727214752494E-3</v>
      </c>
      <c r="AJ8" s="18">
        <v>0.20937500000000003</v>
      </c>
      <c r="AK8" s="18">
        <v>5.4527447216974972E-2</v>
      </c>
      <c r="AL8" s="18">
        <v>0.195275</v>
      </c>
      <c r="AM8" s="18">
        <v>6.6513075155691451E-2</v>
      </c>
      <c r="AN8" s="18">
        <v>0.24892500000000001</v>
      </c>
      <c r="AO8" s="18">
        <v>5.224291818036203E-2</v>
      </c>
      <c r="AP8" s="18">
        <v>0.16176666666666667</v>
      </c>
      <c r="AQ8" s="18">
        <v>1.6357363275703442E-2</v>
      </c>
    </row>
    <row r="9" spans="2:43" ht="18" customHeight="1" x14ac:dyDescent="0.3">
      <c r="B9" s="79" t="s">
        <v>2</v>
      </c>
      <c r="C9" s="84">
        <v>3.1764000000000001</v>
      </c>
      <c r="D9" s="51" t="s">
        <v>48</v>
      </c>
      <c r="E9" s="85">
        <v>0.12303657992644612</v>
      </c>
      <c r="F9" s="84">
        <v>3.4738999999999995</v>
      </c>
      <c r="G9" s="51" t="s">
        <v>48</v>
      </c>
      <c r="H9" s="51">
        <v>0.30807828009561461</v>
      </c>
      <c r="I9" s="51">
        <v>3.1712249999999997</v>
      </c>
      <c r="J9" s="51" t="s">
        <v>48</v>
      </c>
      <c r="K9" s="85">
        <v>0.2128907446712236</v>
      </c>
      <c r="L9" s="84">
        <v>3.7199</v>
      </c>
      <c r="M9" s="51" t="s">
        <v>48</v>
      </c>
      <c r="N9" s="51">
        <v>0.54261975022416475</v>
      </c>
      <c r="O9" s="51">
        <v>2.8266000000000004</v>
      </c>
      <c r="P9" s="51" t="s">
        <v>48</v>
      </c>
      <c r="Q9" s="85">
        <v>0.25076084223817185</v>
      </c>
      <c r="U9" s="47" t="s">
        <v>2</v>
      </c>
      <c r="V9" s="18">
        <v>3.1764000000000001</v>
      </c>
      <c r="W9" s="18">
        <v>0.12303657992644612</v>
      </c>
      <c r="X9" s="18">
        <v>3.4738999999999995</v>
      </c>
      <c r="Y9" s="18">
        <v>0.30807828009561461</v>
      </c>
      <c r="Z9" s="18">
        <v>3.7199</v>
      </c>
      <c r="AA9" s="18">
        <v>0.54261975022416475</v>
      </c>
      <c r="AB9" s="18">
        <v>2.8266000000000004</v>
      </c>
      <c r="AC9" s="18">
        <v>0.25076084223817185</v>
      </c>
      <c r="AD9" s="18">
        <v>3.1712249999999997</v>
      </c>
      <c r="AE9" s="18">
        <v>0.2128907446712236</v>
      </c>
      <c r="AG9" s="47" t="s">
        <v>2</v>
      </c>
      <c r="AH9" s="18">
        <v>3.1764000000000001</v>
      </c>
      <c r="AI9" s="18">
        <v>0.12303657992644612</v>
      </c>
      <c r="AJ9" s="18">
        <v>3.4738999999999995</v>
      </c>
      <c r="AK9" s="18">
        <v>0.30807828009561461</v>
      </c>
      <c r="AL9" s="18">
        <v>3.1712249999999997</v>
      </c>
      <c r="AM9" s="18">
        <v>0.2128907446712236</v>
      </c>
      <c r="AN9" s="18">
        <v>3.7199</v>
      </c>
      <c r="AO9" s="18">
        <v>0.54261975022416475</v>
      </c>
      <c r="AP9" s="18">
        <v>2.8266000000000004</v>
      </c>
      <c r="AQ9" s="18">
        <v>0.25076084223817185</v>
      </c>
    </row>
    <row r="10" spans="2:43" ht="18" customHeight="1" x14ac:dyDescent="0.3">
      <c r="B10" s="79" t="s">
        <v>29</v>
      </c>
      <c r="C10" s="84">
        <v>23.637</v>
      </c>
      <c r="D10" s="51" t="s">
        <v>48</v>
      </c>
      <c r="E10" s="85">
        <v>0.4128089388564376</v>
      </c>
      <c r="F10" s="84">
        <v>22.183150000000001</v>
      </c>
      <c r="G10" s="51" t="s">
        <v>48</v>
      </c>
      <c r="H10" s="51">
        <v>1.1198307089317567</v>
      </c>
      <c r="I10" s="51">
        <v>23.427025</v>
      </c>
      <c r="J10" s="51" t="s">
        <v>48</v>
      </c>
      <c r="K10" s="85">
        <v>0.81130878780319959</v>
      </c>
      <c r="L10" s="84">
        <v>18.160374999999998</v>
      </c>
      <c r="M10" s="51" t="s">
        <v>48</v>
      </c>
      <c r="N10" s="51">
        <v>1.3942677537570451</v>
      </c>
      <c r="O10" s="51">
        <v>24.076833333333337</v>
      </c>
      <c r="P10" s="51" t="s">
        <v>48</v>
      </c>
      <c r="Q10" s="85">
        <v>0.42211738098913215</v>
      </c>
      <c r="U10" s="47" t="s">
        <v>29</v>
      </c>
      <c r="V10" s="18">
        <v>23.637</v>
      </c>
      <c r="W10" s="18">
        <v>0.4128089388564376</v>
      </c>
      <c r="X10" s="18">
        <v>22.183150000000001</v>
      </c>
      <c r="Y10" s="18">
        <v>1.1198307089317567</v>
      </c>
      <c r="Z10" s="18">
        <v>18.160374999999998</v>
      </c>
      <c r="AA10" s="18">
        <v>1.3942677537570451</v>
      </c>
      <c r="AB10" s="18">
        <v>24.076833333333337</v>
      </c>
      <c r="AC10" s="18">
        <v>0.42211738098913215</v>
      </c>
      <c r="AD10" s="18">
        <v>23.427025</v>
      </c>
      <c r="AE10" s="18">
        <v>0.81130878780319959</v>
      </c>
      <c r="AG10" s="47" t="s">
        <v>29</v>
      </c>
      <c r="AH10" s="18">
        <v>23.637</v>
      </c>
      <c r="AI10" s="18">
        <v>0.4128089388564376</v>
      </c>
      <c r="AJ10" s="18">
        <v>22.183150000000001</v>
      </c>
      <c r="AK10" s="18">
        <v>1.1198307089317567</v>
      </c>
      <c r="AL10" s="18">
        <v>23.427025</v>
      </c>
      <c r="AM10" s="18">
        <v>0.81130878780319959</v>
      </c>
      <c r="AN10" s="18">
        <v>18.160374999999998</v>
      </c>
      <c r="AO10" s="18">
        <v>1.3942677537570451</v>
      </c>
      <c r="AP10" s="18">
        <v>24.076833333333337</v>
      </c>
      <c r="AQ10" s="18">
        <v>0.42211738098913215</v>
      </c>
    </row>
    <row r="11" spans="2:43" ht="18" customHeight="1" x14ac:dyDescent="0.3">
      <c r="B11" s="79" t="s">
        <v>28</v>
      </c>
      <c r="C11" s="84">
        <v>2.2718999999999996</v>
      </c>
      <c r="D11" s="51" t="s">
        <v>48</v>
      </c>
      <c r="E11" s="85">
        <v>9.1216774773074105E-2</v>
      </c>
      <c r="F11" s="84">
        <v>1.9576500000000001</v>
      </c>
      <c r="G11" s="51" t="s">
        <v>48</v>
      </c>
      <c r="H11" s="51">
        <v>0.60534788069891288</v>
      </c>
      <c r="I11" s="51">
        <v>2.4362749999999997</v>
      </c>
      <c r="J11" s="51" t="s">
        <v>48</v>
      </c>
      <c r="K11" s="85">
        <v>0.22612160998011568</v>
      </c>
      <c r="L11" s="84">
        <v>1.64835</v>
      </c>
      <c r="M11" s="51" t="s">
        <v>48</v>
      </c>
      <c r="N11" s="51">
        <v>5.8179635612473919E-2</v>
      </c>
      <c r="O11" s="51">
        <v>2.6379333333333332</v>
      </c>
      <c r="P11" s="51" t="s">
        <v>48</v>
      </c>
      <c r="Q11" s="85">
        <v>8.1266249657110309E-2</v>
      </c>
      <c r="U11" s="47" t="s">
        <v>28</v>
      </c>
      <c r="V11" s="18">
        <v>2.2718999999999996</v>
      </c>
      <c r="W11" s="18">
        <v>9.1216774773074105E-2</v>
      </c>
      <c r="X11" s="18">
        <v>1.9576500000000001</v>
      </c>
      <c r="Y11" s="18">
        <v>0.60534788069891288</v>
      </c>
      <c r="Z11" s="18">
        <v>1.64835</v>
      </c>
      <c r="AA11" s="18">
        <v>5.8179635612473919E-2</v>
      </c>
      <c r="AB11" s="18">
        <v>2.6379333333333332</v>
      </c>
      <c r="AC11" s="18">
        <v>8.1266249657110309E-2</v>
      </c>
      <c r="AD11" s="18">
        <v>2.4362749999999997</v>
      </c>
      <c r="AE11" s="18">
        <v>0.22612160998011568</v>
      </c>
      <c r="AG11" s="47" t="s">
        <v>28</v>
      </c>
      <c r="AH11" s="18">
        <v>2.2718999999999996</v>
      </c>
      <c r="AI11" s="18">
        <v>9.1216774773074105E-2</v>
      </c>
      <c r="AJ11" s="18">
        <v>1.9576500000000001</v>
      </c>
      <c r="AK11" s="18">
        <v>0.60534788069891288</v>
      </c>
      <c r="AL11" s="18">
        <v>2.4362749999999997</v>
      </c>
      <c r="AM11" s="18">
        <v>0.22612160998011568</v>
      </c>
      <c r="AN11" s="18">
        <v>1.64835</v>
      </c>
      <c r="AO11" s="18">
        <v>5.8179635612473919E-2</v>
      </c>
      <c r="AP11" s="18">
        <v>2.6379333333333332</v>
      </c>
      <c r="AQ11" s="18">
        <v>8.1266249657110309E-2</v>
      </c>
    </row>
    <row r="12" spans="2:43" ht="18" customHeight="1" x14ac:dyDescent="0.3">
      <c r="B12" s="79" t="s">
        <v>3</v>
      </c>
      <c r="C12" s="84">
        <v>30.421749999999999</v>
      </c>
      <c r="D12" s="51" t="s">
        <v>48</v>
      </c>
      <c r="E12" s="85">
        <v>0.22111229047709807</v>
      </c>
      <c r="F12" s="84">
        <v>27.903449999999999</v>
      </c>
      <c r="G12" s="51" t="s">
        <v>48</v>
      </c>
      <c r="H12" s="51">
        <v>3.8312559911861852</v>
      </c>
      <c r="I12" s="51">
        <v>29.766475</v>
      </c>
      <c r="J12" s="51" t="s">
        <v>48</v>
      </c>
      <c r="K12" s="85">
        <v>1.8452331530640353</v>
      </c>
      <c r="L12" s="84">
        <v>22.767624999999999</v>
      </c>
      <c r="M12" s="51" t="s">
        <v>48</v>
      </c>
      <c r="N12" s="51">
        <v>1.5162960493144981</v>
      </c>
      <c r="O12" s="51">
        <v>28.870166666666666</v>
      </c>
      <c r="P12" s="51" t="s">
        <v>48</v>
      </c>
      <c r="Q12" s="85">
        <v>2.9567822126990091</v>
      </c>
      <c r="U12" s="47" t="s">
        <v>3</v>
      </c>
      <c r="V12" s="18">
        <v>30.421749999999999</v>
      </c>
      <c r="W12" s="18">
        <v>0.22111229047709807</v>
      </c>
      <c r="X12" s="18">
        <v>27.903449999999999</v>
      </c>
      <c r="Y12" s="18">
        <v>3.8312559911861852</v>
      </c>
      <c r="Z12" s="18">
        <v>22.767624999999999</v>
      </c>
      <c r="AA12" s="18">
        <v>1.5162960493144981</v>
      </c>
      <c r="AB12" s="18">
        <v>28.870166666666666</v>
      </c>
      <c r="AC12" s="18">
        <v>2.9567822126990091</v>
      </c>
      <c r="AD12" s="18">
        <v>29.766475</v>
      </c>
      <c r="AE12" s="18">
        <v>1.8452331530640353</v>
      </c>
      <c r="AG12" s="47" t="s">
        <v>3</v>
      </c>
      <c r="AH12" s="18">
        <v>30.421749999999999</v>
      </c>
      <c r="AI12" s="18">
        <v>0.22111229047709807</v>
      </c>
      <c r="AJ12" s="18">
        <v>27.903449999999999</v>
      </c>
      <c r="AK12" s="18">
        <v>3.8312559911861852</v>
      </c>
      <c r="AL12" s="18">
        <v>29.766475</v>
      </c>
      <c r="AM12" s="18">
        <v>1.8452331530640353</v>
      </c>
      <c r="AN12" s="18">
        <v>22.767624999999999</v>
      </c>
      <c r="AO12" s="18">
        <v>1.5162960493144981</v>
      </c>
      <c r="AP12" s="18">
        <v>28.870166666666666</v>
      </c>
      <c r="AQ12" s="18">
        <v>2.9567822126990091</v>
      </c>
    </row>
    <row r="13" spans="2:43" ht="18" customHeight="1" x14ac:dyDescent="0.3">
      <c r="B13" s="79" t="s">
        <v>30</v>
      </c>
      <c r="C13" s="84">
        <v>0.18790000000000001</v>
      </c>
      <c r="D13" s="51" t="s">
        <v>48</v>
      </c>
      <c r="E13" s="85">
        <v>3.1112698372208003E-3</v>
      </c>
      <c r="F13" s="84">
        <v>0.19512500000000002</v>
      </c>
      <c r="G13" s="51" t="s">
        <v>48</v>
      </c>
      <c r="H13" s="51">
        <v>2.1870890090102065E-2</v>
      </c>
      <c r="I13" s="51">
        <v>0.19700000000000001</v>
      </c>
      <c r="J13" s="51" t="s">
        <v>48</v>
      </c>
      <c r="K13" s="85">
        <v>4.5350266445376819E-2</v>
      </c>
      <c r="L13" s="84">
        <v>0.19320000000000001</v>
      </c>
      <c r="M13" s="51" t="s">
        <v>48</v>
      </c>
      <c r="N13" s="51">
        <v>1.6505554620591549E-2</v>
      </c>
      <c r="O13" s="51">
        <v>0.18266666666666667</v>
      </c>
      <c r="P13" s="51" t="s">
        <v>48</v>
      </c>
      <c r="Q13" s="85">
        <v>2.8884828774519856E-3</v>
      </c>
      <c r="U13" s="47" t="s">
        <v>30</v>
      </c>
      <c r="V13" s="18">
        <v>0.18790000000000001</v>
      </c>
      <c r="W13" s="18">
        <v>3.1112698372208003E-3</v>
      </c>
      <c r="X13" s="18">
        <v>0.19512500000000002</v>
      </c>
      <c r="Y13" s="18">
        <v>2.1870890090102065E-2</v>
      </c>
      <c r="Z13" s="18">
        <v>0.19320000000000001</v>
      </c>
      <c r="AA13" s="18">
        <v>1.6505554620591549E-2</v>
      </c>
      <c r="AB13" s="18">
        <v>0.18266666666666667</v>
      </c>
      <c r="AC13" s="18">
        <v>2.8884828774519856E-3</v>
      </c>
      <c r="AD13" s="18">
        <v>0.19700000000000001</v>
      </c>
      <c r="AE13" s="18">
        <v>4.5350266445376819E-2</v>
      </c>
      <c r="AG13" s="47" t="s">
        <v>30</v>
      </c>
      <c r="AH13" s="18">
        <v>0.18790000000000001</v>
      </c>
      <c r="AI13" s="18">
        <v>3.1112698372208003E-3</v>
      </c>
      <c r="AJ13" s="18">
        <v>0.19512500000000002</v>
      </c>
      <c r="AK13" s="18">
        <v>2.1870890090102065E-2</v>
      </c>
      <c r="AL13" s="18">
        <v>0.19700000000000001</v>
      </c>
      <c r="AM13" s="18">
        <v>4.5350266445376819E-2</v>
      </c>
      <c r="AN13" s="18">
        <v>0.19320000000000001</v>
      </c>
      <c r="AO13" s="18">
        <v>1.6505554620591549E-2</v>
      </c>
      <c r="AP13" s="18">
        <v>0.18266666666666667</v>
      </c>
      <c r="AQ13" s="18">
        <v>2.8884828774519856E-3</v>
      </c>
    </row>
    <row r="14" spans="2:43" ht="18" customHeight="1" x14ac:dyDescent="0.3">
      <c r="B14" s="79" t="s">
        <v>31</v>
      </c>
      <c r="C14" s="84">
        <v>0.44185000000000002</v>
      </c>
      <c r="D14" s="51" t="s">
        <v>48</v>
      </c>
      <c r="E14" s="85">
        <v>4.0658639918226207E-2</v>
      </c>
      <c r="F14" s="84">
        <v>0.41215000000000002</v>
      </c>
      <c r="G14" s="51" t="s">
        <v>48</v>
      </c>
      <c r="H14" s="51">
        <v>7.3805216617797403E-2</v>
      </c>
      <c r="I14" s="51">
        <v>0.39862500000000001</v>
      </c>
      <c r="J14" s="51" t="s">
        <v>48</v>
      </c>
      <c r="K14" s="85">
        <v>1.7865679388145303E-2</v>
      </c>
      <c r="L14" s="84">
        <v>0.29135</v>
      </c>
      <c r="M14" s="51" t="s">
        <v>48</v>
      </c>
      <c r="N14" s="51">
        <v>4.5471272982693905E-2</v>
      </c>
      <c r="O14" s="51">
        <v>0.38080000000000003</v>
      </c>
      <c r="P14" s="51" t="s">
        <v>48</v>
      </c>
      <c r="Q14" s="85">
        <v>4.0318854150384428E-2</v>
      </c>
      <c r="U14" s="47" t="s">
        <v>31</v>
      </c>
      <c r="V14" s="18">
        <v>0.44185000000000002</v>
      </c>
      <c r="W14" s="18">
        <v>4.0658639918226207E-2</v>
      </c>
      <c r="X14" s="18">
        <v>0.41215000000000002</v>
      </c>
      <c r="Y14" s="18">
        <v>7.3805216617797403E-2</v>
      </c>
      <c r="Z14" s="18">
        <v>0.29135</v>
      </c>
      <c r="AA14" s="18">
        <v>4.5471272982693905E-2</v>
      </c>
      <c r="AB14" s="18">
        <v>0.38080000000000003</v>
      </c>
      <c r="AC14" s="18">
        <v>4.0318854150384428E-2</v>
      </c>
      <c r="AD14" s="18">
        <v>0.39862500000000001</v>
      </c>
      <c r="AE14" s="18">
        <v>1.7865679388145303E-2</v>
      </c>
      <c r="AG14" s="47" t="s">
        <v>31</v>
      </c>
      <c r="AH14" s="18">
        <v>0.44185000000000002</v>
      </c>
      <c r="AI14" s="18">
        <v>4.0658639918226207E-2</v>
      </c>
      <c r="AJ14" s="18">
        <v>0.41215000000000002</v>
      </c>
      <c r="AK14" s="18">
        <v>7.3805216617797403E-2</v>
      </c>
      <c r="AL14" s="18">
        <v>0.39862500000000001</v>
      </c>
      <c r="AM14" s="18">
        <v>1.7865679388145303E-2</v>
      </c>
      <c r="AN14" s="18">
        <v>0.29135</v>
      </c>
      <c r="AO14" s="18">
        <v>4.5471272982693905E-2</v>
      </c>
      <c r="AP14" s="18">
        <v>0.38080000000000003</v>
      </c>
      <c r="AQ14" s="18">
        <v>4.0318854150384428E-2</v>
      </c>
    </row>
    <row r="15" spans="2:43" ht="18" customHeight="1" x14ac:dyDescent="0.3">
      <c r="B15" s="79" t="s">
        <v>4</v>
      </c>
      <c r="C15" s="84">
        <v>3.2548499999999998</v>
      </c>
      <c r="D15" s="51" t="s">
        <v>48</v>
      </c>
      <c r="E15" s="85">
        <v>0.41174827868492769</v>
      </c>
      <c r="F15" s="84">
        <v>5.089224999999999</v>
      </c>
      <c r="G15" s="51" t="s">
        <v>48</v>
      </c>
      <c r="H15" s="51">
        <v>0.90161003164709663</v>
      </c>
      <c r="I15" s="51">
        <v>2.8108249999999999</v>
      </c>
      <c r="J15" s="51" t="s">
        <v>48</v>
      </c>
      <c r="K15" s="85">
        <v>0.23815887379366651</v>
      </c>
      <c r="L15" s="84">
        <v>10.256575</v>
      </c>
      <c r="M15" s="51" t="s">
        <v>48</v>
      </c>
      <c r="N15" s="51">
        <v>3.6570860644097505</v>
      </c>
      <c r="O15" s="51">
        <v>2.7761666666666667</v>
      </c>
      <c r="P15" s="51" t="s">
        <v>48</v>
      </c>
      <c r="Q15" s="85">
        <v>0.44914289856718409</v>
      </c>
      <c r="U15" s="47" t="s">
        <v>4</v>
      </c>
      <c r="V15" s="18">
        <v>3.2548499999999998</v>
      </c>
      <c r="W15" s="18">
        <v>0.41174827868492769</v>
      </c>
      <c r="X15" s="18">
        <v>5.0890000000000004</v>
      </c>
      <c r="Y15" s="18">
        <v>0.90161003164709663</v>
      </c>
      <c r="Z15" s="18">
        <v>10.256575</v>
      </c>
      <c r="AA15" s="18">
        <v>3.6570860644097505</v>
      </c>
      <c r="AB15" s="18">
        <v>2.7761666666666667</v>
      </c>
      <c r="AC15" s="18">
        <v>0.44914289856718409</v>
      </c>
      <c r="AD15" s="18">
        <v>2.8108249999999999</v>
      </c>
      <c r="AE15" s="18">
        <v>0.23815887379366651</v>
      </c>
      <c r="AG15" s="47" t="s">
        <v>4</v>
      </c>
      <c r="AH15" s="18">
        <v>3.2548499999999998</v>
      </c>
      <c r="AI15" s="18">
        <v>0.41174827868492769</v>
      </c>
      <c r="AJ15" s="18">
        <v>5.0890000000000004</v>
      </c>
      <c r="AK15" s="18">
        <v>0.90161003164709663</v>
      </c>
      <c r="AL15" s="18">
        <v>2.8108249999999999</v>
      </c>
      <c r="AM15" s="18">
        <v>0.23815887379366651</v>
      </c>
      <c r="AN15" s="18">
        <v>10.256575</v>
      </c>
      <c r="AO15" s="18">
        <v>3.6570860644097505</v>
      </c>
      <c r="AP15" s="18">
        <v>2.7761666666666667</v>
      </c>
      <c r="AQ15" s="18">
        <v>0.44914289856718409</v>
      </c>
    </row>
    <row r="16" spans="2:43" ht="18" customHeight="1" x14ac:dyDescent="0.3">
      <c r="B16" s="79" t="s">
        <v>5</v>
      </c>
      <c r="C16" s="84">
        <v>3.0120499999999999</v>
      </c>
      <c r="D16" s="51" t="s">
        <v>48</v>
      </c>
      <c r="E16" s="85">
        <v>0.17302902935634529</v>
      </c>
      <c r="F16" s="84">
        <v>3.7533750000000001</v>
      </c>
      <c r="G16" s="51" t="s">
        <v>48</v>
      </c>
      <c r="H16" s="51">
        <v>0.63018456225140662</v>
      </c>
      <c r="I16" s="51">
        <v>3.632825</v>
      </c>
      <c r="J16" s="51" t="s">
        <v>48</v>
      </c>
      <c r="K16" s="85">
        <v>0.30115086335589747</v>
      </c>
      <c r="L16" s="84">
        <v>3.9593500000000001</v>
      </c>
      <c r="M16" s="51" t="s">
        <v>48</v>
      </c>
      <c r="N16" s="51">
        <v>0.58736961957527178</v>
      </c>
      <c r="O16" s="51">
        <v>3.2798666666666669</v>
      </c>
      <c r="P16" s="51" t="s">
        <v>48</v>
      </c>
      <c r="Q16" s="85">
        <v>0.2922682386666885</v>
      </c>
      <c r="U16" s="47" t="s">
        <v>5</v>
      </c>
      <c r="V16" s="18">
        <v>3.0120499999999999</v>
      </c>
      <c r="W16" s="18">
        <v>0.17302902935634529</v>
      </c>
      <c r="X16" s="18">
        <v>3.7533750000000001</v>
      </c>
      <c r="Y16" s="18">
        <v>0.63018456225140662</v>
      </c>
      <c r="Z16" s="18">
        <v>3.9593500000000001</v>
      </c>
      <c r="AA16" s="18">
        <v>0.58736961957527178</v>
      </c>
      <c r="AB16" s="18">
        <v>3.2798666666666669</v>
      </c>
      <c r="AC16" s="18">
        <v>0.2922682386666885</v>
      </c>
      <c r="AD16" s="18">
        <v>3.632825</v>
      </c>
      <c r="AE16" s="18">
        <v>0.30115086335589747</v>
      </c>
      <c r="AG16" s="47" t="s">
        <v>5</v>
      </c>
      <c r="AH16" s="18">
        <v>3.0120499999999999</v>
      </c>
      <c r="AI16" s="18">
        <v>0.17302902935634529</v>
      </c>
      <c r="AJ16" s="18">
        <v>3.7533750000000001</v>
      </c>
      <c r="AK16" s="18">
        <v>0.63018456225140662</v>
      </c>
      <c r="AL16" s="18">
        <v>3.632825</v>
      </c>
      <c r="AM16" s="18">
        <v>0.30115086335589747</v>
      </c>
      <c r="AN16" s="18">
        <v>3.9593500000000001</v>
      </c>
      <c r="AO16" s="18">
        <v>0.58736961957527178</v>
      </c>
      <c r="AP16" s="18">
        <v>3.2798666666666669</v>
      </c>
      <c r="AQ16" s="18">
        <v>0.2922682386666885</v>
      </c>
    </row>
    <row r="17" spans="1:43" ht="18" customHeight="1" x14ac:dyDescent="0.3">
      <c r="B17" s="79" t="s">
        <v>47</v>
      </c>
      <c r="C17" s="84">
        <v>0.1706</v>
      </c>
      <c r="D17" s="51" t="s">
        <v>48</v>
      </c>
      <c r="E17" s="85">
        <v>3.7193816690412357E-2</v>
      </c>
      <c r="F17" s="84">
        <v>0.25495000000000001</v>
      </c>
      <c r="G17" s="51" t="s">
        <v>48</v>
      </c>
      <c r="H17" s="51">
        <v>5.5408453025388368E-2</v>
      </c>
      <c r="I17" s="51">
        <v>0.154275</v>
      </c>
      <c r="J17" s="51" t="s">
        <v>48</v>
      </c>
      <c r="K17" s="85">
        <v>2.297903029575734E-2</v>
      </c>
      <c r="L17" s="84">
        <v>0.37570000000000003</v>
      </c>
      <c r="M17" s="51" t="s">
        <v>48</v>
      </c>
      <c r="N17" s="51">
        <v>6.112626276814246E-2</v>
      </c>
      <c r="O17" s="51">
        <v>0.12463333333333333</v>
      </c>
      <c r="P17" s="51" t="s">
        <v>48</v>
      </c>
      <c r="Q17" s="85">
        <v>2.5651575650110277E-2</v>
      </c>
      <c r="U17" s="47" t="s">
        <v>47</v>
      </c>
      <c r="V17" s="18">
        <v>0.1706</v>
      </c>
      <c r="W17" s="18">
        <v>3.7193816690412357E-2</v>
      </c>
      <c r="X17" s="18">
        <v>0.25495000000000001</v>
      </c>
      <c r="Y17" s="18">
        <v>5.5408453025388368E-2</v>
      </c>
      <c r="Z17" s="18">
        <v>0.37570000000000003</v>
      </c>
      <c r="AA17" s="18">
        <v>6.112626276814246E-2</v>
      </c>
      <c r="AB17" s="18">
        <v>0.12463333333333333</v>
      </c>
      <c r="AC17" s="18">
        <v>2.5651575650110277E-2</v>
      </c>
      <c r="AD17" s="18">
        <v>0.154275</v>
      </c>
      <c r="AE17" s="18">
        <v>2.297903029575734E-2</v>
      </c>
      <c r="AG17" s="47" t="s">
        <v>47</v>
      </c>
      <c r="AH17" s="18">
        <v>0.1706</v>
      </c>
      <c r="AI17" s="18">
        <v>3.7193816690412357E-2</v>
      </c>
      <c r="AJ17" s="18">
        <v>0.25495000000000001</v>
      </c>
      <c r="AK17" s="18">
        <v>5.5408453025388368E-2</v>
      </c>
      <c r="AL17" s="18">
        <v>0.154275</v>
      </c>
      <c r="AM17" s="18">
        <v>2.297903029575734E-2</v>
      </c>
      <c r="AN17" s="18">
        <v>0.37570000000000003</v>
      </c>
      <c r="AO17" s="18">
        <v>6.112626276814246E-2</v>
      </c>
      <c r="AP17" s="18">
        <v>0.12463333333333333</v>
      </c>
      <c r="AQ17" s="18">
        <v>2.5651575650110277E-2</v>
      </c>
    </row>
    <row r="18" spans="1:43" ht="18" customHeight="1" x14ac:dyDescent="0.3">
      <c r="B18" s="79" t="s">
        <v>6</v>
      </c>
      <c r="C18" s="84">
        <v>0.4118</v>
      </c>
      <c r="D18" s="51" t="s">
        <v>48</v>
      </c>
      <c r="E18" s="85">
        <v>2.3051681066682008E-2</v>
      </c>
      <c r="F18" s="84">
        <v>0.44597500000000001</v>
      </c>
      <c r="G18" s="51" t="s">
        <v>48</v>
      </c>
      <c r="H18" s="51">
        <v>7.0115684170281647E-2</v>
      </c>
      <c r="I18" s="51">
        <v>0.38469999999999999</v>
      </c>
      <c r="J18" s="51" t="s">
        <v>48</v>
      </c>
      <c r="K18" s="85">
        <v>6.5136113894930306E-2</v>
      </c>
      <c r="L18" s="84">
        <v>0.57709999999999995</v>
      </c>
      <c r="M18" s="51" t="s">
        <v>48</v>
      </c>
      <c r="N18" s="51">
        <v>3.6699772932994423E-2</v>
      </c>
      <c r="O18" s="51">
        <v>0.3042333333333333</v>
      </c>
      <c r="P18" s="51" t="s">
        <v>48</v>
      </c>
      <c r="Q18" s="85">
        <v>3.3286083178009671E-2</v>
      </c>
      <c r="U18" s="47" t="s">
        <v>6</v>
      </c>
      <c r="V18" s="18">
        <v>0.4118</v>
      </c>
      <c r="W18" s="18">
        <v>2.3051681066682008E-2</v>
      </c>
      <c r="X18" s="18">
        <v>0.44597500000000001</v>
      </c>
      <c r="Y18" s="18">
        <v>7.0115684170281647E-2</v>
      </c>
      <c r="Z18" s="18">
        <v>0.57709999999999995</v>
      </c>
      <c r="AA18" s="18">
        <v>3.6699772932994423E-2</v>
      </c>
      <c r="AB18" s="18">
        <v>0.3042333333333333</v>
      </c>
      <c r="AC18" s="18">
        <v>3.3286083178009671E-2</v>
      </c>
      <c r="AD18" s="18">
        <v>0.38469999999999999</v>
      </c>
      <c r="AE18" s="18">
        <v>6.5136113894930306E-2</v>
      </c>
      <c r="AG18" s="47" t="s">
        <v>6</v>
      </c>
      <c r="AH18" s="18">
        <v>0.4118</v>
      </c>
      <c r="AI18" s="18">
        <v>2.3051681066682008E-2</v>
      </c>
      <c r="AJ18" s="18">
        <v>0.44597500000000001</v>
      </c>
      <c r="AK18" s="18">
        <v>7.0115684170281647E-2</v>
      </c>
      <c r="AL18" s="18">
        <v>0.38469999999999999</v>
      </c>
      <c r="AM18" s="18">
        <v>6.5136113894930306E-2</v>
      </c>
      <c r="AN18" s="18">
        <v>0.57709999999999995</v>
      </c>
      <c r="AO18" s="18">
        <v>3.6699772932994423E-2</v>
      </c>
      <c r="AP18" s="18">
        <v>0.3042333333333333</v>
      </c>
      <c r="AQ18" s="18">
        <v>3.3286083178009671E-2</v>
      </c>
    </row>
    <row r="19" spans="1:43" ht="18" customHeight="1" x14ac:dyDescent="0.3">
      <c r="B19" s="79" t="s">
        <v>7</v>
      </c>
      <c r="C19" s="84">
        <v>0.27665000000000001</v>
      </c>
      <c r="D19" s="51" t="s">
        <v>48</v>
      </c>
      <c r="E19" s="85">
        <v>2.9769195487953669E-2</v>
      </c>
      <c r="F19" s="84">
        <v>0.32584999999999997</v>
      </c>
      <c r="G19" s="51" t="s">
        <v>48</v>
      </c>
      <c r="H19" s="51">
        <v>6.1566792997524315E-2</v>
      </c>
      <c r="I19" s="51">
        <v>0.29644999999999999</v>
      </c>
      <c r="J19" s="51" t="s">
        <v>48</v>
      </c>
      <c r="K19" s="85">
        <v>2.9062088706767075E-2</v>
      </c>
      <c r="L19" s="84">
        <v>0.29200000000000004</v>
      </c>
      <c r="M19" s="51" t="s">
        <v>48</v>
      </c>
      <c r="N19" s="51">
        <v>9.222248460471362E-2</v>
      </c>
      <c r="O19" s="51">
        <v>0.26919999999999999</v>
      </c>
      <c r="P19" s="51" t="s">
        <v>48</v>
      </c>
      <c r="Q19" s="85">
        <v>2.0338879025157824E-2</v>
      </c>
      <c r="U19" s="47" t="s">
        <v>7</v>
      </c>
      <c r="V19" s="18">
        <v>0.27665000000000001</v>
      </c>
      <c r="W19" s="18">
        <v>2.9769195487953669E-2</v>
      </c>
      <c r="X19" s="18">
        <v>0.32584999999999997</v>
      </c>
      <c r="Y19" s="18">
        <v>6.1566792997524315E-2</v>
      </c>
      <c r="Z19" s="18">
        <v>0.29200000000000004</v>
      </c>
      <c r="AA19" s="18">
        <v>9.222248460471362E-2</v>
      </c>
      <c r="AB19" s="18">
        <v>0.26919999999999999</v>
      </c>
      <c r="AC19" s="18">
        <v>2.0338879025157824E-2</v>
      </c>
      <c r="AD19" s="18">
        <v>0.29644999999999999</v>
      </c>
      <c r="AE19" s="18">
        <v>2.9062088706767075E-2</v>
      </c>
      <c r="AG19" s="47" t="s">
        <v>7</v>
      </c>
      <c r="AH19" s="18">
        <v>0.27665000000000001</v>
      </c>
      <c r="AI19" s="18">
        <v>2.9769195487953669E-2</v>
      </c>
      <c r="AJ19" s="18">
        <v>0.32584999999999997</v>
      </c>
      <c r="AK19" s="18">
        <v>6.1566792997524315E-2</v>
      </c>
      <c r="AL19" s="18">
        <v>0.29644999999999999</v>
      </c>
      <c r="AM19" s="18">
        <v>2.9062088706767075E-2</v>
      </c>
      <c r="AN19" s="18">
        <v>0.29200000000000004</v>
      </c>
      <c r="AO19" s="18">
        <v>9.222248460471362E-2</v>
      </c>
      <c r="AP19" s="18">
        <v>0.26919999999999999</v>
      </c>
      <c r="AQ19" s="18">
        <v>2.0338879025157824E-2</v>
      </c>
    </row>
    <row r="20" spans="1:43" ht="18" customHeight="1" x14ac:dyDescent="0.3">
      <c r="B20" s="79" t="s">
        <v>14</v>
      </c>
      <c r="C20" s="84">
        <v>0.42159999999999997</v>
      </c>
      <c r="D20" s="51" t="s">
        <v>48</v>
      </c>
      <c r="E20" s="85">
        <v>7.0144992693705749E-2</v>
      </c>
      <c r="F20" s="84">
        <v>0.57020000000000004</v>
      </c>
      <c r="G20" s="51" t="s">
        <v>48</v>
      </c>
      <c r="H20" s="51">
        <v>4.4993851431796412E-2</v>
      </c>
      <c r="I20" s="51">
        <v>0.42817499999999997</v>
      </c>
      <c r="J20" s="51" t="s">
        <v>48</v>
      </c>
      <c r="K20" s="85">
        <v>3.1941443820424804E-2</v>
      </c>
      <c r="L20" s="84">
        <v>0.61804999999999999</v>
      </c>
      <c r="M20" s="51" t="s">
        <v>48</v>
      </c>
      <c r="N20" s="51">
        <v>6.8378042284542973E-2</v>
      </c>
      <c r="O20" s="51">
        <v>0.40020000000000006</v>
      </c>
      <c r="P20" s="51" t="s">
        <v>48</v>
      </c>
      <c r="Q20" s="85">
        <v>9.0918699946710299E-2</v>
      </c>
      <c r="U20" s="47" t="s">
        <v>14</v>
      </c>
      <c r="V20" s="18">
        <v>0.42159999999999997</v>
      </c>
      <c r="W20" s="18">
        <v>7.0144992693705749E-2</v>
      </c>
      <c r="X20" s="18">
        <v>0.57020000000000004</v>
      </c>
      <c r="Y20" s="18">
        <v>4.4993851431796412E-2</v>
      </c>
      <c r="Z20" s="18">
        <v>0.61804999999999999</v>
      </c>
      <c r="AA20" s="18">
        <v>6.8378042284542973E-2</v>
      </c>
      <c r="AB20" s="18">
        <v>0.40020000000000006</v>
      </c>
      <c r="AC20" s="18">
        <v>9.0918699946710299E-2</v>
      </c>
      <c r="AD20" s="18">
        <v>0.42817499999999997</v>
      </c>
      <c r="AE20" s="18">
        <v>3.1941443820424804E-2</v>
      </c>
      <c r="AG20" s="47" t="s">
        <v>14</v>
      </c>
      <c r="AH20" s="18">
        <v>0.42159999999999997</v>
      </c>
      <c r="AI20" s="18">
        <v>7.0144992693705749E-2</v>
      </c>
      <c r="AJ20" s="18">
        <v>0.57020000000000004</v>
      </c>
      <c r="AK20" s="18">
        <v>4.4993851431796412E-2</v>
      </c>
      <c r="AL20" s="18">
        <v>0.42817499999999997</v>
      </c>
      <c r="AM20" s="18">
        <v>3.1941443820424804E-2</v>
      </c>
      <c r="AN20" s="18">
        <v>0.61804999999999999</v>
      </c>
      <c r="AO20" s="18">
        <v>6.8378042284542973E-2</v>
      </c>
      <c r="AP20" s="18">
        <v>0.40020000000000006</v>
      </c>
      <c r="AQ20" s="18">
        <v>9.0918699946710299E-2</v>
      </c>
    </row>
    <row r="21" spans="1:43" ht="18" customHeight="1" thickBot="1" x14ac:dyDescent="0.35">
      <c r="B21" s="80" t="s">
        <v>8</v>
      </c>
      <c r="C21" s="86">
        <v>1.23685</v>
      </c>
      <c r="D21" s="52" t="s">
        <v>48</v>
      </c>
      <c r="E21" s="87">
        <v>3.118340905032661E-2</v>
      </c>
      <c r="F21" s="86">
        <v>2.1150500000000001</v>
      </c>
      <c r="G21" s="52" t="s">
        <v>48</v>
      </c>
      <c r="H21" s="52">
        <v>0.48651635464117049</v>
      </c>
      <c r="I21" s="52">
        <v>1.394425</v>
      </c>
      <c r="J21" s="52" t="s">
        <v>48</v>
      </c>
      <c r="K21" s="87">
        <v>0.16631723452486782</v>
      </c>
      <c r="L21" s="86">
        <v>2.64405</v>
      </c>
      <c r="M21" s="52" t="s">
        <v>48</v>
      </c>
      <c r="N21" s="52">
        <v>0.32218931805177303</v>
      </c>
      <c r="O21" s="52">
        <v>0.9108666666666666</v>
      </c>
      <c r="P21" s="52" t="s">
        <v>48</v>
      </c>
      <c r="Q21" s="87">
        <v>6.1372822432521172E-2</v>
      </c>
      <c r="U21" s="48" t="s">
        <v>8</v>
      </c>
      <c r="V21" s="26">
        <v>1.23685</v>
      </c>
      <c r="W21" s="26">
        <v>3.118340905032661E-2</v>
      </c>
      <c r="X21" s="26">
        <v>2.1150500000000001</v>
      </c>
      <c r="Y21" s="26">
        <v>0.48651635464117049</v>
      </c>
      <c r="Z21" s="26">
        <v>2.64405</v>
      </c>
      <c r="AA21" s="26">
        <v>0.32218931805177303</v>
      </c>
      <c r="AB21" s="26">
        <v>0.9108666666666666</v>
      </c>
      <c r="AC21" s="26">
        <v>6.1372822432521172E-2</v>
      </c>
      <c r="AD21" s="26">
        <v>1.394425</v>
      </c>
      <c r="AE21" s="26">
        <v>0.16631723452486782</v>
      </c>
      <c r="AG21" s="48" t="s">
        <v>8</v>
      </c>
      <c r="AH21" s="26">
        <v>1.23685</v>
      </c>
      <c r="AI21" s="26">
        <v>3.118340905032661E-2</v>
      </c>
      <c r="AJ21" s="26">
        <v>2.1150500000000001</v>
      </c>
      <c r="AK21" s="26">
        <v>0.48651635464117049</v>
      </c>
      <c r="AL21" s="26">
        <v>1.394425</v>
      </c>
      <c r="AM21" s="26">
        <v>0.16631723452486782</v>
      </c>
      <c r="AN21" s="26">
        <v>2.64405</v>
      </c>
      <c r="AO21" s="26">
        <v>0.32218931805177303</v>
      </c>
      <c r="AP21" s="26">
        <v>0.9108666666666666</v>
      </c>
      <c r="AQ21" s="26">
        <v>6.1372822432521172E-2</v>
      </c>
    </row>
    <row r="22" spans="1:43" ht="15.9" customHeight="1" thickBot="1" x14ac:dyDescent="0.35">
      <c r="A22" s="8"/>
      <c r="B22" s="254" t="s">
        <v>42</v>
      </c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6"/>
      <c r="R22" s="8"/>
    </row>
    <row r="23" spans="1:43" ht="18" customHeight="1" x14ac:dyDescent="0.3">
      <c r="B23" s="88" t="s">
        <v>17</v>
      </c>
      <c r="C23" s="81">
        <v>19.256050000000002</v>
      </c>
      <c r="D23" s="82" t="s">
        <v>48</v>
      </c>
      <c r="E23" s="83">
        <v>0.10062129496284232</v>
      </c>
      <c r="F23" s="81">
        <v>18.648649999999996</v>
      </c>
      <c r="G23" s="82" t="s">
        <v>48</v>
      </c>
      <c r="H23" s="82">
        <v>1.4177463442614773</v>
      </c>
      <c r="I23" s="82">
        <v>18.511775</v>
      </c>
      <c r="J23" s="82" t="s">
        <v>48</v>
      </c>
      <c r="K23" s="83">
        <v>1.1850397331594766</v>
      </c>
      <c r="L23" s="82">
        <v>19.346499999999999</v>
      </c>
      <c r="M23" s="82" t="s">
        <v>48</v>
      </c>
      <c r="N23" s="82">
        <v>0.95546777025713181</v>
      </c>
      <c r="O23" s="82">
        <v>20.325066666666668</v>
      </c>
      <c r="P23" s="82" t="s">
        <v>48</v>
      </c>
      <c r="Q23" s="83">
        <v>0.8041637727064227</v>
      </c>
      <c r="X23" s="236" t="s">
        <v>54</v>
      </c>
      <c r="Y23" s="236"/>
      <c r="Z23" s="236"/>
      <c r="AA23" s="236" t="s">
        <v>53</v>
      </c>
      <c r="AB23" s="236"/>
      <c r="AC23" s="236"/>
    </row>
    <row r="24" spans="1:43" ht="18" customHeight="1" x14ac:dyDescent="0.3">
      <c r="B24" s="89" t="s">
        <v>16</v>
      </c>
      <c r="C24" s="84">
        <v>31.74165</v>
      </c>
      <c r="D24" s="51" t="s">
        <v>48</v>
      </c>
      <c r="E24" s="85">
        <v>0.36592775926398463</v>
      </c>
      <c r="F24" s="84">
        <v>28.896325000000001</v>
      </c>
      <c r="G24" s="51" t="s">
        <v>48</v>
      </c>
      <c r="H24" s="51">
        <v>1.7590066161994138</v>
      </c>
      <c r="I24" s="51">
        <v>31.105674999999998</v>
      </c>
      <c r="J24" s="51" t="s">
        <v>48</v>
      </c>
      <c r="K24" s="85">
        <v>1.8144834772372234</v>
      </c>
      <c r="L24" s="51">
        <v>23.155100000000001</v>
      </c>
      <c r="M24" s="51" t="s">
        <v>48</v>
      </c>
      <c r="N24" s="51">
        <v>1.8525155347976492</v>
      </c>
      <c r="O24" s="51">
        <v>33.010933333333327</v>
      </c>
      <c r="P24" s="51" t="s">
        <v>48</v>
      </c>
      <c r="Q24" s="85">
        <v>0.51088380609872663</v>
      </c>
      <c r="W24" s="47" t="s">
        <v>8</v>
      </c>
      <c r="X24" s="58">
        <v>0</v>
      </c>
      <c r="Y24" s="58">
        <v>1</v>
      </c>
      <c r="Z24" s="58">
        <v>2</v>
      </c>
      <c r="AA24" s="58">
        <v>0</v>
      </c>
      <c r="AB24" s="58">
        <v>1</v>
      </c>
      <c r="AC24" s="58">
        <v>2</v>
      </c>
    </row>
    <row r="25" spans="1:43" ht="18" customHeight="1" x14ac:dyDescent="0.3">
      <c r="B25" s="89" t="s">
        <v>18</v>
      </c>
      <c r="C25" s="84">
        <v>39.647999999999996</v>
      </c>
      <c r="D25" s="51" t="s">
        <v>48</v>
      </c>
      <c r="E25" s="85">
        <v>0.12770348468229431</v>
      </c>
      <c r="F25" s="84">
        <v>40.870224999999998</v>
      </c>
      <c r="G25" s="51" t="s">
        <v>48</v>
      </c>
      <c r="H25" s="51">
        <v>3.1678815038602544</v>
      </c>
      <c r="I25" s="51">
        <v>39.288249999999998</v>
      </c>
      <c r="J25" s="51" t="s">
        <v>48</v>
      </c>
      <c r="K25" s="85">
        <v>1.8471188041560287</v>
      </c>
      <c r="L25" s="51">
        <v>41.781800000000004</v>
      </c>
      <c r="M25" s="51" t="s">
        <v>48</v>
      </c>
      <c r="N25" s="51">
        <v>4.3912922205959175</v>
      </c>
      <c r="O25" s="51">
        <v>37.316133333333333</v>
      </c>
      <c r="P25" s="51" t="s">
        <v>48</v>
      </c>
      <c r="Q25" s="85">
        <v>3.7312982410058599</v>
      </c>
      <c r="W25" s="59" t="s">
        <v>51</v>
      </c>
      <c r="X25" s="61">
        <v>1.23685</v>
      </c>
      <c r="Y25" s="60">
        <v>2.1150500000000001</v>
      </c>
      <c r="Z25" s="60">
        <v>2.64405</v>
      </c>
      <c r="AA25" s="18">
        <v>3.118340905032661E-2</v>
      </c>
      <c r="AB25" s="18">
        <v>0.48651635464117049</v>
      </c>
      <c r="AC25" s="18">
        <v>0.32218931805177303</v>
      </c>
    </row>
    <row r="26" spans="1:43" ht="18" customHeight="1" x14ac:dyDescent="0.3">
      <c r="B26" s="89" t="s">
        <v>19</v>
      </c>
      <c r="C26" s="84">
        <v>5.4956999999999994</v>
      </c>
      <c r="D26" s="51" t="s">
        <v>48</v>
      </c>
      <c r="E26" s="85">
        <v>0.51095536008540043</v>
      </c>
      <c r="F26" s="84">
        <v>8.4754000000000005</v>
      </c>
      <c r="G26" s="51" t="s">
        <v>48</v>
      </c>
      <c r="H26" s="51">
        <v>0.90129268276181917</v>
      </c>
      <c r="I26" s="51">
        <v>5.1723999999999997</v>
      </c>
      <c r="J26" s="51" t="s">
        <v>48</v>
      </c>
      <c r="K26" s="85">
        <v>0.32591607304131487</v>
      </c>
      <c r="L26" s="51">
        <v>14.471475</v>
      </c>
      <c r="M26" s="51" t="s">
        <v>48</v>
      </c>
      <c r="N26" s="51">
        <v>4.103749506954995</v>
      </c>
      <c r="O26" s="51">
        <v>4.5161000000000007</v>
      </c>
      <c r="P26" s="51" t="s">
        <v>48</v>
      </c>
      <c r="Q26" s="85">
        <v>0.54944615750771253</v>
      </c>
      <c r="W26" s="59" t="s">
        <v>52</v>
      </c>
      <c r="X26" s="61">
        <v>1.23685</v>
      </c>
      <c r="Y26" s="60">
        <v>0.9108666666666666</v>
      </c>
      <c r="Z26" s="60">
        <v>1.394425</v>
      </c>
      <c r="AA26" s="18">
        <v>3.118340905032661E-2</v>
      </c>
      <c r="AB26" s="18">
        <v>6.1372822432521172E-2</v>
      </c>
      <c r="AC26" s="18">
        <v>0.16631723452486782</v>
      </c>
    </row>
    <row r="27" spans="1:43" ht="18" customHeight="1" x14ac:dyDescent="0.3">
      <c r="B27" s="89" t="s">
        <v>20</v>
      </c>
      <c r="C27" s="84">
        <v>34.152299999999997</v>
      </c>
      <c r="D27" s="51" t="s">
        <v>48</v>
      </c>
      <c r="E27" s="85">
        <v>0.38325187540370864</v>
      </c>
      <c r="F27" s="84">
        <v>32.394824999999997</v>
      </c>
      <c r="G27" s="51" t="s">
        <v>48</v>
      </c>
      <c r="H27" s="51">
        <v>3.5111504718302129</v>
      </c>
      <c r="I27" s="51">
        <v>34.115850000000002</v>
      </c>
      <c r="J27" s="51" t="s">
        <v>48</v>
      </c>
      <c r="K27" s="85">
        <v>2.0931262973519242</v>
      </c>
      <c r="L27" s="51">
        <v>27.310324999999999</v>
      </c>
      <c r="M27" s="51" t="s">
        <v>48</v>
      </c>
      <c r="N27" s="51">
        <v>1.6236520653042061</v>
      </c>
      <c r="O27" s="51">
        <v>32.800033333333332</v>
      </c>
      <c r="P27" s="51" t="s">
        <v>48</v>
      </c>
      <c r="Q27" s="85">
        <v>3.2122463640470382</v>
      </c>
      <c r="W27" s="108" t="s">
        <v>19</v>
      </c>
      <c r="X27" s="109">
        <v>0</v>
      </c>
      <c r="Y27" s="109">
        <v>1</v>
      </c>
      <c r="Z27" s="109">
        <v>2</v>
      </c>
      <c r="AA27" s="109">
        <v>0</v>
      </c>
      <c r="AB27" s="109">
        <v>1</v>
      </c>
      <c r="AC27" s="109">
        <v>2</v>
      </c>
    </row>
    <row r="28" spans="1:43" ht="18" customHeight="1" thickBot="1" x14ac:dyDescent="0.35">
      <c r="B28" s="90" t="s">
        <v>21</v>
      </c>
      <c r="C28" s="86">
        <v>6.2445989088360374</v>
      </c>
      <c r="D28" s="52" t="s">
        <v>48</v>
      </c>
      <c r="E28" s="87">
        <v>0.65031991547141998</v>
      </c>
      <c r="F28" s="86">
        <v>3.8742117172238686</v>
      </c>
      <c r="G28" s="52" t="s">
        <v>48</v>
      </c>
      <c r="H28" s="52">
        <v>0.77426859650953217</v>
      </c>
      <c r="I28" s="52">
        <v>6.6308996795994064</v>
      </c>
      <c r="J28" s="52" t="s">
        <v>48</v>
      </c>
      <c r="K28" s="87">
        <v>0.79223520202935049</v>
      </c>
      <c r="L28" s="52">
        <v>2.0089635359166587</v>
      </c>
      <c r="M28" s="52" t="s">
        <v>48</v>
      </c>
      <c r="N28" s="52">
        <v>0.59821164554476369</v>
      </c>
      <c r="O28" s="52">
        <v>7.2796575821842664</v>
      </c>
      <c r="P28" s="52" t="s">
        <v>48</v>
      </c>
      <c r="Q28" s="87">
        <v>0.34060202306934867</v>
      </c>
      <c r="W28" s="59" t="s">
        <v>51</v>
      </c>
      <c r="X28" s="63">
        <v>5.4956999999999994</v>
      </c>
      <c r="Y28" s="18">
        <v>8.4754000000000005</v>
      </c>
      <c r="Z28" s="18">
        <v>14.471475</v>
      </c>
      <c r="AA28" s="18">
        <v>0.51095536008540043</v>
      </c>
      <c r="AB28" s="18">
        <v>0.90129268276181917</v>
      </c>
      <c r="AC28" s="18">
        <v>3.1</v>
      </c>
    </row>
    <row r="29" spans="1:43" x14ac:dyDescent="0.3">
      <c r="W29" s="59" t="s">
        <v>52</v>
      </c>
      <c r="X29" s="63">
        <v>5.4956999999999994</v>
      </c>
      <c r="Y29" s="18">
        <v>5.1723999999999997</v>
      </c>
      <c r="Z29" s="18">
        <v>4.5161000000000007</v>
      </c>
      <c r="AA29" s="18">
        <v>0.51095536008540043</v>
      </c>
      <c r="AB29" s="18">
        <v>0.32591607304131487</v>
      </c>
      <c r="AC29" s="18">
        <v>0.54944615750771253</v>
      </c>
    </row>
    <row r="30" spans="1:43" x14ac:dyDescent="0.3">
      <c r="W30" s="67" t="s">
        <v>6</v>
      </c>
      <c r="X30" s="102">
        <v>0</v>
      </c>
      <c r="Y30" s="102">
        <v>1</v>
      </c>
      <c r="Z30" s="102">
        <v>2</v>
      </c>
      <c r="AA30" s="69">
        <v>0</v>
      </c>
      <c r="AB30" s="69">
        <v>1</v>
      </c>
      <c r="AC30" s="69">
        <v>2</v>
      </c>
    </row>
    <row r="31" spans="1:43" x14ac:dyDescent="0.3">
      <c r="W31" s="65" t="s">
        <v>51</v>
      </c>
      <c r="X31" s="18">
        <v>0.4118</v>
      </c>
      <c r="Y31" s="18">
        <v>0.44597500000000001</v>
      </c>
      <c r="Z31" s="18">
        <v>0.57709999999999995</v>
      </c>
      <c r="AA31" s="18">
        <v>2.3051681066682008E-2</v>
      </c>
      <c r="AB31" s="18">
        <v>7.0115684170281647E-2</v>
      </c>
      <c r="AC31" s="18">
        <v>3.6699772932994423E-2</v>
      </c>
    </row>
    <row r="32" spans="1:43" x14ac:dyDescent="0.3">
      <c r="W32" s="47" t="s">
        <v>52</v>
      </c>
      <c r="X32" s="18">
        <v>0.4118</v>
      </c>
      <c r="Y32" s="18">
        <v>0.3042333333333333</v>
      </c>
      <c r="Z32" s="18">
        <v>0.38469999999999999</v>
      </c>
      <c r="AA32" s="66">
        <v>0.02</v>
      </c>
      <c r="AB32" s="18">
        <v>6.5136113894930306E-2</v>
      </c>
      <c r="AC32" s="18">
        <v>3.3286083178009671E-2</v>
      </c>
      <c r="AD32" s="8"/>
      <c r="AE32" s="51"/>
      <c r="AF32" s="8"/>
      <c r="AG32" s="8"/>
      <c r="AK32" s="18"/>
    </row>
    <row r="33" spans="23:51" x14ac:dyDescent="0.3">
      <c r="W33" s="67" t="s">
        <v>55</v>
      </c>
      <c r="X33" s="102">
        <v>0</v>
      </c>
      <c r="Y33" s="102">
        <v>1</v>
      </c>
      <c r="Z33" s="102">
        <v>2</v>
      </c>
      <c r="AA33" s="70"/>
      <c r="AB33" s="70"/>
      <c r="AC33" s="70"/>
    </row>
    <row r="34" spans="23:51" ht="15" thickBot="1" x14ac:dyDescent="0.35">
      <c r="W34" s="65" t="s">
        <v>51</v>
      </c>
      <c r="X34" s="18">
        <v>3.2548499999999998</v>
      </c>
      <c r="Y34" s="16">
        <v>86.29</v>
      </c>
      <c r="Z34" s="18">
        <v>10.256575</v>
      </c>
      <c r="AA34" s="18">
        <v>0.41174827868492769</v>
      </c>
      <c r="AB34" s="18">
        <v>0.90161003164709663</v>
      </c>
      <c r="AC34" s="18">
        <v>1.2</v>
      </c>
    </row>
    <row r="35" spans="23:51" ht="15" thickBot="1" x14ac:dyDescent="0.35">
      <c r="W35" s="65" t="s">
        <v>52</v>
      </c>
      <c r="X35" s="18">
        <v>3.2548499999999998</v>
      </c>
      <c r="Y35" s="18">
        <v>70.98</v>
      </c>
      <c r="Z35" s="18">
        <v>2.8108249999999999</v>
      </c>
      <c r="AA35" s="18">
        <v>0.41174827868492769</v>
      </c>
      <c r="AB35" s="18">
        <v>0.23815887379366651</v>
      </c>
      <c r="AC35" s="18">
        <v>0.44914289856718409</v>
      </c>
      <c r="AI35" s="91"/>
      <c r="AJ35" s="253" t="s">
        <v>62</v>
      </c>
      <c r="AK35" s="245"/>
      <c r="AL35" s="246"/>
      <c r="AM35" s="244" t="s">
        <v>63</v>
      </c>
      <c r="AN35" s="245"/>
      <c r="AO35" s="245"/>
      <c r="AP35" s="245"/>
      <c r="AQ35" s="245"/>
      <c r="AR35" s="246"/>
      <c r="AS35" s="244" t="s">
        <v>64</v>
      </c>
      <c r="AT35" s="245"/>
      <c r="AU35" s="245"/>
      <c r="AV35" s="245"/>
      <c r="AW35" s="245"/>
      <c r="AX35" s="245"/>
      <c r="AY35" s="246"/>
    </row>
    <row r="36" spans="23:51" ht="22.5" customHeight="1" thickBot="1" x14ac:dyDescent="0.35">
      <c r="W36" s="106" t="s">
        <v>21</v>
      </c>
      <c r="X36" s="107">
        <v>0</v>
      </c>
      <c r="Y36" s="107">
        <v>1</v>
      </c>
      <c r="Z36" s="107">
        <v>2</v>
      </c>
      <c r="AA36" s="106"/>
      <c r="AB36" s="106"/>
      <c r="AC36" s="106"/>
      <c r="AI36" s="251" t="s">
        <v>65</v>
      </c>
      <c r="AJ36" s="253" t="s">
        <v>66</v>
      </c>
      <c r="AK36" s="245"/>
      <c r="AL36" s="246"/>
      <c r="AM36" s="244" t="s">
        <v>43</v>
      </c>
      <c r="AN36" s="245"/>
      <c r="AO36" s="246"/>
      <c r="AP36" s="244" t="s">
        <v>67</v>
      </c>
      <c r="AQ36" s="245"/>
      <c r="AR36" s="246"/>
      <c r="AS36" s="244" t="s">
        <v>43</v>
      </c>
      <c r="AT36" s="245"/>
      <c r="AU36" s="246"/>
      <c r="AV36" s="244" t="s">
        <v>67</v>
      </c>
      <c r="AW36" s="245"/>
      <c r="AX36" s="245"/>
      <c r="AY36" s="246"/>
    </row>
    <row r="37" spans="23:51" ht="15" thickBot="1" x14ac:dyDescent="0.35">
      <c r="W37" s="65" t="s">
        <v>51</v>
      </c>
      <c r="X37" s="26">
        <v>6.2445989088360374</v>
      </c>
      <c r="Y37" s="26">
        <v>3.8742117172238686</v>
      </c>
      <c r="Z37" s="26">
        <v>2.0089635359166587</v>
      </c>
      <c r="AA37" s="26">
        <v>0.65031991547141998</v>
      </c>
      <c r="AB37" s="26">
        <v>0.77426859650953217</v>
      </c>
      <c r="AC37" s="26">
        <v>0.59821164554476369</v>
      </c>
      <c r="AI37" s="252"/>
      <c r="AJ37" s="92" t="s">
        <v>68</v>
      </c>
      <c r="AK37" s="93"/>
      <c r="AL37" s="94" t="s">
        <v>69</v>
      </c>
      <c r="AM37" s="92" t="s">
        <v>68</v>
      </c>
      <c r="AN37" s="93"/>
      <c r="AO37" s="92" t="s">
        <v>69</v>
      </c>
      <c r="AP37" s="92" t="s">
        <v>68</v>
      </c>
      <c r="AQ37" s="93"/>
      <c r="AR37" s="94" t="s">
        <v>69</v>
      </c>
      <c r="AS37" s="92" t="s">
        <v>68</v>
      </c>
      <c r="AT37" s="93"/>
      <c r="AU37" s="249" t="s">
        <v>69</v>
      </c>
      <c r="AV37" s="249"/>
      <c r="AW37" s="92" t="s">
        <v>68</v>
      </c>
      <c r="AX37" s="93"/>
      <c r="AY37" s="94" t="s">
        <v>69</v>
      </c>
    </row>
    <row r="38" spans="23:51" ht="15" thickBot="1" x14ac:dyDescent="0.35">
      <c r="W38" s="65" t="s">
        <v>52</v>
      </c>
      <c r="X38" s="26">
        <v>6.2445989088360374</v>
      </c>
      <c r="Y38" s="26">
        <v>6.6308996795994064</v>
      </c>
      <c r="Z38" s="26">
        <v>7.2796575821842664</v>
      </c>
      <c r="AA38" s="26">
        <v>0.65031991547141998</v>
      </c>
      <c r="AB38" s="26">
        <v>0.79223520202935049</v>
      </c>
      <c r="AC38" s="26">
        <v>0.34060202306934867</v>
      </c>
      <c r="AI38" s="96" t="s">
        <v>70</v>
      </c>
      <c r="AJ38" s="95" t="s">
        <v>71</v>
      </c>
      <c r="AK38" s="95" t="s">
        <v>48</v>
      </c>
      <c r="AL38" s="97">
        <v>0.04</v>
      </c>
      <c r="AM38" s="95" t="s">
        <v>72</v>
      </c>
      <c r="AN38" s="95" t="s">
        <v>48</v>
      </c>
      <c r="AO38" s="95">
        <v>0.75</v>
      </c>
      <c r="AP38" s="95" t="s">
        <v>73</v>
      </c>
      <c r="AQ38" s="95" t="s">
        <v>48</v>
      </c>
      <c r="AR38" s="97">
        <v>0.05</v>
      </c>
      <c r="AS38" s="95" t="s">
        <v>74</v>
      </c>
      <c r="AT38" s="95" t="s">
        <v>48</v>
      </c>
      <c r="AU38" s="250">
        <v>6.73</v>
      </c>
      <c r="AV38" s="250"/>
      <c r="AW38" s="95" t="s">
        <v>75</v>
      </c>
      <c r="AX38" s="95" t="s">
        <v>48</v>
      </c>
      <c r="AY38" s="97">
        <v>0.04</v>
      </c>
    </row>
    <row r="39" spans="23:51" x14ac:dyDescent="0.3">
      <c r="W39" s="67" t="s">
        <v>56</v>
      </c>
      <c r="X39" s="103">
        <v>0</v>
      </c>
      <c r="Y39" s="104">
        <v>1</v>
      </c>
      <c r="Z39" s="105">
        <v>2</v>
      </c>
      <c r="AA39" s="69">
        <v>0</v>
      </c>
      <c r="AB39" s="69">
        <v>1</v>
      </c>
      <c r="AC39" s="69">
        <v>2</v>
      </c>
      <c r="AI39" s="96" t="s">
        <v>76</v>
      </c>
      <c r="AJ39" s="95" t="s">
        <v>77</v>
      </c>
      <c r="AK39" s="95" t="s">
        <v>48</v>
      </c>
      <c r="AL39" s="97">
        <v>0.02</v>
      </c>
      <c r="AM39" s="95" t="s">
        <v>78</v>
      </c>
      <c r="AN39" s="95" t="s">
        <v>48</v>
      </c>
      <c r="AO39" s="95">
        <v>7.0000000000000007E-2</v>
      </c>
      <c r="AP39" s="95" t="s">
        <v>79</v>
      </c>
      <c r="AQ39" s="95" t="s">
        <v>48</v>
      </c>
      <c r="AR39" s="97">
        <v>0.18</v>
      </c>
      <c r="AS39" s="95" t="s">
        <v>80</v>
      </c>
      <c r="AT39" s="95" t="s">
        <v>48</v>
      </c>
      <c r="AU39" s="247">
        <v>0.17</v>
      </c>
      <c r="AV39" s="247"/>
      <c r="AW39" s="95" t="s">
        <v>81</v>
      </c>
      <c r="AX39" s="95" t="s">
        <v>48</v>
      </c>
      <c r="AY39" s="97">
        <v>0.24</v>
      </c>
    </row>
    <row r="40" spans="23:51" x14ac:dyDescent="0.3">
      <c r="W40" s="64" t="s">
        <v>43</v>
      </c>
      <c r="X40" s="74">
        <v>0.49</v>
      </c>
      <c r="Y40" s="75">
        <v>7.23</v>
      </c>
      <c r="Z40" s="76">
        <v>22.19</v>
      </c>
      <c r="AA40" s="101">
        <v>0.04</v>
      </c>
      <c r="AB40" s="101">
        <v>0.75</v>
      </c>
      <c r="AC40" s="101">
        <v>6.73</v>
      </c>
      <c r="AI40" s="96" t="s">
        <v>82</v>
      </c>
      <c r="AJ40" s="95" t="s">
        <v>83</v>
      </c>
      <c r="AK40" s="95" t="s">
        <v>48</v>
      </c>
      <c r="AL40" s="97">
        <v>0.01</v>
      </c>
      <c r="AM40" s="95" t="s">
        <v>84</v>
      </c>
      <c r="AN40" s="95" t="s">
        <v>48</v>
      </c>
      <c r="AO40" s="95">
        <v>0.02</v>
      </c>
      <c r="AP40" s="95" t="s">
        <v>85</v>
      </c>
      <c r="AQ40" s="95" t="s">
        <v>48</v>
      </c>
      <c r="AR40" s="97">
        <v>0.01</v>
      </c>
      <c r="AS40" s="95" t="s">
        <v>86</v>
      </c>
      <c r="AT40" s="95" t="s">
        <v>48</v>
      </c>
      <c r="AU40" s="247">
        <v>0.26</v>
      </c>
      <c r="AV40" s="247"/>
      <c r="AW40" s="95" t="s">
        <v>87</v>
      </c>
      <c r="AX40" s="95" t="s">
        <v>48</v>
      </c>
      <c r="AY40" s="97">
        <v>7.0000000000000007E-2</v>
      </c>
    </row>
    <row r="41" spans="23:51" x14ac:dyDescent="0.3">
      <c r="W41" s="64" t="s">
        <v>52</v>
      </c>
      <c r="X41" s="74">
        <v>0.49</v>
      </c>
      <c r="Y41" s="75">
        <v>0.63</v>
      </c>
      <c r="Z41" s="76">
        <v>0.26</v>
      </c>
      <c r="AA41" s="101">
        <v>0.04</v>
      </c>
      <c r="AB41" s="101">
        <v>0.05</v>
      </c>
      <c r="AC41" s="101">
        <v>0.04</v>
      </c>
      <c r="AI41" s="96" t="s">
        <v>88</v>
      </c>
      <c r="AJ41" s="95" t="s">
        <v>89</v>
      </c>
      <c r="AK41" s="95" t="s">
        <v>48</v>
      </c>
      <c r="AL41" s="97">
        <v>4.0000000000000002E-4</v>
      </c>
      <c r="AM41" s="95" t="s">
        <v>90</v>
      </c>
      <c r="AN41" s="95" t="s">
        <v>48</v>
      </c>
      <c r="AO41" s="95">
        <v>0.02</v>
      </c>
      <c r="AP41" s="95" t="s">
        <v>91</v>
      </c>
      <c r="AQ41" s="95" t="s">
        <v>48</v>
      </c>
      <c r="AR41" s="97">
        <v>0.02</v>
      </c>
      <c r="AS41" s="95" t="s">
        <v>92</v>
      </c>
      <c r="AT41" s="95" t="s">
        <v>48</v>
      </c>
      <c r="AU41" s="247">
        <v>0.03</v>
      </c>
      <c r="AV41" s="247"/>
      <c r="AW41" s="95" t="s">
        <v>93</v>
      </c>
      <c r="AX41" s="95" t="s">
        <v>48</v>
      </c>
      <c r="AY41" s="97">
        <v>0.05</v>
      </c>
    </row>
    <row r="42" spans="23:51" ht="15" thickBot="1" x14ac:dyDescent="0.35">
      <c r="W42" s="67" t="s">
        <v>96</v>
      </c>
      <c r="X42" s="103">
        <v>0</v>
      </c>
      <c r="Y42" s="104">
        <v>1</v>
      </c>
      <c r="Z42" s="105">
        <v>2</v>
      </c>
      <c r="AA42" s="69">
        <v>0</v>
      </c>
      <c r="AB42" s="69">
        <v>1</v>
      </c>
      <c r="AC42" s="69">
        <v>2</v>
      </c>
      <c r="AI42" s="98" t="s">
        <v>94</v>
      </c>
      <c r="AJ42" s="92">
        <v>0.108</v>
      </c>
      <c r="AK42" s="92" t="s">
        <v>48</v>
      </c>
      <c r="AL42" s="94">
        <v>1E-3</v>
      </c>
      <c r="AM42" s="99" t="s">
        <v>95</v>
      </c>
      <c r="AN42" s="92" t="s">
        <v>48</v>
      </c>
      <c r="AO42" s="99" t="s">
        <v>95</v>
      </c>
      <c r="AP42" s="99" t="s">
        <v>95</v>
      </c>
      <c r="AQ42" s="92" t="s">
        <v>48</v>
      </c>
      <c r="AR42" s="100" t="s">
        <v>95</v>
      </c>
      <c r="AS42" s="92">
        <v>0.15</v>
      </c>
      <c r="AT42" s="92" t="s">
        <v>48</v>
      </c>
      <c r="AU42" s="248">
        <v>0.01</v>
      </c>
      <c r="AV42" s="248"/>
      <c r="AW42" s="99" t="s">
        <v>95</v>
      </c>
      <c r="AX42" s="92" t="s">
        <v>48</v>
      </c>
      <c r="AY42" s="100" t="s">
        <v>95</v>
      </c>
    </row>
    <row r="43" spans="23:51" x14ac:dyDescent="0.3">
      <c r="W43" s="64" t="s">
        <v>51</v>
      </c>
      <c r="X43" s="74">
        <v>0.51600000000000001</v>
      </c>
      <c r="Y43" s="75">
        <v>0.37</v>
      </c>
      <c r="Z43" s="76">
        <v>0.74</v>
      </c>
      <c r="AA43" s="101">
        <v>0.02</v>
      </c>
      <c r="AB43" s="101">
        <v>7.0000000000000007E-2</v>
      </c>
      <c r="AC43" s="101">
        <v>0.17</v>
      </c>
    </row>
    <row r="44" spans="23:51" x14ac:dyDescent="0.3">
      <c r="W44" s="64" t="s">
        <v>52</v>
      </c>
      <c r="X44" s="74">
        <v>0.52</v>
      </c>
      <c r="Y44" s="75">
        <v>1.18</v>
      </c>
      <c r="Z44" s="76">
        <v>1.2</v>
      </c>
      <c r="AA44" s="101">
        <v>0.02</v>
      </c>
      <c r="AB44" s="101">
        <v>0.18</v>
      </c>
      <c r="AC44" s="101">
        <v>0.24</v>
      </c>
    </row>
    <row r="45" spans="23:51" x14ac:dyDescent="0.3">
      <c r="W45" s="67" t="s">
        <v>97</v>
      </c>
      <c r="X45" s="103">
        <v>0</v>
      </c>
      <c r="Y45" s="104">
        <v>1</v>
      </c>
      <c r="Z45" s="105">
        <v>2</v>
      </c>
      <c r="AA45" s="69">
        <v>0</v>
      </c>
      <c r="AB45" s="69">
        <v>1</v>
      </c>
      <c r="AC45" s="69">
        <v>2</v>
      </c>
    </row>
    <row r="46" spans="23:51" x14ac:dyDescent="0.3">
      <c r="W46" s="64" t="s">
        <v>51</v>
      </c>
      <c r="X46" s="74">
        <v>0.01</v>
      </c>
      <c r="Y46" s="75">
        <v>0.65</v>
      </c>
      <c r="Z46" s="76">
        <v>1.03</v>
      </c>
      <c r="AA46" s="101">
        <v>0.01</v>
      </c>
      <c r="AB46" s="101">
        <v>0.02</v>
      </c>
      <c r="AC46" s="101">
        <v>0.26</v>
      </c>
    </row>
    <row r="47" spans="23:51" x14ac:dyDescent="0.3">
      <c r="W47" s="64" t="s">
        <v>52</v>
      </c>
      <c r="X47" s="74">
        <v>0.01</v>
      </c>
      <c r="Y47" s="75">
        <v>0.54</v>
      </c>
      <c r="Z47" s="76">
        <v>0.32</v>
      </c>
      <c r="AA47" s="101">
        <v>0.01</v>
      </c>
      <c r="AB47" s="101">
        <v>0.02</v>
      </c>
      <c r="AC47" s="101">
        <v>0.05</v>
      </c>
    </row>
    <row r="48" spans="23:51" x14ac:dyDescent="0.3">
      <c r="W48" s="67" t="s">
        <v>98</v>
      </c>
      <c r="X48" s="103">
        <v>0</v>
      </c>
      <c r="Y48" s="104">
        <v>1</v>
      </c>
      <c r="Z48" s="105">
        <v>2</v>
      </c>
      <c r="AA48" s="69">
        <v>0</v>
      </c>
      <c r="AB48" s="69">
        <v>1</v>
      </c>
      <c r="AC48" s="69">
        <v>2</v>
      </c>
    </row>
    <row r="49" spans="23:29" x14ac:dyDescent="0.3">
      <c r="W49" s="64" t="s">
        <v>51</v>
      </c>
      <c r="X49" s="74">
        <v>0.05</v>
      </c>
      <c r="Y49" s="75">
        <v>0.22</v>
      </c>
      <c r="Z49" s="76">
        <v>0.27</v>
      </c>
      <c r="AA49" s="101">
        <v>4.0000000000000002E-4</v>
      </c>
      <c r="AB49" s="101">
        <v>0.02</v>
      </c>
      <c r="AC49" s="101">
        <v>0.03</v>
      </c>
    </row>
    <row r="50" spans="23:29" ht="15.75" customHeight="1" x14ac:dyDescent="0.3">
      <c r="W50" s="64" t="s">
        <v>52</v>
      </c>
      <c r="X50" s="74">
        <v>0.05</v>
      </c>
      <c r="Y50" s="75">
        <v>0.16</v>
      </c>
      <c r="Z50" s="76">
        <v>0.13</v>
      </c>
      <c r="AA50" s="101">
        <v>4.0000000000000002E-4</v>
      </c>
      <c r="AB50" s="101">
        <v>0.02</v>
      </c>
      <c r="AC50" s="101">
        <v>0.05</v>
      </c>
    </row>
    <row r="51" spans="23:29" ht="15.75" customHeight="1" x14ac:dyDescent="0.3">
      <c r="W51" s="64" t="s">
        <v>133</v>
      </c>
      <c r="X51" s="75"/>
      <c r="Y51" s="75"/>
      <c r="Z51" s="75"/>
      <c r="AA51" s="75"/>
      <c r="AB51" s="75"/>
      <c r="AC51" s="75"/>
    </row>
    <row r="52" spans="23:29" ht="15.75" customHeight="1" x14ac:dyDescent="0.3">
      <c r="W52" s="64" t="s">
        <v>51</v>
      </c>
      <c r="X52" s="75">
        <f>AVERAGE('TABLA FINAL PARA ANALIZAR'!K63:K66)</f>
        <v>30.421749999999999</v>
      </c>
      <c r="Y52" s="75">
        <f>AVERAGE('TABLA FINAL PARA ANALIZAR'!K67:K70)</f>
        <v>27.903449999999999</v>
      </c>
      <c r="Z52" s="75">
        <f>AVERAGE('TABLA FINAL PARA ANALIZAR'!K75:K78)</f>
        <v>22.767624999999999</v>
      </c>
      <c r="AA52" s="75"/>
      <c r="AB52" s="75"/>
      <c r="AC52" s="75"/>
    </row>
    <row r="53" spans="23:29" ht="15.75" customHeight="1" x14ac:dyDescent="0.3">
      <c r="W53" s="64" t="s">
        <v>52</v>
      </c>
      <c r="X53" s="75">
        <f>X52</f>
        <v>30.421749999999999</v>
      </c>
      <c r="Y53" s="75">
        <f>AVERAGE('TABLA FINAL PARA ANALIZAR'!K71:K74)</f>
        <v>29.766475</v>
      </c>
      <c r="Z53" s="75">
        <f>AVERAGE('TABLA FINAL PARA ANALIZAR'!K79:K81)</f>
        <v>28.870166666666666</v>
      </c>
      <c r="AA53" s="75"/>
      <c r="AB53" s="75"/>
      <c r="AC53" s="75"/>
    </row>
  </sheetData>
  <mergeCells count="47">
    <mergeCell ref="B22:Q22"/>
    <mergeCell ref="B2:B3"/>
    <mergeCell ref="AG2:AG3"/>
    <mergeCell ref="AH3:AI3"/>
    <mergeCell ref="AH2:AI2"/>
    <mergeCell ref="AD2:AE2"/>
    <mergeCell ref="C3:E3"/>
    <mergeCell ref="F3:H3"/>
    <mergeCell ref="I3:K3"/>
    <mergeCell ref="L3:N3"/>
    <mergeCell ref="O3:Q3"/>
    <mergeCell ref="V3:W3"/>
    <mergeCell ref="C2:E2"/>
    <mergeCell ref="AS35:AY35"/>
    <mergeCell ref="X23:Z23"/>
    <mergeCell ref="AA23:AC23"/>
    <mergeCell ref="F2:K2"/>
    <mergeCell ref="L2:Q2"/>
    <mergeCell ref="U2:U3"/>
    <mergeCell ref="V2:W2"/>
    <mergeCell ref="AD3:AE3"/>
    <mergeCell ref="X2:Y2"/>
    <mergeCell ref="Z2:AA2"/>
    <mergeCell ref="AB2:AC2"/>
    <mergeCell ref="X3:Y3"/>
    <mergeCell ref="Z3:AA3"/>
    <mergeCell ref="AB3:AC3"/>
    <mergeCell ref="AJ3:AK3"/>
    <mergeCell ref="AL3:AM3"/>
    <mergeCell ref="AP3:AQ3"/>
    <mergeCell ref="AJ2:AM2"/>
    <mergeCell ref="AN2:AQ2"/>
    <mergeCell ref="AI36:AI37"/>
    <mergeCell ref="AJ36:AL36"/>
    <mergeCell ref="AM36:AO36"/>
    <mergeCell ref="AP36:AR36"/>
    <mergeCell ref="AJ35:AL35"/>
    <mergeCell ref="AM35:AR35"/>
    <mergeCell ref="AN3:AO3"/>
    <mergeCell ref="AS36:AU36"/>
    <mergeCell ref="AU41:AV41"/>
    <mergeCell ref="AU42:AV42"/>
    <mergeCell ref="AV36:AY36"/>
    <mergeCell ref="AU37:AV37"/>
    <mergeCell ref="AU38:AV38"/>
    <mergeCell ref="AU39:AV39"/>
    <mergeCell ref="AU40:AV4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2:AV145"/>
  <sheetViews>
    <sheetView topLeftCell="A26" workbookViewId="0">
      <selection activeCell="F29" sqref="F29:AV53"/>
    </sheetView>
  </sheetViews>
  <sheetFormatPr baseColWidth="10" defaultRowHeight="14.4" x14ac:dyDescent="0.3"/>
  <cols>
    <col min="32" max="32" width="13.6640625" customWidth="1"/>
    <col min="33" max="33" width="14.44140625" customWidth="1"/>
    <col min="36" max="36" width="14.109375" customWidth="1"/>
    <col min="40" max="40" width="13" customWidth="1"/>
    <col min="41" max="41" width="14.109375" customWidth="1"/>
    <col min="42" max="42" width="13" customWidth="1"/>
  </cols>
  <sheetData>
    <row r="2" spans="1:45" x14ac:dyDescent="0.3">
      <c r="A2" s="12" t="s">
        <v>58</v>
      </c>
      <c r="B2" s="10" t="s">
        <v>61</v>
      </c>
      <c r="C2" s="10" t="s">
        <v>0</v>
      </c>
      <c r="D2" s="10" t="s">
        <v>24</v>
      </c>
      <c r="E2" s="10" t="s">
        <v>1</v>
      </c>
      <c r="F2" s="10" t="s">
        <v>50</v>
      </c>
      <c r="G2" s="10" t="s">
        <v>26</v>
      </c>
      <c r="H2" s="10" t="s">
        <v>2</v>
      </c>
      <c r="I2" s="10" t="s">
        <v>29</v>
      </c>
      <c r="J2" s="10" t="s">
        <v>28</v>
      </c>
      <c r="K2" s="10" t="s">
        <v>3</v>
      </c>
      <c r="L2" s="10" t="s">
        <v>30</v>
      </c>
      <c r="M2" s="10" t="s">
        <v>31</v>
      </c>
      <c r="N2" s="10" t="s">
        <v>4</v>
      </c>
      <c r="O2" s="10" t="s">
        <v>5</v>
      </c>
      <c r="P2" s="10" t="s">
        <v>47</v>
      </c>
      <c r="Q2" s="10" t="s">
        <v>6</v>
      </c>
      <c r="R2" s="10" t="s">
        <v>7</v>
      </c>
      <c r="S2" s="9" t="s">
        <v>14</v>
      </c>
      <c r="T2" s="9" t="s">
        <v>8</v>
      </c>
      <c r="U2" s="9"/>
    </row>
    <row r="3" spans="1:45" x14ac:dyDescent="0.3">
      <c r="A3" s="12" t="s">
        <v>33</v>
      </c>
      <c r="B3" s="10">
        <v>0</v>
      </c>
      <c r="C3" s="37">
        <v>1.2830999999999999</v>
      </c>
      <c r="D3" s="37">
        <v>0.20810000000000001</v>
      </c>
      <c r="E3" s="37">
        <v>14.2098</v>
      </c>
      <c r="F3" s="37">
        <v>5.8014000000000001</v>
      </c>
      <c r="G3" s="37">
        <v>0.17710000000000001</v>
      </c>
      <c r="H3" s="37">
        <v>3.2633999999999999</v>
      </c>
      <c r="I3" s="37">
        <v>23.345099999999999</v>
      </c>
      <c r="J3" s="37">
        <v>2.3363999999999998</v>
      </c>
      <c r="K3" s="37">
        <v>30.578099999999999</v>
      </c>
      <c r="L3" s="37">
        <v>0.1857</v>
      </c>
      <c r="M3" s="37">
        <v>0.41310000000000002</v>
      </c>
      <c r="N3" s="37">
        <v>2.9636999999999998</v>
      </c>
      <c r="O3" s="37">
        <v>3.1343999999999999</v>
      </c>
      <c r="P3" s="37">
        <v>0.14430000000000001</v>
      </c>
      <c r="Q3" s="37">
        <v>0.39550000000000002</v>
      </c>
      <c r="R3" s="37">
        <v>0.29770000000000002</v>
      </c>
      <c r="S3" s="36">
        <v>0.372</v>
      </c>
      <c r="T3" s="37">
        <v>1.2588999999999999</v>
      </c>
      <c r="U3" s="9"/>
    </row>
    <row r="4" spans="1:45" x14ac:dyDescent="0.3">
      <c r="A4" s="12" t="s">
        <v>33</v>
      </c>
      <c r="B4" s="10">
        <v>0</v>
      </c>
      <c r="C4" s="37">
        <v>1.2886</v>
      </c>
      <c r="D4" s="37">
        <v>0.2077</v>
      </c>
      <c r="E4" s="37">
        <v>14.238300000000001</v>
      </c>
      <c r="F4" s="37">
        <v>5.8640999999999996</v>
      </c>
      <c r="G4" s="37">
        <v>0.17080000000000001</v>
      </c>
      <c r="H4" s="37">
        <v>3.0893999999999999</v>
      </c>
      <c r="I4" s="37">
        <v>23.928899999999999</v>
      </c>
      <c r="J4" s="37">
        <v>2.2073999999999998</v>
      </c>
      <c r="K4" s="37">
        <v>30.2654</v>
      </c>
      <c r="L4" s="37">
        <v>0.19009999999999999</v>
      </c>
      <c r="M4" s="37">
        <v>0.47060000000000002</v>
      </c>
      <c r="N4" s="37">
        <v>3.5459999999999998</v>
      </c>
      <c r="O4" s="37">
        <v>2.8896999999999999</v>
      </c>
      <c r="P4" s="37">
        <v>0.19689999999999999</v>
      </c>
      <c r="Q4" s="37">
        <v>0.42809999999999998</v>
      </c>
      <c r="R4" s="37">
        <v>0.25559999999999999</v>
      </c>
      <c r="S4" s="36">
        <v>0.47120000000000001</v>
      </c>
      <c r="T4" s="37">
        <v>1.2148000000000001</v>
      </c>
      <c r="U4" s="9"/>
    </row>
    <row r="5" spans="1:45" x14ac:dyDescent="0.3">
      <c r="A5" s="12" t="s">
        <v>33</v>
      </c>
      <c r="B5" s="10">
        <v>0</v>
      </c>
      <c r="C5" s="37">
        <v>1.2830999999999999</v>
      </c>
      <c r="D5" s="37">
        <v>0.20810000000000001</v>
      </c>
      <c r="E5" s="37">
        <v>14.2098</v>
      </c>
      <c r="F5" s="37">
        <v>5.8014000000000001</v>
      </c>
      <c r="G5" s="37">
        <v>0.17710000000000001</v>
      </c>
      <c r="H5" s="37">
        <v>3.2633999999999999</v>
      </c>
      <c r="I5" s="37">
        <v>23.345099999999999</v>
      </c>
      <c r="J5" s="37">
        <v>2.3363999999999998</v>
      </c>
      <c r="K5" s="37">
        <v>30.578099999999999</v>
      </c>
      <c r="L5" s="37">
        <v>0.1857</v>
      </c>
      <c r="M5" s="37">
        <v>0.41310000000000002</v>
      </c>
      <c r="N5" s="37">
        <v>2.9636999999999998</v>
      </c>
      <c r="O5" s="37">
        <v>3.1343999999999999</v>
      </c>
      <c r="P5" s="37">
        <v>0.14430000000000001</v>
      </c>
      <c r="Q5" s="37">
        <v>0.39550000000000002</v>
      </c>
      <c r="R5" s="37">
        <v>0.29770000000000002</v>
      </c>
      <c r="S5" s="36">
        <v>0.372</v>
      </c>
      <c r="T5" s="37">
        <v>1.19</v>
      </c>
      <c r="U5" s="9"/>
    </row>
    <row r="6" spans="1:45" x14ac:dyDescent="0.3">
      <c r="A6" s="12" t="s">
        <v>33</v>
      </c>
      <c r="B6" s="10">
        <v>0</v>
      </c>
      <c r="C6" s="37">
        <v>1.2886</v>
      </c>
      <c r="D6" s="37">
        <v>0.21740000000000001</v>
      </c>
      <c r="E6" s="37">
        <v>14.238300000000001</v>
      </c>
      <c r="F6" s="37">
        <v>5.8640999999999996</v>
      </c>
      <c r="G6" s="37">
        <v>0.17080000000000001</v>
      </c>
      <c r="H6" s="37">
        <v>3.0893999999999999</v>
      </c>
      <c r="I6" s="37">
        <v>23.928899999999999</v>
      </c>
      <c r="J6" s="37">
        <v>2.2073999999999998</v>
      </c>
      <c r="K6" s="37">
        <v>30.2654</v>
      </c>
      <c r="L6" s="37">
        <v>0.19009999999999999</v>
      </c>
      <c r="M6" s="37">
        <v>0.47060000000000002</v>
      </c>
      <c r="N6" s="37">
        <v>3.5459999999999998</v>
      </c>
      <c r="O6" s="37">
        <v>2.8896999999999999</v>
      </c>
      <c r="P6" s="37">
        <v>0.19689999999999999</v>
      </c>
      <c r="Q6" s="37">
        <v>0.42809999999999998</v>
      </c>
      <c r="R6" s="37">
        <v>0.25559999999999999</v>
      </c>
      <c r="S6" s="36">
        <v>0.47120000000000001</v>
      </c>
      <c r="T6" s="37">
        <v>1.2732000000000001</v>
      </c>
      <c r="U6" s="9"/>
    </row>
    <row r="7" spans="1:45" x14ac:dyDescent="0.3">
      <c r="A7" s="12" t="s">
        <v>33</v>
      </c>
      <c r="B7" s="10">
        <v>60</v>
      </c>
      <c r="C7" s="36">
        <v>1.2674000000000001</v>
      </c>
      <c r="D7" s="36">
        <v>0.22889999999999999</v>
      </c>
      <c r="E7" s="36">
        <v>13.722200000000001</v>
      </c>
      <c r="F7" s="36">
        <v>5.3299000000000003</v>
      </c>
      <c r="G7" s="36">
        <v>0.17680000000000001</v>
      </c>
      <c r="H7" s="36">
        <v>3.0756000000000001</v>
      </c>
      <c r="I7" s="36">
        <v>22.677099999999999</v>
      </c>
      <c r="J7" s="36">
        <v>2.097</v>
      </c>
      <c r="K7" s="36">
        <v>28.712299999999999</v>
      </c>
      <c r="L7" s="36">
        <v>0.1681</v>
      </c>
      <c r="M7" s="36">
        <v>0.41460000000000002</v>
      </c>
      <c r="N7" s="40">
        <v>6.1909000000000001</v>
      </c>
      <c r="O7" s="40">
        <v>2.9342999999999999</v>
      </c>
      <c r="P7" s="40">
        <v>0.28699999999999998</v>
      </c>
      <c r="Q7" s="40">
        <v>0.47410000000000002</v>
      </c>
      <c r="R7" s="40">
        <v>0.25409999999999999</v>
      </c>
      <c r="S7" s="40">
        <v>0.54730000000000001</v>
      </c>
      <c r="T7" s="40">
        <v>2.11</v>
      </c>
      <c r="U7" s="9"/>
    </row>
    <row r="8" spans="1:45" x14ac:dyDescent="0.3">
      <c r="A8" s="12" t="s">
        <v>33</v>
      </c>
      <c r="B8" s="10">
        <v>60</v>
      </c>
      <c r="C8" s="37">
        <v>0.97009999999999996</v>
      </c>
      <c r="D8" s="37">
        <v>0.26850000000000002</v>
      </c>
      <c r="E8" s="37">
        <v>13.054399999999999</v>
      </c>
      <c r="F8" s="37">
        <v>3.7799</v>
      </c>
      <c r="G8" s="37">
        <v>0.17480000000000001</v>
      </c>
      <c r="H8" s="37">
        <v>3.5762</v>
      </c>
      <c r="I8" s="37">
        <v>20.6722</v>
      </c>
      <c r="J8" s="37">
        <v>1.9825999999999999</v>
      </c>
      <c r="K8" s="37">
        <v>26.507000000000001</v>
      </c>
      <c r="L8" s="37">
        <v>0.18659999999999999</v>
      </c>
      <c r="M8" s="37">
        <v>0.4194</v>
      </c>
      <c r="N8" s="41">
        <v>5.4283000000000001</v>
      </c>
      <c r="O8" s="41">
        <v>4.1060999999999996</v>
      </c>
      <c r="P8" s="41">
        <v>0.30520000000000003</v>
      </c>
      <c r="Q8" s="41">
        <v>0.4783</v>
      </c>
      <c r="R8" s="40">
        <v>0.3644</v>
      </c>
      <c r="S8" s="41">
        <v>0.60140000000000005</v>
      </c>
      <c r="T8" s="41">
        <v>2.4990000000000001</v>
      </c>
      <c r="U8" s="9"/>
    </row>
    <row r="9" spans="1:45" x14ac:dyDescent="0.3">
      <c r="A9" s="12" t="s">
        <v>33</v>
      </c>
      <c r="B9" s="10">
        <v>60</v>
      </c>
      <c r="C9" s="37">
        <v>0.81599999999999995</v>
      </c>
      <c r="D9" s="37">
        <v>0.2437</v>
      </c>
      <c r="E9" s="37">
        <v>12.2637</v>
      </c>
      <c r="F9" s="37">
        <v>4.3876999999999997</v>
      </c>
      <c r="G9" s="37">
        <v>0.19600000000000001</v>
      </c>
      <c r="H9" s="37">
        <v>3.4323999999999999</v>
      </c>
      <c r="I9" s="37">
        <v>23.290800000000001</v>
      </c>
      <c r="J9" s="37">
        <v>1.1455</v>
      </c>
      <c r="K9" s="37">
        <v>32.739199999999997</v>
      </c>
      <c r="L9" s="37">
        <v>0.21310000000000001</v>
      </c>
      <c r="M9" s="37">
        <v>0.49740000000000001</v>
      </c>
      <c r="N9" s="41">
        <v>4.5587999999999997</v>
      </c>
      <c r="O9" s="41">
        <v>3.6074999999999999</v>
      </c>
      <c r="P9" s="41">
        <v>0.18010000000000001</v>
      </c>
      <c r="Q9" s="41">
        <v>0.34129999999999999</v>
      </c>
      <c r="R9" s="40">
        <v>0.29670000000000002</v>
      </c>
      <c r="S9" s="41">
        <v>0.51839999999999997</v>
      </c>
      <c r="T9" s="41">
        <v>1.7868999999999999</v>
      </c>
      <c r="U9" s="9"/>
    </row>
    <row r="10" spans="1:45" x14ac:dyDescent="0.3">
      <c r="A10" s="12" t="s">
        <v>33</v>
      </c>
      <c r="B10" s="10">
        <v>60</v>
      </c>
      <c r="C10" s="37">
        <v>1.3553999999999999</v>
      </c>
      <c r="D10" s="37">
        <v>0.39600000000000002</v>
      </c>
      <c r="E10" s="37">
        <v>14.4947</v>
      </c>
      <c r="F10" s="37">
        <v>5.5246000000000004</v>
      </c>
      <c r="G10" s="37">
        <v>0.28989999999999999</v>
      </c>
      <c r="H10" s="37">
        <v>3.8113999999999999</v>
      </c>
      <c r="I10" s="37">
        <v>22.092500000000001</v>
      </c>
      <c r="J10" s="37">
        <v>2.6055000000000001</v>
      </c>
      <c r="K10" s="37">
        <v>23.6553</v>
      </c>
      <c r="L10" s="37">
        <v>0.2127</v>
      </c>
      <c r="M10" s="37">
        <v>0.31719999999999998</v>
      </c>
      <c r="N10" s="37">
        <v>4.1788999999999996</v>
      </c>
      <c r="O10" s="37">
        <v>4.3655999999999997</v>
      </c>
      <c r="P10" s="37">
        <v>0.2475</v>
      </c>
      <c r="Q10" s="37">
        <v>0.49020000000000002</v>
      </c>
      <c r="R10" s="37">
        <v>0.38819999999999999</v>
      </c>
      <c r="S10" s="37">
        <v>0.61370000000000002</v>
      </c>
      <c r="T10" s="37">
        <v>2.5632999999999999</v>
      </c>
      <c r="U10" s="9"/>
    </row>
    <row r="11" spans="1:45" x14ac:dyDescent="0.3">
      <c r="A11" s="12" t="s">
        <v>33</v>
      </c>
      <c r="B11" s="10">
        <v>120</v>
      </c>
      <c r="C11" s="37">
        <v>1.2987</v>
      </c>
      <c r="D11" s="37">
        <v>0.33650000000000002</v>
      </c>
      <c r="E11" s="37">
        <v>13.636200000000001</v>
      </c>
      <c r="F11" s="37">
        <v>3.4842</v>
      </c>
      <c r="G11" s="37">
        <v>0.2011</v>
      </c>
      <c r="H11" s="37">
        <v>3.6072000000000002</v>
      </c>
      <c r="I11" s="37">
        <v>17.849499999999999</v>
      </c>
      <c r="J11" s="37">
        <v>1.6476999999999999</v>
      </c>
      <c r="K11" s="37">
        <v>21.157800000000002</v>
      </c>
      <c r="L11" s="37">
        <v>0.19700000000000001</v>
      </c>
      <c r="M11" s="37">
        <v>0.26169999999999999</v>
      </c>
      <c r="N11" s="37">
        <v>10.614599999999999</v>
      </c>
      <c r="O11" s="37">
        <v>3.6392000000000002</v>
      </c>
      <c r="P11" s="37">
        <v>0.39539999999999997</v>
      </c>
      <c r="Q11" s="37">
        <v>0.58960000000000001</v>
      </c>
      <c r="R11" s="37">
        <v>0.3034</v>
      </c>
      <c r="S11" s="37">
        <v>0.56869999999999998</v>
      </c>
      <c r="T11" s="37">
        <v>2.5318000000000001</v>
      </c>
      <c r="U11" s="9"/>
    </row>
    <row r="12" spans="1:45" x14ac:dyDescent="0.3">
      <c r="A12" s="12" t="s">
        <v>33</v>
      </c>
      <c r="B12" s="10">
        <v>120</v>
      </c>
      <c r="C12" s="37">
        <v>1.0983000000000001</v>
      </c>
      <c r="D12" s="37">
        <v>0.27129999999999999</v>
      </c>
      <c r="E12" s="37">
        <v>13.492100000000001</v>
      </c>
      <c r="F12" s="37">
        <v>3.3407</v>
      </c>
      <c r="G12" s="37">
        <v>0.24729999999999999</v>
      </c>
      <c r="H12" s="37">
        <v>3.6800999999999999</v>
      </c>
      <c r="I12" s="37">
        <v>19.272400000000001</v>
      </c>
      <c r="J12" s="37">
        <v>1.6823999999999999</v>
      </c>
      <c r="K12" s="37">
        <v>24.674499999999998</v>
      </c>
      <c r="L12" s="37">
        <v>0.20710000000000001</v>
      </c>
      <c r="M12" s="37">
        <v>0.34370000000000001</v>
      </c>
      <c r="N12" s="37">
        <v>9.5646000000000004</v>
      </c>
      <c r="O12" s="37">
        <v>3.9581</v>
      </c>
      <c r="P12" s="37">
        <v>0.35260000000000002</v>
      </c>
      <c r="Q12" s="37">
        <v>0.53069999999999995</v>
      </c>
      <c r="R12" s="37">
        <v>0.34720000000000001</v>
      </c>
      <c r="S12" s="37">
        <v>0.65469999999999995</v>
      </c>
      <c r="T12" s="37">
        <v>2.6093999999999999</v>
      </c>
      <c r="U12" s="9"/>
    </row>
    <row r="13" spans="1:45" x14ac:dyDescent="0.3">
      <c r="A13" s="12" t="s">
        <v>33</v>
      </c>
      <c r="B13" s="10">
        <v>120</v>
      </c>
      <c r="C13" s="37">
        <v>1.7314000000000001</v>
      </c>
      <c r="D13" s="37">
        <v>0.31409999999999999</v>
      </c>
      <c r="E13" s="37">
        <v>12.851900000000001</v>
      </c>
      <c r="F13" s="37">
        <v>3.8313000000000001</v>
      </c>
      <c r="G13" s="37">
        <v>0.2253</v>
      </c>
      <c r="H13" s="37">
        <v>3.1414</v>
      </c>
      <c r="I13" s="37">
        <v>19.205100000000002</v>
      </c>
      <c r="J13" s="37">
        <v>1.6966000000000001</v>
      </c>
      <c r="K13" s="37">
        <v>23.1784</v>
      </c>
      <c r="L13" s="37">
        <v>0.16930000000000001</v>
      </c>
      <c r="M13" s="37">
        <v>0.31409999999999999</v>
      </c>
      <c r="N13" s="37">
        <v>5.9817</v>
      </c>
      <c r="O13" s="37">
        <v>3.4563999999999999</v>
      </c>
      <c r="P13" s="37">
        <v>0.30570000000000003</v>
      </c>
      <c r="Q13" s="37">
        <v>0.56999999999999995</v>
      </c>
      <c r="R13" s="37">
        <v>0.15840000000000001</v>
      </c>
      <c r="S13" s="37">
        <v>0.55310000000000004</v>
      </c>
      <c r="T13" s="37">
        <v>2.3388</v>
      </c>
      <c r="U13" s="9"/>
    </row>
    <row r="14" spans="1:45" x14ac:dyDescent="0.3">
      <c r="A14" s="12" t="s">
        <v>33</v>
      </c>
      <c r="B14" s="10">
        <v>120</v>
      </c>
      <c r="C14" s="37">
        <v>1.0577000000000001</v>
      </c>
      <c r="D14" s="37">
        <v>0.35139999999999999</v>
      </c>
      <c r="E14" s="37">
        <v>14.298299999999999</v>
      </c>
      <c r="F14" s="37">
        <v>2.7292999999999998</v>
      </c>
      <c r="G14" s="37">
        <v>0.32200000000000001</v>
      </c>
      <c r="H14" s="37">
        <v>4.4508999999999999</v>
      </c>
      <c r="I14" s="37">
        <v>16.314499999999999</v>
      </c>
      <c r="J14" s="37">
        <v>1.5667</v>
      </c>
      <c r="K14" s="37">
        <v>22.059799999999999</v>
      </c>
      <c r="L14" s="37">
        <v>0.19939999999999999</v>
      </c>
      <c r="M14" s="37">
        <v>0.24590000000000001</v>
      </c>
      <c r="N14" s="37">
        <v>14.865399999999999</v>
      </c>
      <c r="O14" s="37">
        <v>4.7836999999999996</v>
      </c>
      <c r="P14" s="37">
        <v>0.4491</v>
      </c>
      <c r="Q14" s="37">
        <v>0.61809999999999998</v>
      </c>
      <c r="R14" s="37">
        <v>0.35899999999999999</v>
      </c>
      <c r="S14" s="37">
        <v>0.69569999999999999</v>
      </c>
      <c r="T14" s="37">
        <v>3.0962000000000001</v>
      </c>
      <c r="U14" s="9"/>
    </row>
    <row r="15" spans="1:45" x14ac:dyDescent="0.3">
      <c r="A15" s="12" t="s">
        <v>34</v>
      </c>
      <c r="B15" s="10">
        <v>0</v>
      </c>
      <c r="C15" s="37">
        <v>1.2830999999999999</v>
      </c>
      <c r="D15" s="37">
        <v>0.20810000000000001</v>
      </c>
      <c r="E15" s="37">
        <v>14.2098</v>
      </c>
      <c r="F15" s="37">
        <v>5.8014000000000001</v>
      </c>
      <c r="G15" s="37">
        <v>0.17710000000000001</v>
      </c>
      <c r="H15" s="37">
        <v>3.2633999999999999</v>
      </c>
      <c r="I15" s="37">
        <v>23.345099999999999</v>
      </c>
      <c r="J15" s="37">
        <v>2.3363999999999998</v>
      </c>
      <c r="K15" s="37">
        <v>30.578099999999999</v>
      </c>
      <c r="L15" s="37">
        <v>0.1857</v>
      </c>
      <c r="M15" s="37">
        <v>0.41310000000000002</v>
      </c>
      <c r="N15" s="37">
        <v>2.9636999999999998</v>
      </c>
      <c r="O15" s="37">
        <v>3.1343999999999999</v>
      </c>
      <c r="P15" s="37">
        <v>0.14430000000000001</v>
      </c>
      <c r="Q15" s="37">
        <v>0.39550000000000002</v>
      </c>
      <c r="R15" s="37">
        <v>0.29770000000000002</v>
      </c>
      <c r="S15" s="36">
        <v>0.372</v>
      </c>
      <c r="T15" s="37">
        <v>1.2588999999999999</v>
      </c>
      <c r="U15" s="9"/>
      <c r="AO15" s="147" t="s">
        <v>142</v>
      </c>
      <c r="AP15" s="68" t="s">
        <v>143</v>
      </c>
      <c r="AQ15" s="102" t="s">
        <v>144</v>
      </c>
      <c r="AR15" s="102" t="s">
        <v>145</v>
      </c>
      <c r="AS15" s="102" t="s">
        <v>146</v>
      </c>
    </row>
    <row r="16" spans="1:45" x14ac:dyDescent="0.3">
      <c r="A16" s="12" t="s">
        <v>34</v>
      </c>
      <c r="B16" s="10">
        <v>0</v>
      </c>
      <c r="C16" s="37">
        <v>1.2886</v>
      </c>
      <c r="D16" s="37">
        <v>0.2077</v>
      </c>
      <c r="E16" s="37">
        <v>14.238300000000001</v>
      </c>
      <c r="F16" s="37">
        <v>5.8640999999999996</v>
      </c>
      <c r="G16" s="37">
        <v>0.17080000000000001</v>
      </c>
      <c r="H16" s="37">
        <v>3.0893999999999999</v>
      </c>
      <c r="I16" s="37">
        <v>23.928899999999999</v>
      </c>
      <c r="J16" s="37">
        <v>2.2073999999999998</v>
      </c>
      <c r="K16" s="37">
        <v>30.2654</v>
      </c>
      <c r="L16" s="37">
        <v>0.19009999999999999</v>
      </c>
      <c r="M16" s="37">
        <v>0.47060000000000002</v>
      </c>
      <c r="N16" s="37">
        <v>3.5459999999999998</v>
      </c>
      <c r="O16" s="37">
        <v>2.8896999999999999</v>
      </c>
      <c r="P16" s="37">
        <v>0.19689999999999999</v>
      </c>
      <c r="Q16" s="37">
        <v>0.42809999999999998</v>
      </c>
      <c r="R16" s="37">
        <v>0.25559999999999999</v>
      </c>
      <c r="S16" s="36">
        <v>0.47120000000000001</v>
      </c>
      <c r="T16" s="37">
        <v>1.2148000000000001</v>
      </c>
      <c r="U16" s="9"/>
      <c r="AL16" s="176"/>
      <c r="AM16" s="177"/>
      <c r="AN16">
        <v>1</v>
      </c>
      <c r="AO16" s="124">
        <v>88.041135000000011</v>
      </c>
      <c r="AP16" s="176">
        <v>0.25</v>
      </c>
      <c r="AQ16" s="176">
        <v>14.934900000000001</v>
      </c>
      <c r="AR16" s="176">
        <v>56.382499999999993</v>
      </c>
      <c r="AS16" s="176">
        <v>0.27599080925853664</v>
      </c>
    </row>
    <row r="17" spans="1:48" x14ac:dyDescent="0.3">
      <c r="A17" s="12" t="s">
        <v>34</v>
      </c>
      <c r="B17" s="10">
        <v>0</v>
      </c>
      <c r="C17" s="37">
        <v>1.2830999999999999</v>
      </c>
      <c r="D17" s="37">
        <v>0.20810000000000001</v>
      </c>
      <c r="E17" s="37">
        <v>14.2098</v>
      </c>
      <c r="F17" s="37">
        <v>5.8014000000000001</v>
      </c>
      <c r="G17" s="37">
        <v>0.17710000000000001</v>
      </c>
      <c r="H17" s="37">
        <v>3.2633999999999999</v>
      </c>
      <c r="I17" s="37">
        <v>23.345099999999999</v>
      </c>
      <c r="J17" s="37">
        <v>2.3363999999999998</v>
      </c>
      <c r="K17" s="37">
        <v>30.578099999999999</v>
      </c>
      <c r="L17" s="37">
        <v>0.1857</v>
      </c>
      <c r="M17" s="37">
        <v>0.41310000000000002</v>
      </c>
      <c r="N17" s="37">
        <v>2.9636999999999998</v>
      </c>
      <c r="O17" s="37">
        <v>3.1343999999999999</v>
      </c>
      <c r="P17" s="37">
        <v>0.14430000000000001</v>
      </c>
      <c r="Q17" s="37">
        <v>0.39550000000000002</v>
      </c>
      <c r="R17" s="37">
        <v>0.29770000000000002</v>
      </c>
      <c r="S17" s="36">
        <v>0.372</v>
      </c>
      <c r="T17" s="37">
        <v>1.2588999999999999</v>
      </c>
      <c r="U17" s="9"/>
      <c r="AL17" s="176">
        <f>STDEV(AP16:AP19)</f>
        <v>9.6075474977063632E-3</v>
      </c>
      <c r="AM17" s="175">
        <f>AVERAGE(AP16:AP19)</f>
        <v>0.24503945684669404</v>
      </c>
      <c r="AN17">
        <v>1</v>
      </c>
      <c r="AO17" s="124">
        <v>91.717687500000011</v>
      </c>
      <c r="AP17" s="176">
        <v>0.23300856960389715</v>
      </c>
      <c r="AQ17" s="176">
        <v>14.590400000000001</v>
      </c>
      <c r="AR17" s="176">
        <v>60.609700000000004</v>
      </c>
      <c r="AS17" s="176">
        <v>0.27430027782080685</v>
      </c>
    </row>
    <row r="18" spans="1:48" x14ac:dyDescent="0.3">
      <c r="A18" s="12" t="s">
        <v>34</v>
      </c>
      <c r="B18" s="10">
        <v>0</v>
      </c>
      <c r="C18" s="37">
        <v>1.2886</v>
      </c>
      <c r="D18" s="37">
        <v>0.21740000000000001</v>
      </c>
      <c r="E18" s="37">
        <v>14.238300000000001</v>
      </c>
      <c r="F18" s="37">
        <v>5.8640999999999996</v>
      </c>
      <c r="G18" s="37">
        <v>0.17080000000000001</v>
      </c>
      <c r="H18" s="37">
        <v>3.0893999999999999</v>
      </c>
      <c r="I18" s="37">
        <v>23.928899999999999</v>
      </c>
      <c r="J18" s="37">
        <v>2.2073999999999998</v>
      </c>
      <c r="K18" s="37">
        <v>30.2654</v>
      </c>
      <c r="L18" s="37">
        <v>0.19009999999999999</v>
      </c>
      <c r="M18" s="37">
        <v>0.47060000000000002</v>
      </c>
      <c r="N18" s="37">
        <v>3.5459999999999998</v>
      </c>
      <c r="O18" s="37">
        <v>2.8896999999999999</v>
      </c>
      <c r="P18" s="37">
        <v>0.19689999999999999</v>
      </c>
      <c r="Q18" s="37">
        <v>0.42809999999999998</v>
      </c>
      <c r="R18" s="37">
        <v>0.25559999999999999</v>
      </c>
      <c r="S18" s="36">
        <v>0.47120000000000001</v>
      </c>
      <c r="T18" s="37">
        <v>1.19</v>
      </c>
      <c r="U18" s="9"/>
      <c r="AL18">
        <f>STDEV(AP20:AP23)</f>
        <v>7.9928556129820038E-3</v>
      </c>
      <c r="AM18" s="175">
        <f>AVERAGE(AP20:AP23)</f>
        <v>0.27536641507062509</v>
      </c>
      <c r="AN18">
        <v>1</v>
      </c>
      <c r="AO18" s="124">
        <v>89.52</v>
      </c>
      <c r="AP18" s="176">
        <v>0.255</v>
      </c>
      <c r="AQ18" s="176">
        <v>14.583300000000001</v>
      </c>
      <c r="AR18" s="176">
        <v>54.730400000000003</v>
      </c>
      <c r="AS18" s="176">
        <v>0.32897412268003745</v>
      </c>
    </row>
    <row r="19" spans="1:48" x14ac:dyDescent="0.3">
      <c r="A19" s="12" t="s">
        <v>34</v>
      </c>
      <c r="B19" s="10">
        <v>60</v>
      </c>
      <c r="C19" s="37">
        <v>1.3398000000000001</v>
      </c>
      <c r="D19" s="37">
        <v>0.31690000000000002</v>
      </c>
      <c r="E19" s="37">
        <v>13.6981</v>
      </c>
      <c r="F19" s="37">
        <v>5.1753</v>
      </c>
      <c r="G19" s="37">
        <v>0.29170000000000001</v>
      </c>
      <c r="H19" s="37">
        <v>3.4392</v>
      </c>
      <c r="I19" s="37">
        <v>22.977799999999998</v>
      </c>
      <c r="J19" s="37">
        <v>2.6244999999999998</v>
      </c>
      <c r="K19" s="37">
        <v>28.764399999999998</v>
      </c>
      <c r="L19" s="37">
        <v>0.25459999999999999</v>
      </c>
      <c r="M19" s="37">
        <v>0.37909999999999999</v>
      </c>
      <c r="N19" s="41">
        <v>2.8774000000000002</v>
      </c>
      <c r="O19" s="41">
        <v>3.8260000000000001</v>
      </c>
      <c r="P19" s="41">
        <v>0.17349999999999999</v>
      </c>
      <c r="Q19" s="41">
        <v>0.45810000000000001</v>
      </c>
      <c r="R19" s="40">
        <v>0.317</v>
      </c>
      <c r="S19" s="41">
        <v>0.4723</v>
      </c>
      <c r="T19" s="41">
        <v>1.5825</v>
      </c>
      <c r="U19" s="9"/>
      <c r="AN19">
        <v>1</v>
      </c>
      <c r="AO19" s="124">
        <v>95.82</v>
      </c>
      <c r="AP19" s="176">
        <v>0.24214925778287896</v>
      </c>
      <c r="AQ19" s="176">
        <v>15.356</v>
      </c>
      <c r="AR19" s="176">
        <v>61.737699999999997</v>
      </c>
      <c r="AS19" s="176">
        <v>0.2424072111293373</v>
      </c>
    </row>
    <row r="20" spans="1:48" x14ac:dyDescent="0.3">
      <c r="A20" s="12" t="s">
        <v>34</v>
      </c>
      <c r="B20" s="10">
        <v>60</v>
      </c>
      <c r="C20" s="37">
        <v>1.363</v>
      </c>
      <c r="D20" s="37">
        <v>0.20979999999999999</v>
      </c>
      <c r="E20" s="37">
        <v>14.565899999999999</v>
      </c>
      <c r="F20" s="37">
        <v>6.5377999999999998</v>
      </c>
      <c r="G20" s="37">
        <v>0.14269999999999999</v>
      </c>
      <c r="H20" s="37">
        <v>2.9247000000000001</v>
      </c>
      <c r="I20" s="37">
        <v>24.214600000000001</v>
      </c>
      <c r="J20" s="37">
        <v>2.5983999999999998</v>
      </c>
      <c r="K20" s="37">
        <v>27.922699999999999</v>
      </c>
      <c r="L20" s="37">
        <v>0.16420000000000001</v>
      </c>
      <c r="M20" s="37">
        <v>0.41099999999999998</v>
      </c>
      <c r="N20" s="37">
        <v>3.0851000000000002</v>
      </c>
      <c r="O20" s="37">
        <v>3.2115999999999998</v>
      </c>
      <c r="P20" s="37">
        <v>0.1736</v>
      </c>
      <c r="Q20" s="37">
        <v>0.41420000000000001</v>
      </c>
      <c r="R20" s="37">
        <v>0.27589999999999998</v>
      </c>
      <c r="S20" s="37">
        <v>0.42799999999999999</v>
      </c>
      <c r="T20" s="37">
        <v>1.1819999999999999</v>
      </c>
      <c r="U20" s="9"/>
      <c r="AN20">
        <v>2</v>
      </c>
      <c r="AO20" s="124">
        <v>61.6433125</v>
      </c>
      <c r="AP20" s="176">
        <v>0.27451157314909103</v>
      </c>
      <c r="AQ20" s="176">
        <v>17.4847</v>
      </c>
      <c r="AR20" s="176">
        <v>59.527799999999999</v>
      </c>
      <c r="AS20" s="176">
        <v>0.46861471172092578</v>
      </c>
    </row>
    <row r="21" spans="1:48" x14ac:dyDescent="0.3">
      <c r="A21" s="12" t="s">
        <v>34</v>
      </c>
      <c r="B21" s="10">
        <v>60</v>
      </c>
      <c r="C21" s="37">
        <v>1.1519999999999999</v>
      </c>
      <c r="D21" s="37">
        <v>0.2581</v>
      </c>
      <c r="E21" s="37">
        <v>11.9117</v>
      </c>
      <c r="F21" s="37">
        <v>4.2889999999999997</v>
      </c>
      <c r="G21" s="37">
        <v>0.16220000000000001</v>
      </c>
      <c r="H21" s="37">
        <v>3.2002000000000002</v>
      </c>
      <c r="I21" s="37">
        <v>22.517800000000001</v>
      </c>
      <c r="J21" s="37">
        <v>2.1379999999999999</v>
      </c>
      <c r="K21" s="37">
        <v>32.127899999999997</v>
      </c>
      <c r="L21" s="37">
        <v>0.1575</v>
      </c>
      <c r="M21" s="37">
        <v>0.3881</v>
      </c>
      <c r="N21" s="37">
        <v>2.5131000000000001</v>
      </c>
      <c r="O21" s="37">
        <v>3.8719999999999999</v>
      </c>
      <c r="P21" s="37">
        <v>0.128</v>
      </c>
      <c r="Q21" s="37">
        <v>0.309</v>
      </c>
      <c r="R21" s="37">
        <v>0.36470000000000002</v>
      </c>
      <c r="S21" s="37">
        <v>0.4148</v>
      </c>
      <c r="T21" s="37">
        <v>1.4397</v>
      </c>
      <c r="U21" s="9"/>
      <c r="AN21">
        <v>2</v>
      </c>
      <c r="AO21" s="124">
        <v>64.09</v>
      </c>
      <c r="AP21" s="176">
        <v>0.28100000000000003</v>
      </c>
      <c r="AQ21" s="176">
        <v>16.277899999999999</v>
      </c>
      <c r="AR21" s="176">
        <v>64.345200000000006</v>
      </c>
      <c r="AS21" s="176">
        <v>0.39324535231380087</v>
      </c>
    </row>
    <row r="22" spans="1:48" x14ac:dyDescent="0.3">
      <c r="A22" s="12" t="s">
        <v>34</v>
      </c>
      <c r="B22" s="10">
        <v>60</v>
      </c>
      <c r="C22" s="37">
        <v>1.323</v>
      </c>
      <c r="D22" s="37">
        <v>0.2117</v>
      </c>
      <c r="E22" s="37">
        <v>13.443099999999999</v>
      </c>
      <c r="F22" s="37">
        <v>4.9673999999999996</v>
      </c>
      <c r="G22" s="37">
        <v>0.1845</v>
      </c>
      <c r="H22" s="37">
        <v>3.1208</v>
      </c>
      <c r="I22" s="37">
        <v>23.997900000000001</v>
      </c>
      <c r="J22" s="37">
        <v>2.3841999999999999</v>
      </c>
      <c r="K22" s="37">
        <v>30.250900000000001</v>
      </c>
      <c r="L22" s="37">
        <v>0.2117</v>
      </c>
      <c r="M22" s="37">
        <v>0.4163</v>
      </c>
      <c r="N22" s="37">
        <v>2.7677</v>
      </c>
      <c r="O22" s="37">
        <v>3.6217000000000001</v>
      </c>
      <c r="P22" s="37">
        <v>0.14199999999999999</v>
      </c>
      <c r="Q22" s="37">
        <v>0.35749999999999998</v>
      </c>
      <c r="R22" s="37">
        <v>0.31409999999999999</v>
      </c>
      <c r="S22" s="37">
        <v>0.39760000000000001</v>
      </c>
      <c r="T22" s="37">
        <v>1.3734999999999999</v>
      </c>
      <c r="U22" s="9"/>
      <c r="AN22">
        <v>2</v>
      </c>
      <c r="AO22" s="124">
        <v>60.92</v>
      </c>
      <c r="AP22" s="176">
        <v>0.28157271097287923</v>
      </c>
      <c r="AQ22" s="176">
        <v>17.015799999999999</v>
      </c>
      <c r="AR22" s="176">
        <v>56.781399999999998</v>
      </c>
      <c r="AS22" s="176">
        <v>0.4574477243505205</v>
      </c>
    </row>
    <row r="23" spans="1:48" x14ac:dyDescent="0.3">
      <c r="A23" s="12" t="s">
        <v>34</v>
      </c>
      <c r="B23" s="10">
        <v>120</v>
      </c>
      <c r="C23" s="37">
        <v>1.6819999999999999</v>
      </c>
      <c r="D23" s="37">
        <v>0.2238</v>
      </c>
      <c r="E23" s="37">
        <v>15.8027</v>
      </c>
      <c r="F23" s="37">
        <v>6.4040999999999997</v>
      </c>
      <c r="G23" s="37">
        <v>0.16120000000000001</v>
      </c>
      <c r="H23" s="37">
        <v>3.1076000000000001</v>
      </c>
      <c r="I23" s="37">
        <v>24.456</v>
      </c>
      <c r="J23" s="37">
        <v>2.6124000000000001</v>
      </c>
      <c r="K23" s="37">
        <v>28.017099999999999</v>
      </c>
      <c r="L23" s="37">
        <v>0.18090000000000001</v>
      </c>
      <c r="M23" s="37">
        <v>0.41489999999999999</v>
      </c>
      <c r="N23" s="37">
        <v>2.4310999999999998</v>
      </c>
      <c r="O23" s="37">
        <v>3.4409000000000001</v>
      </c>
      <c r="P23" s="37">
        <v>0.1004</v>
      </c>
      <c r="Q23" s="37">
        <v>0.26579999999999998</v>
      </c>
      <c r="R23" s="37">
        <v>0.28339999999999999</v>
      </c>
      <c r="S23" s="37">
        <v>0.47810000000000002</v>
      </c>
      <c r="T23" s="37">
        <v>0.91690000000000005</v>
      </c>
      <c r="U23" s="9"/>
      <c r="AN23">
        <v>2</v>
      </c>
      <c r="AO23" s="176">
        <v>62.217706666666658</v>
      </c>
      <c r="AP23" s="176">
        <v>0.26438137616052992</v>
      </c>
      <c r="AQ23" s="176">
        <v>16.926133333333333</v>
      </c>
      <c r="AR23" s="176">
        <v>60.218133333333334</v>
      </c>
      <c r="AS23" s="176">
        <v>0.43811105657232208</v>
      </c>
    </row>
    <row r="24" spans="1:48" x14ac:dyDescent="0.3">
      <c r="A24" s="12" t="s">
        <v>34</v>
      </c>
      <c r="B24" s="10">
        <v>120</v>
      </c>
      <c r="C24" s="37">
        <v>1.3956999999999999</v>
      </c>
      <c r="D24" s="37">
        <v>0.19719999999999999</v>
      </c>
      <c r="E24" s="37">
        <v>14.882199999999999</v>
      </c>
      <c r="F24" s="37">
        <v>5.7370000000000001</v>
      </c>
      <c r="G24" s="37">
        <v>0.1457</v>
      </c>
      <c r="H24" s="37">
        <v>2.7465999999999999</v>
      </c>
      <c r="I24" s="37">
        <v>24.1525</v>
      </c>
      <c r="J24" s="37">
        <v>2.5724999999999998</v>
      </c>
      <c r="K24" s="37">
        <v>32.159700000000001</v>
      </c>
      <c r="L24" s="37">
        <v>0.186</v>
      </c>
      <c r="M24" s="37">
        <v>0.39119999999999999</v>
      </c>
      <c r="N24" s="37">
        <v>3.2839999999999998</v>
      </c>
      <c r="O24" s="37">
        <v>3.4561999999999999</v>
      </c>
      <c r="P24" s="37">
        <v>0.1515</v>
      </c>
      <c r="Q24" s="37">
        <v>0.32379999999999998</v>
      </c>
      <c r="R24" s="37">
        <v>0.27829999999999999</v>
      </c>
      <c r="S24" s="37">
        <v>0.42220000000000002</v>
      </c>
      <c r="T24" s="37">
        <v>0.96899999999999997</v>
      </c>
      <c r="U24" s="9"/>
    </row>
    <row r="25" spans="1:48" x14ac:dyDescent="0.3">
      <c r="A25" s="12" t="s">
        <v>34</v>
      </c>
      <c r="B25" s="10">
        <v>120</v>
      </c>
      <c r="C25" s="37">
        <v>1.9234</v>
      </c>
      <c r="D25" s="37">
        <v>0.26269999999999999</v>
      </c>
      <c r="E25" s="37">
        <v>15.0924</v>
      </c>
      <c r="F25" s="37">
        <v>6.7473999999999998</v>
      </c>
      <c r="G25" s="37">
        <v>0.1784</v>
      </c>
      <c r="H25" s="37">
        <v>2.6255999999999999</v>
      </c>
      <c r="I25" s="37">
        <v>23.622</v>
      </c>
      <c r="J25" s="37">
        <v>2.7288999999999999</v>
      </c>
      <c r="K25" s="37">
        <v>26.433700000000002</v>
      </c>
      <c r="L25" s="37">
        <v>0.18110000000000001</v>
      </c>
      <c r="M25" s="37">
        <v>0.33629999999999999</v>
      </c>
      <c r="N25" s="37">
        <v>2.6133999999999999</v>
      </c>
      <c r="O25" s="37">
        <v>2.9424999999999999</v>
      </c>
      <c r="P25" s="37">
        <v>0.122</v>
      </c>
      <c r="Q25" s="37">
        <v>0.3231</v>
      </c>
      <c r="R25" s="37">
        <v>0.24590000000000001</v>
      </c>
      <c r="S25" s="37">
        <v>0.30030000000000001</v>
      </c>
      <c r="T25" s="37">
        <v>0.74319999999999997</v>
      </c>
      <c r="U25" s="9"/>
    </row>
    <row r="26" spans="1:48" x14ac:dyDescent="0.3">
      <c r="A26" s="12" t="s">
        <v>34</v>
      </c>
      <c r="B26" s="10">
        <v>120</v>
      </c>
      <c r="C26" s="10">
        <f>AVERAGE(C23:C25)</f>
        <v>1.6670333333333334</v>
      </c>
      <c r="D26" s="10">
        <f t="shared" ref="D26:S26" si="0">AVERAGE(D23:D25)</f>
        <v>0.22789999999999999</v>
      </c>
      <c r="E26" s="10">
        <f t="shared" si="0"/>
        <v>15.259099999999998</v>
      </c>
      <c r="F26" s="10">
        <f t="shared" si="0"/>
        <v>6.2961666666666671</v>
      </c>
      <c r="G26" s="10">
        <f t="shared" si="0"/>
        <v>0.16176666666666667</v>
      </c>
      <c r="H26" s="10">
        <f t="shared" si="0"/>
        <v>2.8266000000000004</v>
      </c>
      <c r="I26" s="10">
        <f t="shared" si="0"/>
        <v>24.076833333333337</v>
      </c>
      <c r="J26" s="10">
        <f t="shared" si="0"/>
        <v>2.6379333333333332</v>
      </c>
      <c r="K26" s="10">
        <f t="shared" si="0"/>
        <v>28.870166666666666</v>
      </c>
      <c r="L26" s="10">
        <f t="shared" si="0"/>
        <v>0.18266666666666667</v>
      </c>
      <c r="M26" s="10">
        <f t="shared" si="0"/>
        <v>0.38080000000000003</v>
      </c>
      <c r="N26" s="10">
        <f t="shared" si="0"/>
        <v>2.7761666666666667</v>
      </c>
      <c r="O26" s="10">
        <f t="shared" si="0"/>
        <v>3.2798666666666669</v>
      </c>
      <c r="P26" s="10">
        <f t="shared" si="0"/>
        <v>0.12463333333333333</v>
      </c>
      <c r="Q26" s="10">
        <f t="shared" si="0"/>
        <v>0.3042333333333333</v>
      </c>
      <c r="R26" s="10">
        <f t="shared" si="0"/>
        <v>0.26919999999999999</v>
      </c>
      <c r="S26" s="10">
        <f t="shared" si="0"/>
        <v>0.40020000000000006</v>
      </c>
      <c r="T26" s="10">
        <v>1.012</v>
      </c>
      <c r="U26" s="9"/>
    </row>
    <row r="27" spans="1:48" x14ac:dyDescent="0.3">
      <c r="AK27" s="176"/>
    </row>
    <row r="29" spans="1:48" s="68" customFormat="1" x14ac:dyDescent="0.3">
      <c r="F29" s="143" t="s">
        <v>58</v>
      </c>
      <c r="G29" s="144" t="s">
        <v>61</v>
      </c>
      <c r="H29" s="144" t="s">
        <v>0</v>
      </c>
      <c r="I29" s="144" t="s">
        <v>24</v>
      </c>
      <c r="J29" s="144" t="s">
        <v>1</v>
      </c>
      <c r="K29" s="144" t="s">
        <v>50</v>
      </c>
      <c r="L29" s="144" t="s">
        <v>26</v>
      </c>
      <c r="M29" s="144" t="s">
        <v>2</v>
      </c>
      <c r="N29" s="144" t="s">
        <v>29</v>
      </c>
      <c r="O29" s="144" t="s">
        <v>28</v>
      </c>
      <c r="P29" s="144" t="s">
        <v>3</v>
      </c>
      <c r="Q29" s="144" t="s">
        <v>30</v>
      </c>
      <c r="R29" s="144" t="s">
        <v>31</v>
      </c>
      <c r="S29" s="144" t="s">
        <v>4</v>
      </c>
      <c r="T29" s="144" t="s">
        <v>5</v>
      </c>
      <c r="U29" s="144" t="s">
        <v>47</v>
      </c>
      <c r="V29" s="144" t="s">
        <v>6</v>
      </c>
      <c r="W29" s="144" t="s">
        <v>7</v>
      </c>
      <c r="X29" s="145" t="s">
        <v>14</v>
      </c>
      <c r="Y29" s="145" t="s">
        <v>8</v>
      </c>
      <c r="Z29" s="144" t="s">
        <v>17</v>
      </c>
      <c r="AA29" s="144" t="s">
        <v>16</v>
      </c>
      <c r="AB29" s="144" t="s">
        <v>18</v>
      </c>
      <c r="AC29" s="144" t="s">
        <v>19</v>
      </c>
      <c r="AD29" s="144" t="s">
        <v>20</v>
      </c>
      <c r="AE29" s="144" t="s">
        <v>21</v>
      </c>
      <c r="AF29" s="146" t="s">
        <v>131</v>
      </c>
      <c r="AG29" s="146" t="s">
        <v>130</v>
      </c>
      <c r="AH29" s="146" t="s">
        <v>108</v>
      </c>
      <c r="AI29" s="146" t="s">
        <v>109</v>
      </c>
      <c r="AJ29" s="146" t="s">
        <v>132</v>
      </c>
      <c r="AK29" s="146" t="s">
        <v>110</v>
      </c>
      <c r="AL29" s="147" t="s">
        <v>111</v>
      </c>
      <c r="AM29" s="147" t="s">
        <v>142</v>
      </c>
      <c r="AN29" s="146" t="s">
        <v>143</v>
      </c>
      <c r="AO29" s="179" t="s">
        <v>144</v>
      </c>
      <c r="AP29" s="179" t="s">
        <v>145</v>
      </c>
      <c r="AQ29" s="179" t="s">
        <v>146</v>
      </c>
      <c r="AR29" s="146" t="s">
        <v>147</v>
      </c>
      <c r="AS29" s="146" t="s">
        <v>148</v>
      </c>
      <c r="AT29" s="146" t="s">
        <v>139</v>
      </c>
      <c r="AU29" s="146" t="s">
        <v>149</v>
      </c>
      <c r="AV29" s="146" t="s">
        <v>150</v>
      </c>
    </row>
    <row r="30" spans="1:48" x14ac:dyDescent="0.3">
      <c r="F30" s="119" t="s">
        <v>33</v>
      </c>
      <c r="G30" s="13">
        <v>0</v>
      </c>
      <c r="H30" s="13">
        <v>1.2830999999999999</v>
      </c>
      <c r="I30" s="13">
        <v>0.20810000000000001</v>
      </c>
      <c r="J30" s="13">
        <v>14.2098</v>
      </c>
      <c r="K30" s="13">
        <v>5.8014000000000001</v>
      </c>
      <c r="L30" s="13">
        <v>0.17710000000000001</v>
      </c>
      <c r="M30" s="13">
        <v>3.2633999999999999</v>
      </c>
      <c r="N30" s="13">
        <v>23.345099999999999</v>
      </c>
      <c r="O30" s="13">
        <v>2.3363999999999998</v>
      </c>
      <c r="P30" s="13">
        <v>30.578099999999999</v>
      </c>
      <c r="Q30" s="13">
        <v>0.1857</v>
      </c>
      <c r="R30" s="13">
        <v>0.41310000000000002</v>
      </c>
      <c r="S30" s="13">
        <v>2.9636999999999998</v>
      </c>
      <c r="T30" s="13">
        <v>3.1343999999999999</v>
      </c>
      <c r="U30" s="13">
        <v>0.14430000000000001</v>
      </c>
      <c r="V30" s="13">
        <v>0.39550000000000002</v>
      </c>
      <c r="W30" s="13">
        <v>0.29770000000000002</v>
      </c>
      <c r="X30" s="120">
        <v>0.372</v>
      </c>
      <c r="Y30" s="13">
        <v>1.2588999999999999</v>
      </c>
      <c r="Z30" s="13">
        <v>19.327199999999998</v>
      </c>
      <c r="AA30" s="13">
        <v>31.482900000000001</v>
      </c>
      <c r="AB30" s="13">
        <v>39.557699999999997</v>
      </c>
      <c r="AC30" s="13">
        <v>5.1343999999999994</v>
      </c>
      <c r="AD30" s="13">
        <v>34.423299999999998</v>
      </c>
      <c r="AE30" s="13">
        <v>6.7044445310065441</v>
      </c>
      <c r="AF30" s="127">
        <v>0.37706997849276608</v>
      </c>
      <c r="AG30" s="128">
        <v>0.46302569169960472</v>
      </c>
      <c r="AH30" s="128">
        <v>0.11733695014662755</v>
      </c>
      <c r="AI30" s="128">
        <v>7.968839914294458E-2</v>
      </c>
      <c r="AJ30" s="128">
        <v>9.9712809917355358E-2</v>
      </c>
      <c r="AK30" s="125">
        <v>300.42599999999999</v>
      </c>
      <c r="AL30" s="123">
        <v>0.15</v>
      </c>
      <c r="AM30" s="178">
        <f>((K30+N30+O30)*0.025)+(P30*1)+((R30+S30)*2)+((V30+X30)*6)+((T30+U30+W30)*4)+(Y30*8)</f>
        <v>67.100572499999998</v>
      </c>
      <c r="AN30" s="180">
        <f>((H30*2)+J30)/(N30+O30+K30+S30+U30+V30+X30+Y30+W30+T30+R30+P30)</f>
        <v>0.23614665416677225</v>
      </c>
      <c r="AO30" s="180">
        <f>H30+J30</f>
        <v>15.492899999999999</v>
      </c>
      <c r="AP30" s="180">
        <f>(N30+P30+S30+T30+V30+Y30)</f>
        <v>61.675699999999992</v>
      </c>
      <c r="AQ30" s="180">
        <f>(H30+J30+M30)/((K30+N30+O30)*0.5+(P30+R30+W30+W30)*0.5+(S30+U30+V30+X30+Y30)*3+AC30/AD30)</f>
        <v>0.39833198674256165</v>
      </c>
      <c r="AR30" s="181">
        <f>P30+R30+S30</f>
        <v>33.954900000000002</v>
      </c>
      <c r="AS30" s="181">
        <f>T30+U30+V30+W30+X30+Y30</f>
        <v>5.6027999999999993</v>
      </c>
      <c r="AT30" s="181">
        <f>Y30+V30</f>
        <v>1.6543999999999999</v>
      </c>
      <c r="AU30" s="181">
        <f>AP30/AO30</f>
        <v>3.9809009288125528</v>
      </c>
      <c r="AV30" s="181">
        <f>(H30+J30+M30)/(AA30+AB30)</f>
        <v>0.26402226332547868</v>
      </c>
    </row>
    <row r="31" spans="1:48" x14ac:dyDescent="0.3">
      <c r="F31" s="119" t="s">
        <v>33</v>
      </c>
      <c r="G31" s="13">
        <v>0</v>
      </c>
      <c r="H31" s="13">
        <v>1.2886</v>
      </c>
      <c r="I31" s="13">
        <v>0.2077</v>
      </c>
      <c r="J31" s="13">
        <v>14.238300000000001</v>
      </c>
      <c r="K31" s="13">
        <v>5.8640999999999996</v>
      </c>
      <c r="L31" s="13">
        <v>0.17080000000000001</v>
      </c>
      <c r="M31" s="13">
        <v>3.0893999999999999</v>
      </c>
      <c r="N31" s="13">
        <v>23.928899999999999</v>
      </c>
      <c r="O31" s="13">
        <v>2.2073999999999998</v>
      </c>
      <c r="P31" s="13">
        <v>30.2654</v>
      </c>
      <c r="Q31" s="13">
        <v>0.19009999999999999</v>
      </c>
      <c r="R31" s="13">
        <v>0.47060000000000002</v>
      </c>
      <c r="S31" s="13">
        <v>3.5459999999999998</v>
      </c>
      <c r="T31" s="13">
        <v>2.8896999999999999</v>
      </c>
      <c r="U31" s="13">
        <v>0.19689999999999999</v>
      </c>
      <c r="V31" s="13">
        <v>0.42809999999999998</v>
      </c>
      <c r="W31" s="13">
        <v>0.25559999999999999</v>
      </c>
      <c r="X31" s="120">
        <v>0.47120000000000001</v>
      </c>
      <c r="Y31" s="13">
        <v>1.2148000000000001</v>
      </c>
      <c r="Z31" s="13">
        <v>19.184900000000003</v>
      </c>
      <c r="AA31" s="13">
        <v>32.000399999999999</v>
      </c>
      <c r="AB31" s="13">
        <v>39.738300000000002</v>
      </c>
      <c r="AC31" s="13">
        <v>5.8569999999999993</v>
      </c>
      <c r="AD31" s="13">
        <v>33.881300000000003</v>
      </c>
      <c r="AE31" s="13">
        <v>5.7847532866655298</v>
      </c>
      <c r="AF31" s="127">
        <v>0.59573875437203083</v>
      </c>
      <c r="AG31" s="128">
        <v>0.56893053668478255</v>
      </c>
      <c r="AH31" s="128">
        <v>0.08</v>
      </c>
      <c r="AI31" s="128">
        <v>3.4547453703703698E-2</v>
      </c>
      <c r="AJ31" s="128">
        <v>0.11767656249999998</v>
      </c>
      <c r="AK31" s="125">
        <v>256.25299999999999</v>
      </c>
      <c r="AL31" s="123">
        <v>0.17</v>
      </c>
      <c r="AM31" s="178">
        <f t="shared" ref="AM31:AM49" si="1">((K31+N31+O31)*0.025)+(P31*1)+((R31+S31)*2)+((V31+X31)*6)+((T31+U31+W31)*4)+(Y31*8)</f>
        <v>67.581609999999998</v>
      </c>
      <c r="AN31" s="180">
        <f t="shared" ref="AN31:AN49" si="2">((H31*2)+J31)/(N31+O31+K31+S31+U31+V31+X31+Y31+W31+T31+R31+P31)</f>
        <v>0.23439928518358991</v>
      </c>
      <c r="AO31" s="180">
        <f t="shared" ref="AO31:AO49" si="3">H31+J31</f>
        <v>15.526900000000001</v>
      </c>
      <c r="AP31" s="180">
        <f t="shared" ref="AP31:AP49" si="4">(N31+P31+S31+T31+V31+Y31)</f>
        <v>62.272899999999993</v>
      </c>
      <c r="AQ31" s="180">
        <f t="shared" ref="AQ31:AQ49" si="5">(H31+J31+M31)/((K31+N31+O31)*0.5+(P31+R31+W31+W31)*0.5+(S31+U31+V31+X31+Y31)*3+AC31/AD31)</f>
        <v>0.37709498283952053</v>
      </c>
      <c r="AR31" s="181">
        <f t="shared" ref="AR31:AR53" si="6">P31+R31+S31</f>
        <v>34.282000000000004</v>
      </c>
      <c r="AS31" s="181">
        <f t="shared" ref="AS31:AS53" si="7">T31+U31+V31+W31+X31+Y31</f>
        <v>5.4562999999999997</v>
      </c>
      <c r="AT31" s="181">
        <f t="shared" ref="AT31:AT53" si="8">Y31+V31</f>
        <v>1.6429</v>
      </c>
      <c r="AU31" s="181">
        <f t="shared" ref="AU31:AU53" si="9">AP31/AO31</f>
        <v>4.0106460400981518</v>
      </c>
      <c r="AV31" s="181">
        <f t="shared" ref="AV31:AV53" si="10">(H31+J31+M31)/(AA31+AB31)</f>
        <v>0.25950149640291786</v>
      </c>
    </row>
    <row r="32" spans="1:48" x14ac:dyDescent="0.3">
      <c r="F32" s="119" t="s">
        <v>33</v>
      </c>
      <c r="G32" s="13">
        <v>0</v>
      </c>
      <c r="H32" s="13">
        <v>1.2830999999999999</v>
      </c>
      <c r="I32" s="13">
        <v>0.20810000000000001</v>
      </c>
      <c r="J32" s="13">
        <v>14.2098</v>
      </c>
      <c r="K32" s="13">
        <v>5.8014000000000001</v>
      </c>
      <c r="L32" s="13">
        <v>0.17710000000000001</v>
      </c>
      <c r="M32" s="13">
        <v>3.2633999999999999</v>
      </c>
      <c r="N32" s="13">
        <v>23.345099999999999</v>
      </c>
      <c r="O32" s="13">
        <v>2.3363999999999998</v>
      </c>
      <c r="P32" s="13">
        <v>30.578099999999999</v>
      </c>
      <c r="Q32" s="13">
        <v>0.1857</v>
      </c>
      <c r="R32" s="13">
        <v>0.41310000000000002</v>
      </c>
      <c r="S32" s="13">
        <v>2.9636999999999998</v>
      </c>
      <c r="T32" s="13">
        <v>3.1343999999999999</v>
      </c>
      <c r="U32" s="13">
        <v>0.14430000000000001</v>
      </c>
      <c r="V32" s="13">
        <v>0.39550000000000002</v>
      </c>
      <c r="W32" s="13">
        <v>0.29770000000000002</v>
      </c>
      <c r="X32" s="120">
        <v>0.372</v>
      </c>
      <c r="Y32" s="13">
        <v>1.2588999999999999</v>
      </c>
      <c r="Z32" s="13">
        <v>19.256049999999998</v>
      </c>
      <c r="AA32" s="13">
        <v>31.741599999999998</v>
      </c>
      <c r="AB32" s="13">
        <v>39.648000000000003</v>
      </c>
      <c r="AC32" s="13">
        <v>5.4957000000000003</v>
      </c>
      <c r="AD32" s="13">
        <v>34.152000000000001</v>
      </c>
      <c r="AE32" s="13">
        <v>6.2445899999999996</v>
      </c>
      <c r="AF32" s="123">
        <v>0.42</v>
      </c>
      <c r="AG32" s="124">
        <v>0.52</v>
      </c>
      <c r="AH32" s="124">
        <v>0.1</v>
      </c>
      <c r="AI32" s="124">
        <v>0.06</v>
      </c>
      <c r="AJ32" s="124">
        <v>0.11</v>
      </c>
      <c r="AK32" s="125">
        <v>351.66</v>
      </c>
      <c r="AL32" s="123">
        <v>0.2</v>
      </c>
      <c r="AM32" s="178">
        <f t="shared" si="1"/>
        <v>67.100572499999998</v>
      </c>
      <c r="AN32" s="180">
        <f t="shared" si="2"/>
        <v>0.23614665416677225</v>
      </c>
      <c r="AO32" s="180">
        <f t="shared" si="3"/>
        <v>15.492899999999999</v>
      </c>
      <c r="AP32" s="180">
        <f t="shared" si="4"/>
        <v>61.675699999999992</v>
      </c>
      <c r="AQ32" s="180">
        <f t="shared" si="5"/>
        <v>0.39823249399737048</v>
      </c>
      <c r="AR32" s="181">
        <f t="shared" si="6"/>
        <v>33.954900000000002</v>
      </c>
      <c r="AS32" s="181">
        <f t="shared" si="7"/>
        <v>5.6027999999999993</v>
      </c>
      <c r="AT32" s="181">
        <f t="shared" si="8"/>
        <v>1.6543999999999999</v>
      </c>
      <c r="AU32" s="181">
        <f t="shared" si="9"/>
        <v>3.9809009288125528</v>
      </c>
      <c r="AV32" s="181">
        <f t="shared" si="10"/>
        <v>0.26273154633167856</v>
      </c>
    </row>
    <row r="33" spans="6:48" x14ac:dyDescent="0.3">
      <c r="F33" s="119" t="s">
        <v>33</v>
      </c>
      <c r="G33" s="13">
        <v>0</v>
      </c>
      <c r="H33" s="13">
        <v>1.2886</v>
      </c>
      <c r="I33" s="13">
        <v>0.2077</v>
      </c>
      <c r="J33" s="13">
        <v>14.238300000000001</v>
      </c>
      <c r="K33" s="13">
        <v>5.8640999999999996</v>
      </c>
      <c r="L33" s="13">
        <v>0.17080000000000001</v>
      </c>
      <c r="M33" s="13">
        <v>3.0893999999999999</v>
      </c>
      <c r="N33" s="13">
        <v>23.928899999999999</v>
      </c>
      <c r="O33" s="13">
        <v>2.2073999999999998</v>
      </c>
      <c r="P33" s="13">
        <v>30.2654</v>
      </c>
      <c r="Q33" s="13">
        <v>0.19009999999999999</v>
      </c>
      <c r="R33" s="13">
        <v>0.47060000000000002</v>
      </c>
      <c r="S33" s="13">
        <v>3.5459999999999998</v>
      </c>
      <c r="T33" s="13">
        <v>2.8896999999999999</v>
      </c>
      <c r="U33" s="13">
        <v>0.19689999999999999</v>
      </c>
      <c r="V33" s="13">
        <v>0.42809999999999998</v>
      </c>
      <c r="W33" s="13">
        <v>0.25559999999999999</v>
      </c>
      <c r="X33" s="120">
        <v>0.47120000000000001</v>
      </c>
      <c r="Y33" s="13">
        <v>1.2148000000000001</v>
      </c>
      <c r="Z33" s="13">
        <v>19.256</v>
      </c>
      <c r="AA33" s="13">
        <v>31.741599999999998</v>
      </c>
      <c r="AB33" s="13">
        <v>39.648000000000003</v>
      </c>
      <c r="AC33" s="13">
        <v>5.4957000000000003</v>
      </c>
      <c r="AD33" s="13">
        <v>34.152000000000001</v>
      </c>
      <c r="AE33" s="13">
        <v>6.2445000000000004</v>
      </c>
      <c r="AF33" s="123">
        <v>0.55000000000000004</v>
      </c>
      <c r="AG33" s="123">
        <v>0.55000000000000004</v>
      </c>
      <c r="AH33" s="123">
        <v>0.11</v>
      </c>
      <c r="AI33" s="123">
        <v>7.0000000000000007E-2</v>
      </c>
      <c r="AJ33" s="123">
        <v>0.13</v>
      </c>
      <c r="AK33" s="125">
        <v>303</v>
      </c>
      <c r="AL33" s="123">
        <v>0.12</v>
      </c>
      <c r="AM33" s="178">
        <f t="shared" si="1"/>
        <v>67.581609999999998</v>
      </c>
      <c r="AN33" s="180">
        <f t="shared" si="2"/>
        <v>0.23439928518358991</v>
      </c>
      <c r="AO33" s="180">
        <f t="shared" si="3"/>
        <v>15.526900000000001</v>
      </c>
      <c r="AP33" s="180">
        <f t="shared" si="4"/>
        <v>62.272899999999993</v>
      </c>
      <c r="AQ33" s="180">
        <f t="shared" si="5"/>
        <v>0.37718628033400148</v>
      </c>
      <c r="AR33" s="181">
        <f t="shared" si="6"/>
        <v>34.282000000000004</v>
      </c>
      <c r="AS33" s="181">
        <f t="shared" si="7"/>
        <v>5.4562999999999997</v>
      </c>
      <c r="AT33" s="181">
        <f t="shared" si="8"/>
        <v>1.6429</v>
      </c>
      <c r="AU33" s="181">
        <f t="shared" si="9"/>
        <v>4.0106460400981518</v>
      </c>
      <c r="AV33" s="181">
        <v>0.25</v>
      </c>
    </row>
    <row r="34" spans="6:48" x14ac:dyDescent="0.3">
      <c r="F34" s="119" t="s">
        <v>33</v>
      </c>
      <c r="G34" s="13">
        <v>60</v>
      </c>
      <c r="H34" s="120">
        <v>1.2674000000000001</v>
      </c>
      <c r="I34" s="120">
        <v>0.22889999999999999</v>
      </c>
      <c r="J34" s="120">
        <v>13.722200000000001</v>
      </c>
      <c r="K34" s="120">
        <v>5.3299000000000003</v>
      </c>
      <c r="L34" s="120">
        <v>0.17680000000000001</v>
      </c>
      <c r="M34" s="120">
        <v>3.0756000000000001</v>
      </c>
      <c r="N34" s="120">
        <v>22.677099999999999</v>
      </c>
      <c r="O34" s="120">
        <v>2.097</v>
      </c>
      <c r="P34" s="120">
        <v>28.712299999999999</v>
      </c>
      <c r="Q34" s="120">
        <v>0.1681</v>
      </c>
      <c r="R34" s="120">
        <v>0.41460000000000002</v>
      </c>
      <c r="S34" s="121">
        <v>6.1909000000000001</v>
      </c>
      <c r="T34" s="121">
        <v>2.9342999999999999</v>
      </c>
      <c r="U34" s="121">
        <v>0.28699999999999998</v>
      </c>
      <c r="V34" s="121">
        <v>0.47410000000000002</v>
      </c>
      <c r="W34" s="121">
        <v>0.25409999999999999</v>
      </c>
      <c r="X34" s="121">
        <v>0.54730000000000001</v>
      </c>
      <c r="Y34" s="121">
        <v>1.611</v>
      </c>
      <c r="Z34" s="13">
        <v>18.638999999999999</v>
      </c>
      <c r="AA34" s="13">
        <v>30.103999999999999</v>
      </c>
      <c r="AB34" s="13">
        <v>41.425599999999996</v>
      </c>
      <c r="AC34" s="13">
        <v>9.1103000000000005</v>
      </c>
      <c r="AD34" s="13">
        <v>32.315300000000001</v>
      </c>
      <c r="AE34" s="13">
        <v>3.5471169994401941</v>
      </c>
      <c r="AF34" s="123">
        <v>6.93</v>
      </c>
      <c r="AG34" s="123">
        <v>0.3</v>
      </c>
      <c r="AH34" s="123">
        <v>0.64</v>
      </c>
      <c r="AI34" s="123">
        <v>0.26</v>
      </c>
      <c r="AJ34" s="123">
        <v>0</v>
      </c>
      <c r="AK34" s="123">
        <v>370.8</v>
      </c>
      <c r="AL34" s="123">
        <v>0.1971</v>
      </c>
      <c r="AM34" s="124">
        <v>75.593900000000005</v>
      </c>
      <c r="AN34" s="125">
        <v>0.22727654006173673</v>
      </c>
      <c r="AO34" s="125">
        <v>14.989600000000001</v>
      </c>
      <c r="AP34" s="125">
        <v>62.599699999999991</v>
      </c>
      <c r="AQ34" s="125">
        <v>0.31427375533904367</v>
      </c>
      <c r="AR34" s="181">
        <f t="shared" si="6"/>
        <v>35.317799999999998</v>
      </c>
      <c r="AS34" s="181">
        <f t="shared" si="7"/>
        <v>6.1077999999999992</v>
      </c>
      <c r="AT34" s="181">
        <f t="shared" si="8"/>
        <v>2.0851000000000002</v>
      </c>
      <c r="AU34" s="181">
        <f t="shared" si="9"/>
        <v>4.176208838127768</v>
      </c>
      <c r="AV34" s="181">
        <f t="shared" si="10"/>
        <v>0.25255558538003853</v>
      </c>
    </row>
    <row r="35" spans="6:48" x14ac:dyDescent="0.3">
      <c r="F35" s="119" t="s">
        <v>33</v>
      </c>
      <c r="G35" s="13">
        <v>60</v>
      </c>
      <c r="H35" s="13">
        <v>0.97009999999999996</v>
      </c>
      <c r="I35" s="13">
        <v>0.26850000000000002</v>
      </c>
      <c r="J35" s="13">
        <v>13.054399999999999</v>
      </c>
      <c r="K35" s="13">
        <v>3.7799</v>
      </c>
      <c r="L35" s="13">
        <v>0.17480000000000001</v>
      </c>
      <c r="M35" s="13">
        <v>3.5762</v>
      </c>
      <c r="N35" s="13">
        <v>20.6722</v>
      </c>
      <c r="O35" s="13">
        <v>1.9825999999999999</v>
      </c>
      <c r="P35" s="13">
        <v>26.507000000000001</v>
      </c>
      <c r="Q35" s="13">
        <v>0.18659999999999999</v>
      </c>
      <c r="R35" s="13">
        <v>0.4194</v>
      </c>
      <c r="S35" s="122">
        <v>5.4283000000000001</v>
      </c>
      <c r="T35" s="122">
        <v>4.1060999999999996</v>
      </c>
      <c r="U35" s="122">
        <v>0.30520000000000003</v>
      </c>
      <c r="V35" s="122">
        <v>0.4783</v>
      </c>
      <c r="W35" s="121">
        <v>0.3644</v>
      </c>
      <c r="X35" s="122">
        <v>0.60140000000000005</v>
      </c>
      <c r="Y35" s="122">
        <v>2.4990000000000001</v>
      </c>
      <c r="Z35" s="13">
        <v>18.230599999999995</v>
      </c>
      <c r="AA35" s="13">
        <v>26.434700000000003</v>
      </c>
      <c r="AB35" s="13">
        <v>40.709099999999999</v>
      </c>
      <c r="AC35" s="13">
        <v>9.3122000000000007</v>
      </c>
      <c r="AD35" s="13">
        <v>31.396899999999999</v>
      </c>
      <c r="AE35" s="13">
        <v>3.3715878095401726</v>
      </c>
      <c r="AF35" s="123">
        <v>7.03</v>
      </c>
      <c r="AG35" s="123">
        <v>0.3</v>
      </c>
      <c r="AH35" s="123">
        <v>0.65</v>
      </c>
      <c r="AI35" s="123">
        <v>0.21</v>
      </c>
      <c r="AJ35" s="123">
        <v>0</v>
      </c>
      <c r="AK35" s="123">
        <v>366.05</v>
      </c>
      <c r="AL35" s="123">
        <v>0.16520000000000001</v>
      </c>
      <c r="AM35" s="124">
        <v>84.4362675</v>
      </c>
      <c r="AN35" s="125">
        <v>0.22332069379451261</v>
      </c>
      <c r="AO35" s="125">
        <v>14.0245</v>
      </c>
      <c r="AP35" s="125">
        <v>59.690899999999999</v>
      </c>
      <c r="AQ35" s="125">
        <v>0.31840250121288866</v>
      </c>
      <c r="AR35" s="181">
        <f t="shared" si="6"/>
        <v>32.354700000000001</v>
      </c>
      <c r="AS35" s="181">
        <f t="shared" si="7"/>
        <v>8.3544</v>
      </c>
      <c r="AT35" s="181">
        <f t="shared" si="8"/>
        <v>2.9773000000000001</v>
      </c>
      <c r="AU35" s="181">
        <f t="shared" si="9"/>
        <v>4.2561873863595849</v>
      </c>
      <c r="AV35" s="181">
        <f t="shared" si="10"/>
        <v>0.26213440407007049</v>
      </c>
    </row>
    <row r="36" spans="6:48" x14ac:dyDescent="0.3">
      <c r="F36" s="119" t="s">
        <v>33</v>
      </c>
      <c r="G36" s="13">
        <v>60</v>
      </c>
      <c r="H36" s="13">
        <v>0.81599999999999995</v>
      </c>
      <c r="I36" s="13">
        <v>0.2437</v>
      </c>
      <c r="J36" s="13">
        <v>12.2637</v>
      </c>
      <c r="K36" s="13">
        <v>4.3876999999999997</v>
      </c>
      <c r="L36" s="13">
        <v>0.19600000000000001</v>
      </c>
      <c r="M36" s="13">
        <v>3.4323999999999999</v>
      </c>
      <c r="N36" s="13">
        <v>23.290800000000001</v>
      </c>
      <c r="O36" s="13">
        <v>1.1455</v>
      </c>
      <c r="P36" s="13">
        <v>32.739199999999997</v>
      </c>
      <c r="Q36" s="13">
        <v>0.21310000000000001</v>
      </c>
      <c r="R36" s="13">
        <v>0.49740000000000001</v>
      </c>
      <c r="S36" s="122">
        <v>4.5587999999999997</v>
      </c>
      <c r="T36" s="122">
        <v>3.6074999999999999</v>
      </c>
      <c r="U36" s="122">
        <v>0.18010000000000001</v>
      </c>
      <c r="V36" s="122">
        <v>0.34129999999999999</v>
      </c>
      <c r="W36" s="121">
        <v>0.29670000000000002</v>
      </c>
      <c r="X36" s="122">
        <v>0.51839999999999997</v>
      </c>
      <c r="Y36" s="122">
        <v>1.7868999999999999</v>
      </c>
      <c r="Z36" s="13">
        <v>17.164899999999999</v>
      </c>
      <c r="AA36" s="13">
        <v>28.823999999999998</v>
      </c>
      <c r="AB36" s="13">
        <v>44.526299999999999</v>
      </c>
      <c r="AC36" s="13">
        <v>7.3855000000000004</v>
      </c>
      <c r="AD36" s="13">
        <v>37.140799999999999</v>
      </c>
      <c r="AE36" s="13">
        <v>5.0288809153070204</v>
      </c>
      <c r="AF36" s="123">
        <v>6.66</v>
      </c>
      <c r="AG36" s="123">
        <v>0.28999999999999998</v>
      </c>
      <c r="AH36" s="123">
        <v>0.7</v>
      </c>
      <c r="AI36" s="123">
        <v>0.18</v>
      </c>
      <c r="AJ36" s="123">
        <v>0</v>
      </c>
      <c r="AK36" s="123">
        <v>387.79999999999995</v>
      </c>
      <c r="AL36" s="123">
        <v>0.2258</v>
      </c>
      <c r="AM36" s="124">
        <v>79.362799999999993</v>
      </c>
      <c r="AN36" s="125">
        <v>0.18944298796323941</v>
      </c>
      <c r="AO36" s="125">
        <v>13.079700000000001</v>
      </c>
      <c r="AP36" s="125">
        <v>66.3245</v>
      </c>
      <c r="AQ36" s="125">
        <v>0.30758898539304086</v>
      </c>
      <c r="AR36" s="181">
        <f t="shared" si="6"/>
        <v>37.795399999999994</v>
      </c>
      <c r="AS36" s="181">
        <f t="shared" si="7"/>
        <v>6.7309000000000001</v>
      </c>
      <c r="AT36" s="181">
        <f t="shared" si="8"/>
        <v>2.1282000000000001</v>
      </c>
      <c r="AU36" s="181">
        <f t="shared" si="9"/>
        <v>5.0707967308118684</v>
      </c>
      <c r="AV36" s="181">
        <f t="shared" si="10"/>
        <v>0.22511291705691727</v>
      </c>
    </row>
    <row r="37" spans="6:48" x14ac:dyDescent="0.3">
      <c r="F37" s="119" t="s">
        <v>33</v>
      </c>
      <c r="G37" s="13">
        <v>60</v>
      </c>
      <c r="H37" s="13">
        <v>1.3553999999999999</v>
      </c>
      <c r="I37" s="13">
        <v>0.39600000000000002</v>
      </c>
      <c r="J37" s="13">
        <v>14.4947</v>
      </c>
      <c r="K37" s="13">
        <v>5.5246000000000004</v>
      </c>
      <c r="L37" s="13">
        <v>0.28989999999999999</v>
      </c>
      <c r="M37" s="13">
        <v>3.8113999999999999</v>
      </c>
      <c r="N37" s="13">
        <v>22.092500000000001</v>
      </c>
      <c r="O37" s="13">
        <v>2.6055000000000001</v>
      </c>
      <c r="P37" s="13">
        <v>23.6553</v>
      </c>
      <c r="Q37" s="13">
        <v>0.2127</v>
      </c>
      <c r="R37" s="13">
        <v>0.31719999999999998</v>
      </c>
      <c r="S37" s="13">
        <v>4.1788999999999996</v>
      </c>
      <c r="T37" s="13">
        <v>4.3655999999999997</v>
      </c>
      <c r="U37" s="13">
        <v>0.2475</v>
      </c>
      <c r="V37" s="13">
        <v>0.49020000000000002</v>
      </c>
      <c r="W37" s="13">
        <v>0.38819999999999999</v>
      </c>
      <c r="X37" s="13">
        <v>0.61370000000000002</v>
      </c>
      <c r="Y37" s="13">
        <v>2.5632999999999999</v>
      </c>
      <c r="Z37" s="13">
        <v>20.560099999999998</v>
      </c>
      <c r="AA37" s="13">
        <v>30.2226</v>
      </c>
      <c r="AB37" s="13">
        <v>36.819899999999997</v>
      </c>
      <c r="AC37" s="13">
        <v>8.0935999999999986</v>
      </c>
      <c r="AD37" s="13">
        <v>28.726300000000002</v>
      </c>
      <c r="AE37" s="13">
        <v>3.5492611446080864</v>
      </c>
      <c r="AF37" s="123">
        <v>8.98</v>
      </c>
      <c r="AG37" s="123">
        <v>0.48</v>
      </c>
      <c r="AH37" s="123">
        <v>0.64</v>
      </c>
      <c r="AI37" s="123">
        <v>0.19</v>
      </c>
      <c r="AJ37" s="123">
        <v>0</v>
      </c>
      <c r="AK37" s="123">
        <v>377.79999999999995</v>
      </c>
      <c r="AL37" s="123">
        <v>0.24179999999999999</v>
      </c>
      <c r="AM37" s="124">
        <v>80.538065000000003</v>
      </c>
      <c r="AN37" s="125">
        <v>0.2566357161502032</v>
      </c>
      <c r="AO37" s="125">
        <v>15.850099999999999</v>
      </c>
      <c r="AP37" s="125">
        <v>57.345799999999997</v>
      </c>
      <c r="AQ37" s="125">
        <v>0.37775490190042127</v>
      </c>
      <c r="AR37" s="181">
        <f t="shared" si="6"/>
        <v>28.151399999999999</v>
      </c>
      <c r="AS37" s="181">
        <f t="shared" si="7"/>
        <v>8.6684999999999981</v>
      </c>
      <c r="AT37" s="181">
        <f t="shared" si="8"/>
        <v>3.0535000000000001</v>
      </c>
      <c r="AU37" s="181">
        <f t="shared" si="9"/>
        <v>3.6180087191878916</v>
      </c>
      <c r="AV37" s="181">
        <v>0.26</v>
      </c>
    </row>
    <row r="38" spans="6:48" x14ac:dyDescent="0.3">
      <c r="F38" s="119" t="s">
        <v>33</v>
      </c>
      <c r="G38" s="13">
        <v>120</v>
      </c>
      <c r="H38" s="13">
        <v>1.2987</v>
      </c>
      <c r="I38" s="13">
        <v>0.33650000000000002</v>
      </c>
      <c r="J38" s="13">
        <v>13.636200000000001</v>
      </c>
      <c r="K38" s="13">
        <v>3.4842</v>
      </c>
      <c r="L38" s="13">
        <v>0.2011</v>
      </c>
      <c r="M38" s="13">
        <v>3.6072000000000002</v>
      </c>
      <c r="N38" s="13">
        <v>17.849499999999999</v>
      </c>
      <c r="O38" s="13">
        <v>1.6476999999999999</v>
      </c>
      <c r="P38" s="13">
        <v>21.157800000000002</v>
      </c>
      <c r="Q38" s="13">
        <v>0.19700000000000001</v>
      </c>
      <c r="R38" s="13">
        <v>0.26169999999999999</v>
      </c>
      <c r="S38" s="13">
        <v>10.614599999999999</v>
      </c>
      <c r="T38" s="13">
        <v>3.6392000000000002</v>
      </c>
      <c r="U38" s="13">
        <v>0.39539999999999997</v>
      </c>
      <c r="V38" s="13">
        <v>0.58960000000000001</v>
      </c>
      <c r="W38" s="13">
        <v>0.3034</v>
      </c>
      <c r="X38" s="13">
        <v>0.56869999999999998</v>
      </c>
      <c r="Y38" s="13">
        <v>2.5318000000000001</v>
      </c>
      <c r="Z38" s="13">
        <v>19.276699999999998</v>
      </c>
      <c r="AA38" s="13">
        <v>22.981400000000001</v>
      </c>
      <c r="AB38" s="13">
        <v>40.062200000000004</v>
      </c>
      <c r="AC38" s="13">
        <v>14.700100000000001</v>
      </c>
      <c r="AD38" s="13">
        <v>25.362100000000002</v>
      </c>
      <c r="AE38" s="13">
        <v>1.7253011884272895</v>
      </c>
      <c r="AF38" s="15">
        <v>31.58</v>
      </c>
      <c r="AG38" s="15">
        <v>0.93</v>
      </c>
      <c r="AH38" s="15">
        <v>1.0960000000000001</v>
      </c>
      <c r="AI38" s="15">
        <v>0.3</v>
      </c>
      <c r="AJ38" s="15">
        <v>0.16</v>
      </c>
      <c r="AK38" s="15">
        <v>408.64</v>
      </c>
      <c r="AL38" s="126">
        <v>0.20100000000000001</v>
      </c>
      <c r="AM38" s="124">
        <v>88.041135000000011</v>
      </c>
      <c r="AN38" s="125">
        <v>0.25</v>
      </c>
      <c r="AO38" s="125">
        <v>14.934900000000001</v>
      </c>
      <c r="AP38" s="125">
        <v>56.382499999999993</v>
      </c>
      <c r="AQ38" s="125">
        <v>0.27599080925853664</v>
      </c>
      <c r="AR38" s="181">
        <f t="shared" si="6"/>
        <v>32.034100000000002</v>
      </c>
      <c r="AS38" s="181">
        <f t="shared" si="7"/>
        <v>8.0281000000000002</v>
      </c>
      <c r="AT38" s="181">
        <f t="shared" si="8"/>
        <v>3.1214</v>
      </c>
      <c r="AU38" s="181">
        <f t="shared" si="9"/>
        <v>3.7752177784919878</v>
      </c>
      <c r="AV38" s="181">
        <f t="shared" si="10"/>
        <v>0.29411550101834288</v>
      </c>
    </row>
    <row r="39" spans="6:48" x14ac:dyDescent="0.3">
      <c r="F39" s="119" t="s">
        <v>33</v>
      </c>
      <c r="G39" s="13">
        <v>120</v>
      </c>
      <c r="H39" s="13">
        <v>1.0983000000000001</v>
      </c>
      <c r="I39" s="13">
        <v>0.27129999999999999</v>
      </c>
      <c r="J39" s="13">
        <v>13.492100000000001</v>
      </c>
      <c r="K39" s="13">
        <v>3.3407</v>
      </c>
      <c r="L39" s="13">
        <v>0.24729999999999999</v>
      </c>
      <c r="M39" s="13">
        <v>3.6800999999999999</v>
      </c>
      <c r="N39" s="13">
        <v>19.272400000000001</v>
      </c>
      <c r="O39" s="13">
        <v>1.6823999999999999</v>
      </c>
      <c r="P39" s="13">
        <v>24.674499999999998</v>
      </c>
      <c r="Q39" s="13">
        <v>0.20710000000000001</v>
      </c>
      <c r="R39" s="13">
        <v>0.34370000000000001</v>
      </c>
      <c r="S39" s="13">
        <v>9.5646000000000004</v>
      </c>
      <c r="T39" s="13">
        <v>3.9581</v>
      </c>
      <c r="U39" s="13">
        <v>0.35260000000000002</v>
      </c>
      <c r="V39" s="13">
        <v>0.53069999999999995</v>
      </c>
      <c r="W39" s="13">
        <v>0.34720000000000001</v>
      </c>
      <c r="X39" s="13">
        <v>0.65469999999999995</v>
      </c>
      <c r="Y39" s="13">
        <v>2.6093999999999999</v>
      </c>
      <c r="Z39" s="13">
        <v>18.996200000000002</v>
      </c>
      <c r="AA39" s="13">
        <v>24.295500000000004</v>
      </c>
      <c r="AB39" s="13">
        <v>43.035500000000006</v>
      </c>
      <c r="AC39" s="13">
        <v>13.712</v>
      </c>
      <c r="AD39" s="13">
        <v>29.323499999999996</v>
      </c>
      <c r="AE39" s="13">
        <v>2.1385282963827303</v>
      </c>
      <c r="AF39" s="15">
        <v>31.42</v>
      </c>
      <c r="AG39" s="15">
        <v>0.94</v>
      </c>
      <c r="AH39" s="15">
        <v>0.95699999999999996</v>
      </c>
      <c r="AI39" s="15">
        <v>0.28000000000000003</v>
      </c>
      <c r="AJ39" s="15">
        <v>0.15</v>
      </c>
      <c r="AK39" s="15">
        <v>420.4</v>
      </c>
      <c r="AL39" s="123">
        <v>0.193</v>
      </c>
      <c r="AM39" s="124">
        <v>91.717687500000011</v>
      </c>
      <c r="AN39" s="125">
        <v>0.23300856960389715</v>
      </c>
      <c r="AO39" s="125">
        <v>14.590400000000001</v>
      </c>
      <c r="AP39" s="125">
        <v>60.609700000000004</v>
      </c>
      <c r="AQ39" s="125">
        <v>0.27430027782080685</v>
      </c>
      <c r="AR39" s="181">
        <f t="shared" si="6"/>
        <v>34.582799999999999</v>
      </c>
      <c r="AS39" s="181">
        <f t="shared" si="7"/>
        <v>8.4527000000000001</v>
      </c>
      <c r="AT39" s="181">
        <f t="shared" si="8"/>
        <v>3.1400999999999999</v>
      </c>
      <c r="AU39" s="181">
        <f t="shared" si="9"/>
        <v>4.1540807654348066</v>
      </c>
      <c r="AV39" s="181">
        <f t="shared" si="10"/>
        <v>0.27135346274375843</v>
      </c>
    </row>
    <row r="40" spans="6:48" x14ac:dyDescent="0.3">
      <c r="F40" s="119" t="s">
        <v>33</v>
      </c>
      <c r="G40" s="13">
        <v>120</v>
      </c>
      <c r="H40" s="13">
        <v>1.7314000000000001</v>
      </c>
      <c r="I40" s="13">
        <v>0.31409999999999999</v>
      </c>
      <c r="J40" s="13">
        <v>12.851900000000001</v>
      </c>
      <c r="K40" s="13">
        <v>3.8313000000000001</v>
      </c>
      <c r="L40" s="13">
        <v>0.2253</v>
      </c>
      <c r="M40" s="13">
        <v>3.1414</v>
      </c>
      <c r="N40" s="13">
        <v>19.205100000000002</v>
      </c>
      <c r="O40" s="13">
        <v>1.6966000000000001</v>
      </c>
      <c r="P40" s="13">
        <v>23.1784</v>
      </c>
      <c r="Q40" s="13">
        <v>0.16930000000000001</v>
      </c>
      <c r="R40" s="13">
        <v>0.31409999999999999</v>
      </c>
      <c r="S40" s="13">
        <v>5.9817</v>
      </c>
      <c r="T40" s="13">
        <v>3.4563999999999999</v>
      </c>
      <c r="U40" s="13">
        <v>0.30570000000000003</v>
      </c>
      <c r="V40" s="13">
        <v>0.56999999999999995</v>
      </c>
      <c r="W40" s="13">
        <v>0.15840000000000001</v>
      </c>
      <c r="X40" s="13">
        <v>0.55310000000000004</v>
      </c>
      <c r="Y40" s="13">
        <v>2.3388</v>
      </c>
      <c r="Z40" s="13">
        <v>18.433400000000002</v>
      </c>
      <c r="AA40" s="13">
        <v>24.733000000000001</v>
      </c>
      <c r="AB40" s="13">
        <v>36.8566</v>
      </c>
      <c r="AC40" s="13">
        <v>9.7492999999999999</v>
      </c>
      <c r="AD40" s="13">
        <v>27.107299999999999</v>
      </c>
      <c r="AE40" s="13">
        <v>2.780435518447478</v>
      </c>
      <c r="AF40" s="15">
        <v>25.72</v>
      </c>
      <c r="AG40" s="15">
        <v>0.82</v>
      </c>
      <c r="AH40" s="15">
        <v>1.5740000000000001</v>
      </c>
      <c r="AI40" s="15">
        <v>0.27</v>
      </c>
      <c r="AJ40" s="15">
        <v>0.15</v>
      </c>
      <c r="AK40" s="15">
        <v>430.4</v>
      </c>
      <c r="AL40" s="123">
        <v>0.185</v>
      </c>
      <c r="AM40" s="124">
        <v>89.52</v>
      </c>
      <c r="AN40" s="125">
        <v>0.255</v>
      </c>
      <c r="AO40" s="125">
        <v>14.583300000000001</v>
      </c>
      <c r="AP40" s="125">
        <v>54.730400000000003</v>
      </c>
      <c r="AQ40" s="125">
        <v>0.32897412268003745</v>
      </c>
      <c r="AR40" s="181">
        <f t="shared" si="6"/>
        <v>29.4742</v>
      </c>
      <c r="AS40" s="181">
        <f t="shared" si="7"/>
        <v>7.3823999999999996</v>
      </c>
      <c r="AT40" s="181">
        <f t="shared" si="8"/>
        <v>2.9087999999999998</v>
      </c>
      <c r="AU40" s="181">
        <f t="shared" si="9"/>
        <v>3.7529502924578111</v>
      </c>
      <c r="AV40" s="181">
        <f t="shared" si="10"/>
        <v>0.28778722381700805</v>
      </c>
    </row>
    <row r="41" spans="6:48" x14ac:dyDescent="0.3">
      <c r="F41" s="119" t="s">
        <v>33</v>
      </c>
      <c r="G41" s="13">
        <v>120</v>
      </c>
      <c r="H41" s="13">
        <v>1.0577000000000001</v>
      </c>
      <c r="I41" s="13">
        <v>0.35139999999999999</v>
      </c>
      <c r="J41" s="13">
        <v>14.298299999999999</v>
      </c>
      <c r="K41" s="13">
        <v>2.7292999999999998</v>
      </c>
      <c r="L41" s="13">
        <v>0.32200000000000001</v>
      </c>
      <c r="M41" s="13">
        <v>4.4508999999999999</v>
      </c>
      <c r="N41" s="13">
        <v>16.314499999999999</v>
      </c>
      <c r="O41" s="13">
        <v>1.5667</v>
      </c>
      <c r="P41" s="13">
        <v>22.059799999999999</v>
      </c>
      <c r="Q41" s="13">
        <v>0.19939999999999999</v>
      </c>
      <c r="R41" s="13">
        <v>0.24590000000000001</v>
      </c>
      <c r="S41" s="13">
        <v>14.865399999999999</v>
      </c>
      <c r="T41" s="13">
        <v>4.7836999999999996</v>
      </c>
      <c r="U41" s="13">
        <v>0.4491</v>
      </c>
      <c r="V41" s="13">
        <v>0.61809999999999998</v>
      </c>
      <c r="W41" s="13">
        <v>0.35899999999999999</v>
      </c>
      <c r="X41" s="13">
        <v>0.69569999999999999</v>
      </c>
      <c r="Y41" s="13">
        <v>3.0962000000000001</v>
      </c>
      <c r="Z41" s="13">
        <v>20.6797</v>
      </c>
      <c r="AA41" s="13">
        <v>20.610499999999998</v>
      </c>
      <c r="AB41" s="13">
        <v>47.172899999999998</v>
      </c>
      <c r="AC41" s="13">
        <v>19.724499999999999</v>
      </c>
      <c r="AD41" s="13">
        <v>27.448399999999999</v>
      </c>
      <c r="AE41" s="13">
        <v>1.3915891404091358</v>
      </c>
      <c r="AF41" s="15">
        <v>20.28</v>
      </c>
      <c r="AG41" s="15">
        <v>0.92</v>
      </c>
      <c r="AH41" s="15">
        <v>1.349</v>
      </c>
      <c r="AI41" s="15">
        <v>0.32</v>
      </c>
      <c r="AJ41" s="15">
        <v>0.16</v>
      </c>
      <c r="AK41" s="15">
        <v>482.4</v>
      </c>
      <c r="AL41" s="123">
        <v>0.14699999999999999</v>
      </c>
      <c r="AM41" s="124">
        <v>95.82</v>
      </c>
      <c r="AN41" s="125">
        <v>0.24214925778287896</v>
      </c>
      <c r="AO41" s="125">
        <v>15.356</v>
      </c>
      <c r="AP41" s="125">
        <v>61.737699999999997</v>
      </c>
      <c r="AQ41" s="125">
        <v>0.2424072111293373</v>
      </c>
      <c r="AR41" s="181">
        <f t="shared" si="6"/>
        <v>37.171099999999996</v>
      </c>
      <c r="AS41" s="181">
        <f t="shared" si="7"/>
        <v>10.001799999999999</v>
      </c>
      <c r="AT41" s="181">
        <f t="shared" si="8"/>
        <v>3.7143000000000002</v>
      </c>
      <c r="AU41" s="181">
        <f t="shared" si="9"/>
        <v>4.0204284970044277</v>
      </c>
      <c r="AV41" s="181">
        <f t="shared" si="10"/>
        <v>0.29220871186750735</v>
      </c>
    </row>
    <row r="42" spans="6:48" x14ac:dyDescent="0.3">
      <c r="F42" s="119" t="s">
        <v>34</v>
      </c>
      <c r="G42" s="13">
        <v>0</v>
      </c>
      <c r="H42" s="13">
        <v>1.2830999999999999</v>
      </c>
      <c r="I42" s="13">
        <v>0.20810000000000001</v>
      </c>
      <c r="J42" s="13">
        <v>14.2098</v>
      </c>
      <c r="K42" s="13">
        <v>5.8014000000000001</v>
      </c>
      <c r="L42" s="13">
        <v>0.17710000000000001</v>
      </c>
      <c r="M42" s="13">
        <v>3.2633999999999999</v>
      </c>
      <c r="N42" s="13">
        <v>23.345099999999999</v>
      </c>
      <c r="O42" s="13">
        <v>2.3363999999999998</v>
      </c>
      <c r="P42" s="13">
        <v>30.578099999999999</v>
      </c>
      <c r="Q42" s="13">
        <v>0.1857</v>
      </c>
      <c r="R42" s="13">
        <v>0.41310000000000002</v>
      </c>
      <c r="S42" s="13">
        <v>2.9636999999999998</v>
      </c>
      <c r="T42" s="13">
        <v>3.1343999999999999</v>
      </c>
      <c r="U42" s="13">
        <v>0.14430000000000001</v>
      </c>
      <c r="V42" s="13">
        <v>0.39550000000000002</v>
      </c>
      <c r="W42" s="13">
        <v>0.29770000000000002</v>
      </c>
      <c r="X42" s="120">
        <v>0.372</v>
      </c>
      <c r="Y42" s="13">
        <v>1.2588999999999999</v>
      </c>
      <c r="Z42" s="13">
        <v>19.327199999999998</v>
      </c>
      <c r="AA42" s="13">
        <v>31.482900000000001</v>
      </c>
      <c r="AB42" s="13">
        <v>39.557699999999997</v>
      </c>
      <c r="AC42" s="13">
        <v>5.1343999999999994</v>
      </c>
      <c r="AD42" s="13">
        <v>34.423299999999998</v>
      </c>
      <c r="AE42" s="13">
        <v>6.7044445310065441</v>
      </c>
      <c r="AF42" s="127">
        <v>0.37706997849276608</v>
      </c>
      <c r="AG42" s="128">
        <v>0.46302569169960472</v>
      </c>
      <c r="AH42" s="128">
        <v>0.11733695014662755</v>
      </c>
      <c r="AI42" s="128">
        <v>7.968839914294458E-2</v>
      </c>
      <c r="AJ42" s="128">
        <v>9.9712809917355358E-2</v>
      </c>
      <c r="AK42" s="125">
        <v>300.42599999999999</v>
      </c>
      <c r="AL42" s="123">
        <v>0.15</v>
      </c>
      <c r="AM42" s="178">
        <f t="shared" si="1"/>
        <v>67.100572499999998</v>
      </c>
      <c r="AN42" s="180">
        <f t="shared" si="2"/>
        <v>0.23614665416677225</v>
      </c>
      <c r="AO42" s="180">
        <f t="shared" si="3"/>
        <v>15.492899999999999</v>
      </c>
      <c r="AP42" s="180">
        <f t="shared" si="4"/>
        <v>61.675699999999992</v>
      </c>
      <c r="AQ42" s="180">
        <f t="shared" si="5"/>
        <v>0.39833198674256165</v>
      </c>
      <c r="AR42" s="181">
        <f t="shared" si="6"/>
        <v>33.954900000000002</v>
      </c>
      <c r="AS42" s="181">
        <f t="shared" si="7"/>
        <v>5.6027999999999993</v>
      </c>
      <c r="AT42" s="181">
        <f t="shared" si="8"/>
        <v>1.6543999999999999</v>
      </c>
      <c r="AU42" s="181">
        <f t="shared" si="9"/>
        <v>3.9809009288125528</v>
      </c>
      <c r="AV42" s="181">
        <f t="shared" si="10"/>
        <v>0.26402226332547868</v>
      </c>
    </row>
    <row r="43" spans="6:48" x14ac:dyDescent="0.3">
      <c r="F43" s="119" t="s">
        <v>34</v>
      </c>
      <c r="G43" s="13">
        <v>0</v>
      </c>
      <c r="H43" s="13">
        <v>1.2886</v>
      </c>
      <c r="I43" s="13">
        <v>0.2077</v>
      </c>
      <c r="J43" s="13">
        <v>14.238300000000001</v>
      </c>
      <c r="K43" s="13">
        <v>5.8640999999999996</v>
      </c>
      <c r="L43" s="13">
        <v>0.17080000000000001</v>
      </c>
      <c r="M43" s="13">
        <v>3.0893999999999999</v>
      </c>
      <c r="N43" s="13">
        <v>23.928899999999999</v>
      </c>
      <c r="O43" s="13">
        <v>2.2073999999999998</v>
      </c>
      <c r="P43" s="13">
        <v>30.2654</v>
      </c>
      <c r="Q43" s="13">
        <v>0.19009999999999999</v>
      </c>
      <c r="R43" s="13">
        <v>0.47060000000000002</v>
      </c>
      <c r="S43" s="13">
        <v>3.5459999999999998</v>
      </c>
      <c r="T43" s="13">
        <v>2.8896999999999999</v>
      </c>
      <c r="U43" s="13">
        <v>0.19689999999999999</v>
      </c>
      <c r="V43" s="13">
        <v>0.42809999999999998</v>
      </c>
      <c r="W43" s="13">
        <v>0.25559999999999999</v>
      </c>
      <c r="X43" s="120">
        <v>0.47120000000000001</v>
      </c>
      <c r="Y43" s="13">
        <v>1.2148000000000001</v>
      </c>
      <c r="Z43" s="13">
        <v>19.184900000000003</v>
      </c>
      <c r="AA43" s="13">
        <v>32.000399999999999</v>
      </c>
      <c r="AB43" s="13">
        <v>39.738300000000002</v>
      </c>
      <c r="AC43" s="13">
        <v>5.8569999999999993</v>
      </c>
      <c r="AD43" s="13">
        <v>33.881300000000003</v>
      </c>
      <c r="AE43" s="13">
        <v>5.7847532866655298</v>
      </c>
      <c r="AF43" s="127">
        <v>0.59573875437203083</v>
      </c>
      <c r="AG43" s="128">
        <v>0.56893053668478255</v>
      </c>
      <c r="AH43" s="128">
        <v>0.08</v>
      </c>
      <c r="AI43" s="128">
        <v>3.4547453703703698E-2</v>
      </c>
      <c r="AJ43" s="128">
        <v>0.11767656249999998</v>
      </c>
      <c r="AK43" s="125">
        <v>256.25299999999999</v>
      </c>
      <c r="AL43" s="123">
        <v>0.17</v>
      </c>
      <c r="AM43" s="178">
        <f t="shared" si="1"/>
        <v>67.581609999999998</v>
      </c>
      <c r="AN43" s="180">
        <f>((H43*2)+J43)/(N43+O43+K43+S43+U43+V43+X43+Y43+W43+T43+R43+P43)</f>
        <v>0.23439928518358991</v>
      </c>
      <c r="AO43" s="180">
        <f t="shared" si="3"/>
        <v>15.526900000000001</v>
      </c>
      <c r="AP43" s="180">
        <f t="shared" si="4"/>
        <v>62.272899999999993</v>
      </c>
      <c r="AQ43" s="180">
        <f t="shared" si="5"/>
        <v>0.37709498283952053</v>
      </c>
      <c r="AR43" s="181">
        <f t="shared" si="6"/>
        <v>34.282000000000004</v>
      </c>
      <c r="AS43" s="181">
        <f t="shared" si="7"/>
        <v>5.4562999999999997</v>
      </c>
      <c r="AT43" s="181">
        <f t="shared" si="8"/>
        <v>1.6429</v>
      </c>
      <c r="AU43" s="181">
        <f t="shared" si="9"/>
        <v>4.0106460400981518</v>
      </c>
      <c r="AV43" s="181">
        <f t="shared" si="10"/>
        <v>0.25950149640291786</v>
      </c>
    </row>
    <row r="44" spans="6:48" x14ac:dyDescent="0.3">
      <c r="F44" s="119" t="s">
        <v>34</v>
      </c>
      <c r="G44" s="13">
        <v>0</v>
      </c>
      <c r="H44" s="13">
        <v>1.2830999999999999</v>
      </c>
      <c r="I44" s="13">
        <v>0.20810000000000001</v>
      </c>
      <c r="J44" s="13">
        <v>14.2098</v>
      </c>
      <c r="K44" s="13">
        <v>5.8014000000000001</v>
      </c>
      <c r="L44" s="13">
        <v>0.17710000000000001</v>
      </c>
      <c r="M44" s="13">
        <v>3.2633999999999999</v>
      </c>
      <c r="N44" s="13">
        <v>23.345099999999999</v>
      </c>
      <c r="O44" s="13">
        <v>2.3363999999999998</v>
      </c>
      <c r="P44" s="13">
        <v>30.578099999999999</v>
      </c>
      <c r="Q44" s="13">
        <v>0.1857</v>
      </c>
      <c r="R44" s="13">
        <v>0.41310000000000002</v>
      </c>
      <c r="S44" s="13">
        <v>2.9636999999999998</v>
      </c>
      <c r="T44" s="13">
        <v>3.1343999999999999</v>
      </c>
      <c r="U44" s="13">
        <v>0.14430000000000001</v>
      </c>
      <c r="V44" s="13">
        <v>0.39550000000000002</v>
      </c>
      <c r="W44" s="13">
        <v>0.29770000000000002</v>
      </c>
      <c r="X44" s="120">
        <v>0.372</v>
      </c>
      <c r="Y44" s="13">
        <v>1.2588999999999999</v>
      </c>
      <c r="Z44" s="13">
        <v>19.256049999999998</v>
      </c>
      <c r="AA44" s="13">
        <v>31.741599999999998</v>
      </c>
      <c r="AB44" s="13">
        <v>39.648000000000003</v>
      </c>
      <c r="AC44" s="13">
        <v>5.4957000000000003</v>
      </c>
      <c r="AD44" s="13">
        <v>34.152000000000001</v>
      </c>
      <c r="AE44" s="13">
        <v>6.2445899999999996</v>
      </c>
      <c r="AF44" s="123">
        <v>0.42</v>
      </c>
      <c r="AG44" s="124">
        <v>0.52</v>
      </c>
      <c r="AH44" s="124">
        <v>0.1</v>
      </c>
      <c r="AI44" s="124">
        <v>0.06</v>
      </c>
      <c r="AJ44" s="124">
        <v>0.11</v>
      </c>
      <c r="AK44" s="125">
        <v>351.66</v>
      </c>
      <c r="AL44" s="123">
        <v>0.2</v>
      </c>
      <c r="AM44" s="178">
        <f t="shared" si="1"/>
        <v>67.100572499999998</v>
      </c>
      <c r="AN44" s="180">
        <f t="shared" si="2"/>
        <v>0.23614665416677225</v>
      </c>
      <c r="AO44" s="180">
        <f t="shared" si="3"/>
        <v>15.492899999999999</v>
      </c>
      <c r="AP44" s="180">
        <f t="shared" si="4"/>
        <v>61.675699999999992</v>
      </c>
      <c r="AQ44" s="180">
        <f t="shared" si="5"/>
        <v>0.39823249399737048</v>
      </c>
      <c r="AR44" s="181">
        <f t="shared" si="6"/>
        <v>33.954900000000002</v>
      </c>
      <c r="AS44" s="181">
        <f t="shared" si="7"/>
        <v>5.6027999999999993</v>
      </c>
      <c r="AT44" s="181">
        <f t="shared" si="8"/>
        <v>1.6543999999999999</v>
      </c>
      <c r="AU44" s="181">
        <f t="shared" si="9"/>
        <v>3.9809009288125528</v>
      </c>
      <c r="AV44" s="181">
        <f t="shared" si="10"/>
        <v>0.26273154633167856</v>
      </c>
    </row>
    <row r="45" spans="6:48" x14ac:dyDescent="0.3">
      <c r="F45" s="119" t="s">
        <v>34</v>
      </c>
      <c r="G45" s="13">
        <v>0</v>
      </c>
      <c r="H45" s="13">
        <v>1.2886</v>
      </c>
      <c r="I45" s="13">
        <v>0.2077</v>
      </c>
      <c r="J45" s="13">
        <v>14.238300000000001</v>
      </c>
      <c r="K45" s="13">
        <v>5.8640999999999996</v>
      </c>
      <c r="L45" s="13">
        <v>0.17080000000000001</v>
      </c>
      <c r="M45" s="13">
        <v>3.0893999999999999</v>
      </c>
      <c r="N45" s="13">
        <v>23.928899999999999</v>
      </c>
      <c r="O45" s="13">
        <v>2.2073999999999998</v>
      </c>
      <c r="P45" s="13">
        <v>30.2654</v>
      </c>
      <c r="Q45" s="13">
        <v>0.19009999999999999</v>
      </c>
      <c r="R45" s="13">
        <v>0.47060000000000002</v>
      </c>
      <c r="S45" s="13">
        <v>3.5459999999999998</v>
      </c>
      <c r="T45" s="13">
        <v>2.8896999999999999</v>
      </c>
      <c r="U45" s="13">
        <v>0.19689999999999999</v>
      </c>
      <c r="V45" s="13">
        <v>0.42809999999999998</v>
      </c>
      <c r="W45" s="13">
        <v>0.25559999999999999</v>
      </c>
      <c r="X45" s="120">
        <v>0.47120000000000001</v>
      </c>
      <c r="Y45" s="13">
        <v>1.2148000000000001</v>
      </c>
      <c r="Z45" s="13">
        <v>19.256</v>
      </c>
      <c r="AA45" s="13">
        <v>31.741599999999998</v>
      </c>
      <c r="AB45" s="13">
        <v>39.648000000000003</v>
      </c>
      <c r="AC45" s="13">
        <v>5.4957000000000003</v>
      </c>
      <c r="AD45" s="13">
        <v>34.152000000000001</v>
      </c>
      <c r="AE45" s="13">
        <v>6.2445000000000004</v>
      </c>
      <c r="AF45" s="123">
        <v>0.55000000000000004</v>
      </c>
      <c r="AG45" s="123">
        <v>0.55000000000000004</v>
      </c>
      <c r="AH45" s="123">
        <v>0.11</v>
      </c>
      <c r="AI45" s="123">
        <v>7.0000000000000007E-2</v>
      </c>
      <c r="AJ45" s="123">
        <v>0.13</v>
      </c>
      <c r="AK45" s="125">
        <v>303</v>
      </c>
      <c r="AL45" s="123">
        <v>0.12</v>
      </c>
      <c r="AM45" s="178">
        <f t="shared" si="1"/>
        <v>67.581609999999998</v>
      </c>
      <c r="AN45" s="180">
        <f t="shared" si="2"/>
        <v>0.23439928518358991</v>
      </c>
      <c r="AO45" s="180">
        <f t="shared" si="3"/>
        <v>15.526900000000001</v>
      </c>
      <c r="AP45" s="180">
        <f t="shared" si="4"/>
        <v>62.272899999999993</v>
      </c>
      <c r="AQ45" s="180">
        <f t="shared" si="5"/>
        <v>0.37718628033400148</v>
      </c>
      <c r="AR45" s="181">
        <f t="shared" si="6"/>
        <v>34.282000000000004</v>
      </c>
      <c r="AS45" s="181">
        <f t="shared" si="7"/>
        <v>5.4562999999999997</v>
      </c>
      <c r="AT45" s="181">
        <f t="shared" si="8"/>
        <v>1.6429</v>
      </c>
      <c r="AU45" s="181">
        <f t="shared" si="9"/>
        <v>4.0106460400981518</v>
      </c>
      <c r="AV45" s="181">
        <f t="shared" si="10"/>
        <v>0.26077047637190853</v>
      </c>
    </row>
    <row r="46" spans="6:48" x14ac:dyDescent="0.3">
      <c r="F46" s="119" t="s">
        <v>34</v>
      </c>
      <c r="G46" s="13">
        <v>60</v>
      </c>
      <c r="H46" s="13">
        <v>1.3398000000000001</v>
      </c>
      <c r="I46" s="13">
        <v>0.31690000000000002</v>
      </c>
      <c r="J46" s="13">
        <v>13.6981</v>
      </c>
      <c r="K46" s="13">
        <v>5.1753</v>
      </c>
      <c r="L46" s="13">
        <v>0.29170000000000001</v>
      </c>
      <c r="M46" s="13">
        <v>3.4392</v>
      </c>
      <c r="N46" s="13">
        <v>22.977799999999998</v>
      </c>
      <c r="O46" s="13">
        <v>2.6244999999999998</v>
      </c>
      <c r="P46" s="13">
        <v>28.764399999999998</v>
      </c>
      <c r="Q46" s="13">
        <v>0.25459999999999999</v>
      </c>
      <c r="R46" s="13">
        <v>0.37909999999999999</v>
      </c>
      <c r="S46" s="122">
        <v>2.8774000000000002</v>
      </c>
      <c r="T46" s="122">
        <v>3.8260000000000001</v>
      </c>
      <c r="U46" s="122">
        <v>0.17349999999999999</v>
      </c>
      <c r="V46" s="122">
        <v>0.45810000000000001</v>
      </c>
      <c r="W46" s="121">
        <v>0.317</v>
      </c>
      <c r="X46" s="122">
        <v>0.4723</v>
      </c>
      <c r="Y46" s="122">
        <v>1.5825</v>
      </c>
      <c r="Z46" s="13">
        <v>19.340300000000003</v>
      </c>
      <c r="AA46" s="13">
        <v>30.7776</v>
      </c>
      <c r="AB46" s="13">
        <v>38.850299999999997</v>
      </c>
      <c r="AC46" s="13">
        <v>5.5638000000000005</v>
      </c>
      <c r="AD46" s="13">
        <v>33.286499999999997</v>
      </c>
      <c r="AE46" s="13">
        <v>5.9826916855386596</v>
      </c>
      <c r="AF46" s="15">
        <v>0.56000000000000005</v>
      </c>
      <c r="AG46" s="15">
        <v>1.19</v>
      </c>
      <c r="AH46" s="15">
        <v>0.56000000000000005</v>
      </c>
      <c r="AI46" s="15">
        <v>0.16</v>
      </c>
      <c r="AJ46" s="15">
        <v>0</v>
      </c>
      <c r="AK46" s="123">
        <v>365.79999999999995</v>
      </c>
      <c r="AL46" s="123">
        <v>0.29499999999999998</v>
      </c>
      <c r="AM46" s="124">
        <f t="shared" si="1"/>
        <v>71.555239999999998</v>
      </c>
      <c r="AN46" s="125">
        <f t="shared" si="2"/>
        <v>0.23521749183876006</v>
      </c>
      <c r="AO46" s="125">
        <f t="shared" si="3"/>
        <v>15.0379</v>
      </c>
      <c r="AP46" s="125">
        <f t="shared" si="4"/>
        <v>60.486200000000004</v>
      </c>
      <c r="AQ46" s="125">
        <f t="shared" si="5"/>
        <v>0.39199468036380736</v>
      </c>
      <c r="AR46" s="181">
        <f t="shared" si="6"/>
        <v>32.020899999999997</v>
      </c>
      <c r="AS46" s="181">
        <f t="shared" si="7"/>
        <v>6.8293999999999997</v>
      </c>
      <c r="AT46" s="181">
        <f t="shared" si="8"/>
        <v>2.0406</v>
      </c>
      <c r="AU46" s="181">
        <f t="shared" si="9"/>
        <v>4.0222504472033993</v>
      </c>
      <c r="AV46" s="181">
        <f t="shared" si="10"/>
        <v>0.26536919826678673</v>
      </c>
    </row>
    <row r="47" spans="6:48" x14ac:dyDescent="0.3">
      <c r="F47" s="119" t="s">
        <v>34</v>
      </c>
      <c r="G47" s="13">
        <v>60</v>
      </c>
      <c r="H47" s="13">
        <v>1.363</v>
      </c>
      <c r="I47" s="13">
        <v>0.20979999999999999</v>
      </c>
      <c r="J47" s="13">
        <v>14.565899999999999</v>
      </c>
      <c r="K47" s="13">
        <v>6.5377999999999998</v>
      </c>
      <c r="L47" s="13">
        <v>0.14269999999999999</v>
      </c>
      <c r="M47" s="13">
        <v>2.9247000000000001</v>
      </c>
      <c r="N47" s="13">
        <v>24.214600000000001</v>
      </c>
      <c r="O47" s="13">
        <v>2.5983999999999998</v>
      </c>
      <c r="P47" s="13">
        <v>27.922699999999999</v>
      </c>
      <c r="Q47" s="13">
        <v>0.16420000000000001</v>
      </c>
      <c r="R47" s="13">
        <v>0.41099999999999998</v>
      </c>
      <c r="S47" s="13">
        <v>3.0851000000000002</v>
      </c>
      <c r="T47" s="13">
        <v>3.2115999999999998</v>
      </c>
      <c r="U47" s="13">
        <v>0.1736</v>
      </c>
      <c r="V47" s="13">
        <v>0.41420000000000001</v>
      </c>
      <c r="W47" s="13">
        <v>0.27589999999999998</v>
      </c>
      <c r="X47" s="13">
        <v>0.42799999999999999</v>
      </c>
      <c r="Y47" s="13">
        <v>1.1819999999999999</v>
      </c>
      <c r="Z47" s="13">
        <v>19.370300000000004</v>
      </c>
      <c r="AA47" s="13">
        <v>33.3508</v>
      </c>
      <c r="AB47" s="13">
        <v>37.104100000000003</v>
      </c>
      <c r="AC47" s="13">
        <v>5.2828999999999997</v>
      </c>
      <c r="AD47" s="13">
        <v>31.821200000000001</v>
      </c>
      <c r="AE47" s="13">
        <v>6.0234340986957928</v>
      </c>
      <c r="AF47" s="15">
        <v>0.59</v>
      </c>
      <c r="AG47" s="15">
        <v>1.01</v>
      </c>
      <c r="AH47" s="15">
        <v>0.54</v>
      </c>
      <c r="AI47" s="15">
        <v>0.12</v>
      </c>
      <c r="AJ47" s="15">
        <v>0</v>
      </c>
      <c r="AK47" s="123">
        <v>353.8</v>
      </c>
      <c r="AL47" s="123">
        <v>0.22600000000000001</v>
      </c>
      <c r="AM47" s="124">
        <f t="shared" si="1"/>
        <v>64.902270000000001</v>
      </c>
      <c r="AN47" s="125">
        <f t="shared" si="2"/>
        <v>0.24543218427675009</v>
      </c>
      <c r="AO47" s="125">
        <f t="shared" si="3"/>
        <v>15.928899999999999</v>
      </c>
      <c r="AP47" s="125">
        <f t="shared" si="4"/>
        <v>60.030199999999994</v>
      </c>
      <c r="AQ47" s="125">
        <f t="shared" si="5"/>
        <v>0.40000960474555458</v>
      </c>
      <c r="AR47" s="181">
        <f t="shared" si="6"/>
        <v>31.418800000000001</v>
      </c>
      <c r="AS47" s="181">
        <f t="shared" si="7"/>
        <v>5.6852999999999998</v>
      </c>
      <c r="AT47" s="181">
        <f t="shared" si="8"/>
        <v>1.5962000000000001</v>
      </c>
      <c r="AU47" s="181">
        <f t="shared" si="9"/>
        <v>3.7686343689771422</v>
      </c>
      <c r="AV47" s="181">
        <f t="shared" si="10"/>
        <v>0.26759813724808351</v>
      </c>
    </row>
    <row r="48" spans="6:48" x14ac:dyDescent="0.3">
      <c r="F48" s="119" t="s">
        <v>34</v>
      </c>
      <c r="G48" s="13">
        <v>60</v>
      </c>
      <c r="H48" s="13">
        <v>1.1519999999999999</v>
      </c>
      <c r="I48" s="13">
        <v>0.2581</v>
      </c>
      <c r="J48" s="13">
        <v>11.9117</v>
      </c>
      <c r="K48" s="13">
        <v>4.2889999999999997</v>
      </c>
      <c r="L48" s="13">
        <v>0.16220000000000001</v>
      </c>
      <c r="M48" s="13">
        <v>3.2002000000000002</v>
      </c>
      <c r="N48" s="13">
        <v>22.517800000000001</v>
      </c>
      <c r="O48" s="13">
        <v>2.1379999999999999</v>
      </c>
      <c r="P48" s="13">
        <v>32.127899999999997</v>
      </c>
      <c r="Q48" s="13">
        <v>0.1575</v>
      </c>
      <c r="R48" s="13">
        <v>0.3881</v>
      </c>
      <c r="S48" s="13">
        <v>2.5131000000000001</v>
      </c>
      <c r="T48" s="13">
        <v>3.8719999999999999</v>
      </c>
      <c r="U48" s="13">
        <v>0.128</v>
      </c>
      <c r="V48" s="13">
        <v>0.309</v>
      </c>
      <c r="W48" s="13">
        <v>0.36470000000000002</v>
      </c>
      <c r="X48" s="13">
        <v>0.4148</v>
      </c>
      <c r="Y48" s="13">
        <v>1.4397</v>
      </c>
      <c r="Z48" s="13">
        <v>16.841699999999999</v>
      </c>
      <c r="AA48" s="13">
        <v>28.944800000000001</v>
      </c>
      <c r="AB48" s="13">
        <v>41.557299999999998</v>
      </c>
      <c r="AC48" s="13">
        <v>4.8046000000000006</v>
      </c>
      <c r="AD48" s="13">
        <v>36.752699999999997</v>
      </c>
      <c r="AE48" s="13">
        <v>7.6494817466594496</v>
      </c>
      <c r="AF48" s="15">
        <v>0.67</v>
      </c>
      <c r="AG48" s="15">
        <v>1.52</v>
      </c>
      <c r="AH48" s="15">
        <v>0.53</v>
      </c>
      <c r="AI48" s="15">
        <v>0.19</v>
      </c>
      <c r="AJ48" s="15">
        <v>0</v>
      </c>
      <c r="AK48" s="123">
        <v>365.79999999999995</v>
      </c>
      <c r="AL48" s="123">
        <v>0.26400000000000001</v>
      </c>
      <c r="AM48" s="124">
        <f t="shared" si="1"/>
        <v>71.973119999999994</v>
      </c>
      <c r="AN48" s="125">
        <f t="shared" si="2"/>
        <v>0.20163512859900623</v>
      </c>
      <c r="AO48" s="125">
        <f t="shared" si="3"/>
        <v>13.063699999999999</v>
      </c>
      <c r="AP48" s="125">
        <f t="shared" si="4"/>
        <v>62.779499999999999</v>
      </c>
      <c r="AQ48" s="125">
        <f t="shared" si="5"/>
        <v>0.35635479034882966</v>
      </c>
      <c r="AR48" s="181">
        <f t="shared" si="6"/>
        <v>35.0291</v>
      </c>
      <c r="AS48" s="181">
        <f t="shared" si="7"/>
        <v>6.5282</v>
      </c>
      <c r="AT48" s="181">
        <f t="shared" si="8"/>
        <v>1.7486999999999999</v>
      </c>
      <c r="AU48" s="181">
        <f t="shared" si="9"/>
        <v>4.8056446489126357</v>
      </c>
      <c r="AV48" s="181">
        <v>0.26</v>
      </c>
    </row>
    <row r="49" spans="6:48" x14ac:dyDescent="0.3">
      <c r="F49" s="119" t="s">
        <v>34</v>
      </c>
      <c r="G49" s="13">
        <v>60</v>
      </c>
      <c r="H49" s="13">
        <v>1.323</v>
      </c>
      <c r="I49" s="13">
        <v>0.2117</v>
      </c>
      <c r="J49" s="13">
        <v>13.443099999999999</v>
      </c>
      <c r="K49" s="13">
        <v>4.9673999999999996</v>
      </c>
      <c r="L49" s="13">
        <v>0.1845</v>
      </c>
      <c r="M49" s="13">
        <v>3.1208</v>
      </c>
      <c r="N49" s="13">
        <v>23.997900000000001</v>
      </c>
      <c r="O49" s="13">
        <v>2.3841999999999999</v>
      </c>
      <c r="P49" s="13">
        <v>30.250900000000001</v>
      </c>
      <c r="Q49" s="13">
        <v>0.2117</v>
      </c>
      <c r="R49" s="13">
        <v>0.4163</v>
      </c>
      <c r="S49" s="13">
        <v>2.7677</v>
      </c>
      <c r="T49" s="13">
        <v>3.6217000000000001</v>
      </c>
      <c r="U49" s="13">
        <v>0.14199999999999999</v>
      </c>
      <c r="V49" s="13">
        <v>0.35749999999999998</v>
      </c>
      <c r="W49" s="13">
        <v>0.31409999999999999</v>
      </c>
      <c r="X49" s="13">
        <v>0.39760000000000001</v>
      </c>
      <c r="Y49" s="13">
        <v>1.3734999999999999</v>
      </c>
      <c r="Z49" s="13">
        <v>18.494799999999998</v>
      </c>
      <c r="AA49" s="13">
        <v>31.349499999999999</v>
      </c>
      <c r="AB49" s="13">
        <v>39.641300000000001</v>
      </c>
      <c r="AC49" s="13">
        <v>5.0382999999999996</v>
      </c>
      <c r="AD49" s="13">
        <v>34.603000000000002</v>
      </c>
      <c r="AE49" s="13">
        <v>6.8679911875037227</v>
      </c>
      <c r="AF49" s="15">
        <v>0.63</v>
      </c>
      <c r="AG49" s="15">
        <v>1.1399999999999999</v>
      </c>
      <c r="AH49" s="15">
        <v>0.55000000000000004</v>
      </c>
      <c r="AI49" s="15">
        <v>0.14000000000000001</v>
      </c>
      <c r="AJ49" s="15">
        <v>0</v>
      </c>
      <c r="AK49" s="123">
        <v>375.35</v>
      </c>
      <c r="AL49" s="123">
        <v>0.23799999999999999</v>
      </c>
      <c r="AM49" s="124">
        <f t="shared" si="1"/>
        <v>69.232437500000003</v>
      </c>
      <c r="AN49" s="125">
        <f t="shared" si="2"/>
        <v>0.22663640922485725</v>
      </c>
      <c r="AO49" s="125">
        <f t="shared" si="3"/>
        <v>14.7661</v>
      </c>
      <c r="AP49" s="125">
        <f t="shared" si="4"/>
        <v>62.369199999999999</v>
      </c>
      <c r="AQ49" s="125">
        <f t="shared" si="5"/>
        <v>0.38397952158073578</v>
      </c>
      <c r="AR49" s="181">
        <f t="shared" si="6"/>
        <v>33.434899999999999</v>
      </c>
      <c r="AS49" s="181">
        <f t="shared" si="7"/>
        <v>6.2063999999999995</v>
      </c>
      <c r="AT49" s="181">
        <f t="shared" si="8"/>
        <v>1.7309999999999999</v>
      </c>
      <c r="AU49" s="181">
        <f t="shared" si="9"/>
        <v>4.2238099430452181</v>
      </c>
      <c r="AV49" s="181">
        <f t="shared" si="10"/>
        <v>0.25196081745803678</v>
      </c>
    </row>
    <row r="50" spans="6:48" x14ac:dyDescent="0.3">
      <c r="F50" s="119" t="s">
        <v>34</v>
      </c>
      <c r="G50" s="13">
        <v>120</v>
      </c>
      <c r="H50" s="13">
        <v>1.6819999999999999</v>
      </c>
      <c r="I50" s="13">
        <v>0.2238</v>
      </c>
      <c r="J50" s="13">
        <v>15.8027</v>
      </c>
      <c r="K50" s="13">
        <v>6.4040999999999997</v>
      </c>
      <c r="L50" s="13">
        <v>0.16120000000000001</v>
      </c>
      <c r="M50" s="13">
        <v>3.1076000000000001</v>
      </c>
      <c r="N50" s="13">
        <v>24.456</v>
      </c>
      <c r="O50" s="13">
        <v>2.6124000000000001</v>
      </c>
      <c r="P50" s="13">
        <v>28.017099999999999</v>
      </c>
      <c r="Q50" s="13">
        <v>0.18090000000000001</v>
      </c>
      <c r="R50" s="13">
        <v>0.41489999999999999</v>
      </c>
      <c r="S50" s="13">
        <v>2.4310999999999998</v>
      </c>
      <c r="T50" s="13">
        <v>3.4409000000000001</v>
      </c>
      <c r="U50" s="13">
        <v>0.1004</v>
      </c>
      <c r="V50" s="13">
        <v>0.26579999999999998</v>
      </c>
      <c r="W50" s="13">
        <v>0.28339999999999999</v>
      </c>
      <c r="X50" s="13">
        <v>0.47810000000000002</v>
      </c>
      <c r="Y50" s="13">
        <v>0.91690000000000005</v>
      </c>
      <c r="Z50" s="13">
        <v>21.158200000000004</v>
      </c>
      <c r="AA50" s="13">
        <v>33.472499999999997</v>
      </c>
      <c r="AB50" s="13">
        <v>36.348599999999998</v>
      </c>
      <c r="AC50" s="13">
        <v>4.1922999999999995</v>
      </c>
      <c r="AD50" s="13">
        <v>32.156299999999995</v>
      </c>
      <c r="AE50" s="13">
        <v>7.6703241657324135</v>
      </c>
      <c r="AF50" s="15">
        <v>0.25</v>
      </c>
      <c r="AG50" s="15">
        <v>0.92</v>
      </c>
      <c r="AH50" s="15">
        <v>0.224</v>
      </c>
      <c r="AI50" s="15">
        <v>0.05</v>
      </c>
      <c r="AJ50" s="15">
        <v>0</v>
      </c>
      <c r="AK50" s="15">
        <v>356.84</v>
      </c>
      <c r="AL50" s="123">
        <v>0.42859999999999998</v>
      </c>
      <c r="AM50" s="124">
        <v>61.6433125</v>
      </c>
      <c r="AN50" s="125">
        <v>0.27451157314909103</v>
      </c>
      <c r="AO50" s="125">
        <v>17.4847</v>
      </c>
      <c r="AP50" s="125">
        <v>59.527799999999999</v>
      </c>
      <c r="AQ50" s="125">
        <v>0.46861471172092578</v>
      </c>
      <c r="AR50" s="181">
        <f t="shared" si="6"/>
        <v>30.863099999999999</v>
      </c>
      <c r="AS50" s="181">
        <f t="shared" si="7"/>
        <v>5.4855000000000009</v>
      </c>
      <c r="AT50" s="181">
        <f t="shared" si="8"/>
        <v>1.1827000000000001</v>
      </c>
      <c r="AU50" s="181">
        <f t="shared" si="9"/>
        <v>3.4045651340886605</v>
      </c>
      <c r="AV50" s="181">
        <f t="shared" si="10"/>
        <v>0.29492946974481926</v>
      </c>
    </row>
    <row r="51" spans="6:48" x14ac:dyDescent="0.3">
      <c r="F51" s="119" t="s">
        <v>34</v>
      </c>
      <c r="G51" s="13">
        <v>120</v>
      </c>
      <c r="H51" s="13">
        <v>1.3956999999999999</v>
      </c>
      <c r="I51" s="13">
        <v>0.19719999999999999</v>
      </c>
      <c r="J51" s="13">
        <v>14.882199999999999</v>
      </c>
      <c r="K51" s="13">
        <v>5.7370000000000001</v>
      </c>
      <c r="L51" s="13">
        <v>0.1457</v>
      </c>
      <c r="M51" s="13">
        <v>2.7465999999999999</v>
      </c>
      <c r="N51" s="13">
        <v>24.1525</v>
      </c>
      <c r="O51" s="13">
        <v>2.5724999999999998</v>
      </c>
      <c r="P51" s="13">
        <v>32.159700000000001</v>
      </c>
      <c r="Q51" s="13">
        <v>0.186</v>
      </c>
      <c r="R51" s="13">
        <v>0.39119999999999999</v>
      </c>
      <c r="S51" s="13">
        <v>3.2839999999999998</v>
      </c>
      <c r="T51" s="13">
        <v>3.4561999999999999</v>
      </c>
      <c r="U51" s="13">
        <v>0.1515</v>
      </c>
      <c r="V51" s="13">
        <v>0.32379999999999998</v>
      </c>
      <c r="W51" s="13">
        <v>0.27829999999999999</v>
      </c>
      <c r="X51" s="13">
        <v>0.42220000000000002</v>
      </c>
      <c r="Y51" s="13">
        <v>0.96899999999999997</v>
      </c>
      <c r="Z51" s="13">
        <v>19.5534</v>
      </c>
      <c r="AA51" s="13">
        <v>32.461999999999996</v>
      </c>
      <c r="AB51" s="13">
        <v>41.435899999999997</v>
      </c>
      <c r="AC51" s="13">
        <v>5.1505000000000001</v>
      </c>
      <c r="AD51" s="13">
        <v>36.285400000000003</v>
      </c>
      <c r="AE51" s="13">
        <v>7.0450247548781677</v>
      </c>
      <c r="AF51" s="15">
        <v>0.23</v>
      </c>
      <c r="AG51" s="15">
        <v>0.95</v>
      </c>
      <c r="AH51" s="15">
        <v>0.23899999999999999</v>
      </c>
      <c r="AI51" s="15">
        <v>0.11</v>
      </c>
      <c r="AJ51" s="15">
        <v>0</v>
      </c>
      <c r="AK51" s="15">
        <v>358.4</v>
      </c>
      <c r="AL51" s="123">
        <v>0.55730000000000002</v>
      </c>
      <c r="AM51" s="124">
        <v>64.09</v>
      </c>
      <c r="AN51" s="125">
        <v>0.28100000000000003</v>
      </c>
      <c r="AO51" s="125">
        <v>16.277899999999999</v>
      </c>
      <c r="AP51" s="125">
        <v>64.345200000000006</v>
      </c>
      <c r="AQ51" s="125">
        <v>0.39324535231380087</v>
      </c>
      <c r="AR51" s="181">
        <f t="shared" si="6"/>
        <v>35.834899999999998</v>
      </c>
      <c r="AS51" s="181">
        <f t="shared" si="7"/>
        <v>5.601</v>
      </c>
      <c r="AT51" s="181">
        <f t="shared" si="8"/>
        <v>1.2927999999999999</v>
      </c>
      <c r="AU51" s="181">
        <f t="shared" si="9"/>
        <v>3.9529177596618736</v>
      </c>
      <c r="AV51" s="181">
        <v>0.27</v>
      </c>
    </row>
    <row r="52" spans="6:48" x14ac:dyDescent="0.3">
      <c r="F52" s="119" t="s">
        <v>34</v>
      </c>
      <c r="G52" s="13">
        <v>120</v>
      </c>
      <c r="H52" s="13">
        <v>1.9234</v>
      </c>
      <c r="I52" s="13">
        <v>0.26269999999999999</v>
      </c>
      <c r="J52" s="13">
        <v>15.0924</v>
      </c>
      <c r="K52" s="13">
        <v>6.7473999999999998</v>
      </c>
      <c r="L52" s="13">
        <v>0.1784</v>
      </c>
      <c r="M52" s="13">
        <v>2.6255999999999999</v>
      </c>
      <c r="N52" s="13">
        <v>23.622</v>
      </c>
      <c r="O52" s="13">
        <v>2.7288999999999999</v>
      </c>
      <c r="P52" s="13">
        <v>26.433700000000002</v>
      </c>
      <c r="Q52" s="13">
        <v>0.18110000000000001</v>
      </c>
      <c r="R52" s="13">
        <v>0.33629999999999999</v>
      </c>
      <c r="S52" s="13">
        <v>2.6133999999999999</v>
      </c>
      <c r="T52" s="13">
        <v>2.9424999999999999</v>
      </c>
      <c r="U52" s="13">
        <v>0.122</v>
      </c>
      <c r="V52" s="13">
        <v>0.3231</v>
      </c>
      <c r="W52" s="13">
        <v>0.24590000000000001</v>
      </c>
      <c r="X52" s="13">
        <v>0.30030000000000001</v>
      </c>
      <c r="Y52" s="13">
        <v>0.84670000000000001</v>
      </c>
      <c r="Z52" s="13">
        <v>20.2636</v>
      </c>
      <c r="AA52" s="13">
        <v>33.098300000000002</v>
      </c>
      <c r="AB52" s="13">
        <v>34.163899999999998</v>
      </c>
      <c r="AC52" s="13">
        <v>4.2054999999999998</v>
      </c>
      <c r="AD52" s="13">
        <v>29.958400000000001</v>
      </c>
      <c r="AE52" s="13">
        <v>7.1236238259422189</v>
      </c>
      <c r="AF52" s="15">
        <v>0.25</v>
      </c>
      <c r="AG52" s="15">
        <v>1.1599999999999999</v>
      </c>
      <c r="AH52" s="15">
        <v>0.375</v>
      </c>
      <c r="AI52" s="15">
        <v>0.18</v>
      </c>
      <c r="AJ52" s="15">
        <v>0</v>
      </c>
      <c r="AK52" s="15">
        <v>372.4</v>
      </c>
      <c r="AL52" s="123">
        <v>0.53080000000000005</v>
      </c>
      <c r="AM52" s="124">
        <v>60.92</v>
      </c>
      <c r="AN52" s="125">
        <v>0.28157271097287923</v>
      </c>
      <c r="AO52" s="125">
        <v>17.015799999999999</v>
      </c>
      <c r="AP52" s="125">
        <v>56.781399999999998</v>
      </c>
      <c r="AQ52" s="125">
        <v>0.4574477243505205</v>
      </c>
      <c r="AR52" s="181">
        <f t="shared" si="6"/>
        <v>29.383400000000002</v>
      </c>
      <c r="AS52" s="181">
        <f t="shared" si="7"/>
        <v>4.7805</v>
      </c>
      <c r="AT52" s="181">
        <f t="shared" si="8"/>
        <v>1.1698</v>
      </c>
      <c r="AU52" s="181">
        <f t="shared" si="9"/>
        <v>3.3369809236121721</v>
      </c>
      <c r="AV52" s="181">
        <f t="shared" si="10"/>
        <v>0.29201245275949933</v>
      </c>
    </row>
    <row r="53" spans="6:48" x14ac:dyDescent="0.3">
      <c r="F53" s="119" t="s">
        <v>34</v>
      </c>
      <c r="G53" s="13">
        <v>120</v>
      </c>
      <c r="H53" s="13">
        <f>AVERAGE(H50:H52)</f>
        <v>1.6670333333333334</v>
      </c>
      <c r="I53" s="13">
        <f t="shared" ref="I53:Y53" si="11">AVERAGE(I50:I52)</f>
        <v>0.22789999999999999</v>
      </c>
      <c r="J53" s="13">
        <f t="shared" si="11"/>
        <v>15.259099999999998</v>
      </c>
      <c r="K53" s="13">
        <f t="shared" si="11"/>
        <v>6.2961666666666671</v>
      </c>
      <c r="L53" s="13">
        <f t="shared" si="11"/>
        <v>0.16176666666666667</v>
      </c>
      <c r="M53" s="13">
        <f t="shared" si="11"/>
        <v>2.8266000000000004</v>
      </c>
      <c r="N53" s="13">
        <f t="shared" si="11"/>
        <v>24.076833333333337</v>
      </c>
      <c r="O53" s="13">
        <f t="shared" si="11"/>
        <v>2.6379333333333332</v>
      </c>
      <c r="P53" s="13">
        <f t="shared" si="11"/>
        <v>28.870166666666666</v>
      </c>
      <c r="Q53" s="13">
        <f t="shared" si="11"/>
        <v>0.18266666666666667</v>
      </c>
      <c r="R53" s="13">
        <f t="shared" si="11"/>
        <v>0.38080000000000003</v>
      </c>
      <c r="S53" s="13">
        <f t="shared" si="11"/>
        <v>2.7761666666666667</v>
      </c>
      <c r="T53" s="13">
        <f t="shared" si="11"/>
        <v>3.2798666666666669</v>
      </c>
      <c r="U53" s="13">
        <f t="shared" si="11"/>
        <v>0.12463333333333333</v>
      </c>
      <c r="V53" s="13">
        <f t="shared" si="11"/>
        <v>0.3042333333333333</v>
      </c>
      <c r="W53" s="13">
        <f t="shared" si="11"/>
        <v>0.26919999999999999</v>
      </c>
      <c r="X53" s="13">
        <f t="shared" si="11"/>
        <v>0.40020000000000006</v>
      </c>
      <c r="Y53" s="13">
        <f t="shared" si="11"/>
        <v>0.9108666666666666</v>
      </c>
      <c r="Z53" s="13">
        <v>20.324999999999999</v>
      </c>
      <c r="AA53" s="13">
        <v>33.010899999999999</v>
      </c>
      <c r="AB53" s="13">
        <v>37.316000000000003</v>
      </c>
      <c r="AC53" s="13">
        <v>4.516</v>
      </c>
      <c r="AD53" s="13">
        <v>32.799999999999997</v>
      </c>
      <c r="AE53" s="13">
        <v>7.2796000000000003</v>
      </c>
      <c r="AF53" s="15">
        <v>0.23</v>
      </c>
      <c r="AG53" s="15">
        <v>1.26</v>
      </c>
      <c r="AH53" s="15">
        <v>0.32500000000000001</v>
      </c>
      <c r="AI53" s="15">
        <v>0.2</v>
      </c>
      <c r="AJ53" s="15">
        <v>0</v>
      </c>
      <c r="AK53" s="15">
        <v>330.4</v>
      </c>
      <c r="AL53" s="123">
        <v>0.442</v>
      </c>
      <c r="AM53" s="124">
        <v>62.217706666666658</v>
      </c>
      <c r="AN53" s="125">
        <v>0.26438137616052992</v>
      </c>
      <c r="AO53" s="125">
        <v>16.926133333333333</v>
      </c>
      <c r="AP53" s="125">
        <v>60.218133333333334</v>
      </c>
      <c r="AQ53" s="125">
        <v>0.43811105657232208</v>
      </c>
      <c r="AR53" s="181">
        <f t="shared" si="6"/>
        <v>32.027133333333332</v>
      </c>
      <c r="AS53" s="181">
        <f t="shared" si="7"/>
        <v>5.2889999999999997</v>
      </c>
      <c r="AT53" s="181">
        <f t="shared" si="8"/>
        <v>1.2150999999999998</v>
      </c>
      <c r="AU53" s="181">
        <f t="shared" si="9"/>
        <v>3.5577016999354059</v>
      </c>
      <c r="AV53" s="181">
        <f t="shared" si="10"/>
        <v>0.28087024073765987</v>
      </c>
    </row>
    <row r="54" spans="6:48" x14ac:dyDescent="0.3">
      <c r="AL54" s="123"/>
      <c r="AM54" s="123"/>
    </row>
    <row r="55" spans="6:48" x14ac:dyDescent="0.3">
      <c r="AL55" s="123"/>
      <c r="AM55" s="123"/>
    </row>
    <row r="56" spans="6:48" x14ac:dyDescent="0.3">
      <c r="AL56" s="123"/>
      <c r="AM56" s="123"/>
    </row>
    <row r="57" spans="6:48" x14ac:dyDescent="0.3">
      <c r="AL57" s="123"/>
      <c r="AM57" s="123"/>
    </row>
    <row r="58" spans="6:48" x14ac:dyDescent="0.3">
      <c r="AL58" s="123"/>
      <c r="AM58" s="123"/>
    </row>
    <row r="59" spans="6:48" x14ac:dyDescent="0.3">
      <c r="F59" s="106" t="s">
        <v>127</v>
      </c>
      <c r="G59" s="106"/>
      <c r="H59" s="263" t="s">
        <v>129</v>
      </c>
      <c r="AL59" s="123"/>
      <c r="AM59" s="123"/>
    </row>
    <row r="60" spans="6:48" x14ac:dyDescent="0.3">
      <c r="F60" s="106" t="s">
        <v>128</v>
      </c>
      <c r="G60" s="106"/>
      <c r="H60" s="263"/>
      <c r="AL60" s="123"/>
      <c r="AM60" s="123"/>
    </row>
    <row r="61" spans="6:48" x14ac:dyDescent="0.3">
      <c r="AL61" s="123"/>
      <c r="AM61" s="123"/>
    </row>
    <row r="62" spans="6:48" x14ac:dyDescent="0.3">
      <c r="AL62" s="123"/>
      <c r="AM62" s="123"/>
    </row>
    <row r="63" spans="6:48" x14ac:dyDescent="0.3">
      <c r="AL63" s="123"/>
      <c r="AM63" s="123"/>
    </row>
    <row r="64" spans="6:48" x14ac:dyDescent="0.3">
      <c r="AL64" s="123"/>
      <c r="AM64" s="123"/>
    </row>
    <row r="65" spans="38:39" x14ac:dyDescent="0.3">
      <c r="AL65" s="123"/>
      <c r="AM65" s="123"/>
    </row>
    <row r="66" spans="38:39" x14ac:dyDescent="0.3">
      <c r="AL66" s="123"/>
      <c r="AM66" s="123"/>
    </row>
    <row r="67" spans="38:39" x14ac:dyDescent="0.3">
      <c r="AL67" s="123"/>
      <c r="AM67" s="123"/>
    </row>
    <row r="68" spans="38:39" x14ac:dyDescent="0.3">
      <c r="AL68" s="123"/>
      <c r="AM68" s="123"/>
    </row>
    <row r="69" spans="38:39" x14ac:dyDescent="0.3">
      <c r="AL69" s="123"/>
      <c r="AM69" s="123"/>
    </row>
    <row r="70" spans="38:39" x14ac:dyDescent="0.3">
      <c r="AL70" s="123"/>
      <c r="AM70" s="123"/>
    </row>
    <row r="71" spans="38:39" x14ac:dyDescent="0.3">
      <c r="AL71" s="123"/>
      <c r="AM71" s="123"/>
    </row>
    <row r="72" spans="38:39" x14ac:dyDescent="0.3">
      <c r="AL72" s="123"/>
      <c r="AM72" s="123"/>
    </row>
    <row r="73" spans="38:39" x14ac:dyDescent="0.3">
      <c r="AL73" s="123"/>
      <c r="AM73" s="123"/>
    </row>
    <row r="74" spans="38:39" x14ac:dyDescent="0.3">
      <c r="AL74" s="123"/>
      <c r="AM74" s="123"/>
    </row>
    <row r="75" spans="38:39" x14ac:dyDescent="0.3">
      <c r="AL75" s="123"/>
      <c r="AM75" s="123"/>
    </row>
    <row r="76" spans="38:39" x14ac:dyDescent="0.3">
      <c r="AL76" s="123"/>
      <c r="AM76" s="123"/>
    </row>
    <row r="77" spans="38:39" x14ac:dyDescent="0.3">
      <c r="AL77" s="123"/>
      <c r="AM77" s="123"/>
    </row>
    <row r="78" spans="38:39" x14ac:dyDescent="0.3">
      <c r="AL78" s="123"/>
      <c r="AM78" s="123"/>
    </row>
    <row r="79" spans="38:39" x14ac:dyDescent="0.3">
      <c r="AL79" s="123"/>
      <c r="AM79" s="123"/>
    </row>
    <row r="80" spans="38:39" x14ac:dyDescent="0.3">
      <c r="AL80" s="123"/>
      <c r="AM80" s="123"/>
    </row>
    <row r="81" spans="38:39" x14ac:dyDescent="0.3">
      <c r="AL81" s="123"/>
      <c r="AM81" s="123"/>
    </row>
    <row r="82" spans="38:39" x14ac:dyDescent="0.3">
      <c r="AL82" s="123"/>
      <c r="AM82" s="123"/>
    </row>
    <row r="83" spans="38:39" x14ac:dyDescent="0.3">
      <c r="AL83" s="123"/>
      <c r="AM83" s="123"/>
    </row>
    <row r="84" spans="38:39" x14ac:dyDescent="0.3">
      <c r="AL84" s="123"/>
      <c r="AM84" s="123"/>
    </row>
    <row r="85" spans="38:39" x14ac:dyDescent="0.3">
      <c r="AL85" s="123"/>
      <c r="AM85" s="123"/>
    </row>
    <row r="86" spans="38:39" x14ac:dyDescent="0.3">
      <c r="AL86" s="123"/>
      <c r="AM86" s="123"/>
    </row>
    <row r="87" spans="38:39" x14ac:dyDescent="0.3">
      <c r="AL87" s="123"/>
      <c r="AM87" s="123"/>
    </row>
    <row r="88" spans="38:39" x14ac:dyDescent="0.3">
      <c r="AL88" s="123"/>
      <c r="AM88" s="123"/>
    </row>
    <row r="89" spans="38:39" x14ac:dyDescent="0.3">
      <c r="AL89" s="123"/>
      <c r="AM89" s="123"/>
    </row>
    <row r="90" spans="38:39" x14ac:dyDescent="0.3">
      <c r="AL90" s="123"/>
      <c r="AM90" s="123"/>
    </row>
    <row r="91" spans="38:39" x14ac:dyDescent="0.3">
      <c r="AL91" s="123"/>
      <c r="AM91" s="123"/>
    </row>
    <row r="92" spans="38:39" x14ac:dyDescent="0.3">
      <c r="AL92" s="123"/>
      <c r="AM92" s="123"/>
    </row>
    <row r="93" spans="38:39" x14ac:dyDescent="0.3">
      <c r="AL93" s="123"/>
      <c r="AM93" s="123"/>
    </row>
    <row r="94" spans="38:39" x14ac:dyDescent="0.3">
      <c r="AL94" s="123"/>
      <c r="AM94" s="123"/>
    </row>
    <row r="95" spans="38:39" x14ac:dyDescent="0.3">
      <c r="AL95" s="123"/>
      <c r="AM95" s="123"/>
    </row>
    <row r="96" spans="38:39" x14ac:dyDescent="0.3">
      <c r="AL96" s="123"/>
      <c r="AM96" s="123"/>
    </row>
    <row r="97" spans="38:39" x14ac:dyDescent="0.3">
      <c r="AL97" s="123"/>
      <c r="AM97" s="123"/>
    </row>
    <row r="98" spans="38:39" x14ac:dyDescent="0.3">
      <c r="AL98" s="123"/>
      <c r="AM98" s="123"/>
    </row>
    <row r="99" spans="38:39" x14ac:dyDescent="0.3">
      <c r="AL99" s="123"/>
      <c r="AM99" s="123"/>
    </row>
    <row r="100" spans="38:39" x14ac:dyDescent="0.3">
      <c r="AL100" s="123"/>
      <c r="AM100" s="123"/>
    </row>
    <row r="101" spans="38:39" x14ac:dyDescent="0.3">
      <c r="AL101" s="123"/>
      <c r="AM101" s="123"/>
    </row>
    <row r="102" spans="38:39" x14ac:dyDescent="0.3">
      <c r="AL102" s="123"/>
      <c r="AM102" s="123"/>
    </row>
    <row r="103" spans="38:39" x14ac:dyDescent="0.3">
      <c r="AL103" s="123"/>
      <c r="AM103" s="123"/>
    </row>
    <row r="104" spans="38:39" x14ac:dyDescent="0.3">
      <c r="AL104" s="123"/>
      <c r="AM104" s="123"/>
    </row>
    <row r="105" spans="38:39" x14ac:dyDescent="0.3">
      <c r="AL105" s="123"/>
      <c r="AM105" s="123"/>
    </row>
    <row r="106" spans="38:39" x14ac:dyDescent="0.3">
      <c r="AL106" s="123"/>
      <c r="AM106" s="123"/>
    </row>
    <row r="107" spans="38:39" x14ac:dyDescent="0.3">
      <c r="AL107" s="123"/>
      <c r="AM107" s="123"/>
    </row>
    <row r="108" spans="38:39" x14ac:dyDescent="0.3">
      <c r="AL108" s="123"/>
      <c r="AM108" s="123"/>
    </row>
    <row r="109" spans="38:39" x14ac:dyDescent="0.3">
      <c r="AL109" s="123"/>
      <c r="AM109" s="123"/>
    </row>
    <row r="110" spans="38:39" x14ac:dyDescent="0.3">
      <c r="AL110" s="123"/>
      <c r="AM110" s="123"/>
    </row>
    <row r="111" spans="38:39" x14ac:dyDescent="0.3">
      <c r="AL111" s="123"/>
      <c r="AM111" s="123"/>
    </row>
    <row r="112" spans="38:39" x14ac:dyDescent="0.3">
      <c r="AL112" s="123"/>
      <c r="AM112" s="123"/>
    </row>
    <row r="113" spans="38:39" x14ac:dyDescent="0.3">
      <c r="AL113" s="123"/>
      <c r="AM113" s="123"/>
    </row>
    <row r="114" spans="38:39" x14ac:dyDescent="0.3">
      <c r="AL114" s="123"/>
      <c r="AM114" s="123"/>
    </row>
    <row r="115" spans="38:39" x14ac:dyDescent="0.3">
      <c r="AL115" s="123"/>
      <c r="AM115" s="123"/>
    </row>
    <row r="116" spans="38:39" x14ac:dyDescent="0.3">
      <c r="AL116" s="123"/>
      <c r="AM116" s="123"/>
    </row>
    <row r="117" spans="38:39" x14ac:dyDescent="0.3">
      <c r="AL117" s="123"/>
      <c r="AM117" s="123"/>
    </row>
    <row r="118" spans="38:39" x14ac:dyDescent="0.3">
      <c r="AL118" s="123"/>
      <c r="AM118" s="123"/>
    </row>
    <row r="119" spans="38:39" x14ac:dyDescent="0.3">
      <c r="AL119" s="123"/>
      <c r="AM119" s="123"/>
    </row>
    <row r="120" spans="38:39" x14ac:dyDescent="0.3">
      <c r="AL120" s="123"/>
      <c r="AM120" s="123"/>
    </row>
    <row r="121" spans="38:39" x14ac:dyDescent="0.3">
      <c r="AL121" s="123"/>
      <c r="AM121" s="123"/>
    </row>
    <row r="122" spans="38:39" x14ac:dyDescent="0.3">
      <c r="AL122" s="123"/>
      <c r="AM122" s="123"/>
    </row>
    <row r="123" spans="38:39" x14ac:dyDescent="0.3">
      <c r="AL123" s="123"/>
      <c r="AM123" s="123"/>
    </row>
    <row r="124" spans="38:39" x14ac:dyDescent="0.3">
      <c r="AL124" s="123"/>
      <c r="AM124" s="123"/>
    </row>
    <row r="125" spans="38:39" x14ac:dyDescent="0.3">
      <c r="AL125" s="123"/>
      <c r="AM125" s="123"/>
    </row>
    <row r="126" spans="38:39" x14ac:dyDescent="0.3">
      <c r="AL126" s="123"/>
      <c r="AM126" s="123"/>
    </row>
    <row r="127" spans="38:39" x14ac:dyDescent="0.3">
      <c r="AL127" s="123"/>
      <c r="AM127" s="123"/>
    </row>
    <row r="128" spans="38:39" x14ac:dyDescent="0.3">
      <c r="AL128" s="123"/>
      <c r="AM128" s="123"/>
    </row>
    <row r="129" spans="38:39" x14ac:dyDescent="0.3">
      <c r="AL129" s="123"/>
      <c r="AM129" s="123"/>
    </row>
    <row r="130" spans="38:39" x14ac:dyDescent="0.3">
      <c r="AL130" s="123"/>
      <c r="AM130" s="123"/>
    </row>
    <row r="131" spans="38:39" x14ac:dyDescent="0.3">
      <c r="AL131" s="123"/>
      <c r="AM131" s="123"/>
    </row>
    <row r="132" spans="38:39" x14ac:dyDescent="0.3">
      <c r="AL132" s="123"/>
      <c r="AM132" s="123"/>
    </row>
    <row r="133" spans="38:39" x14ac:dyDescent="0.3">
      <c r="AL133" s="123"/>
      <c r="AM133" s="123"/>
    </row>
    <row r="134" spans="38:39" x14ac:dyDescent="0.3">
      <c r="AL134" s="123"/>
      <c r="AM134" s="123"/>
    </row>
    <row r="135" spans="38:39" x14ac:dyDescent="0.3">
      <c r="AL135" s="123"/>
      <c r="AM135" s="123"/>
    </row>
    <row r="136" spans="38:39" x14ac:dyDescent="0.3">
      <c r="AL136" s="123"/>
      <c r="AM136" s="123"/>
    </row>
    <row r="137" spans="38:39" x14ac:dyDescent="0.3">
      <c r="AL137" s="123"/>
      <c r="AM137" s="123"/>
    </row>
    <row r="138" spans="38:39" x14ac:dyDescent="0.3">
      <c r="AL138" s="123"/>
      <c r="AM138" s="123"/>
    </row>
    <row r="139" spans="38:39" x14ac:dyDescent="0.3">
      <c r="AL139" s="123"/>
      <c r="AM139" s="123"/>
    </row>
    <row r="140" spans="38:39" x14ac:dyDescent="0.3">
      <c r="AL140" s="123"/>
      <c r="AM140" s="123"/>
    </row>
    <row r="141" spans="38:39" x14ac:dyDescent="0.3">
      <c r="AL141" s="123"/>
      <c r="AM141" s="123"/>
    </row>
    <row r="142" spans="38:39" x14ac:dyDescent="0.3">
      <c r="AL142" s="123"/>
      <c r="AM142" s="123"/>
    </row>
    <row r="143" spans="38:39" x14ac:dyDescent="0.3">
      <c r="AL143" s="123"/>
      <c r="AM143" s="123"/>
    </row>
    <row r="144" spans="38:39" x14ac:dyDescent="0.3">
      <c r="AL144" s="123"/>
      <c r="AM144" s="123"/>
    </row>
    <row r="145" spans="38:39" x14ac:dyDescent="0.3">
      <c r="AL145" s="123"/>
      <c r="AM145" s="123"/>
    </row>
  </sheetData>
  <mergeCells count="1">
    <mergeCell ref="H59:H60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A36-F560-4658-A681-B24ACEF3D349}">
  <sheetPr codeName="Hoja757951X765"/>
  <dimension ref="A5:V29"/>
  <sheetViews>
    <sheetView topLeftCell="A10" workbookViewId="0">
      <selection activeCell="M3" sqref="M3"/>
    </sheetView>
  </sheetViews>
  <sheetFormatPr baseColWidth="10" defaultRowHeight="14.4" x14ac:dyDescent="0.3"/>
  <sheetData>
    <row r="5" spans="1:22" x14ac:dyDescent="0.3">
      <c r="A5" t="s">
        <v>61</v>
      </c>
      <c r="B5" t="s">
        <v>0</v>
      </c>
      <c r="C5" t="s">
        <v>1</v>
      </c>
      <c r="D5" t="s">
        <v>50</v>
      </c>
      <c r="E5" t="s">
        <v>2</v>
      </c>
      <c r="F5" t="s">
        <v>218</v>
      </c>
      <c r="G5" t="s">
        <v>205</v>
      </c>
      <c r="H5" t="s">
        <v>206</v>
      </c>
      <c r="I5" t="s">
        <v>47</v>
      </c>
      <c r="J5" t="s">
        <v>114</v>
      </c>
      <c r="K5" t="s">
        <v>207</v>
      </c>
      <c r="L5" t="s">
        <v>115</v>
      </c>
      <c r="M5" t="s">
        <v>208</v>
      </c>
      <c r="N5" t="s">
        <v>209</v>
      </c>
      <c r="O5" t="s">
        <v>210</v>
      </c>
      <c r="P5" t="s">
        <v>88</v>
      </c>
      <c r="Q5" t="s">
        <v>211</v>
      </c>
      <c r="R5" t="s">
        <v>110</v>
      </c>
      <c r="S5" t="s">
        <v>111</v>
      </c>
      <c r="T5" t="s">
        <v>212</v>
      </c>
      <c r="U5" t="s">
        <v>214</v>
      </c>
      <c r="V5" t="s">
        <v>213</v>
      </c>
    </row>
    <row r="6" spans="1:22" x14ac:dyDescent="0.3">
      <c r="A6" t="s">
        <v>215</v>
      </c>
      <c r="B6">
        <v>1.2830999999999999</v>
      </c>
      <c r="C6">
        <v>14.2098</v>
      </c>
      <c r="D6">
        <v>5.8014000000000001</v>
      </c>
      <c r="E6">
        <v>3.2633999999999999</v>
      </c>
      <c r="F6">
        <v>23.345099999999999</v>
      </c>
      <c r="G6">
        <v>30.578099999999999</v>
      </c>
      <c r="H6">
        <v>2.9636999999999998</v>
      </c>
      <c r="I6">
        <v>0.14430000000000001</v>
      </c>
      <c r="J6">
        <v>0.39550000000000002</v>
      </c>
      <c r="K6">
        <v>0.372</v>
      </c>
      <c r="L6">
        <v>1.2588999999999999</v>
      </c>
      <c r="M6">
        <v>0.37706997849276608</v>
      </c>
      <c r="N6">
        <v>0.46302569169960472</v>
      </c>
      <c r="O6">
        <v>0.11733695014662755</v>
      </c>
      <c r="P6">
        <v>7.968839914294458E-2</v>
      </c>
      <c r="Q6">
        <v>9.9712809917355358E-2</v>
      </c>
      <c r="R6">
        <v>300.42599999999999</v>
      </c>
      <c r="S6">
        <v>0.15</v>
      </c>
      <c r="T6">
        <v>67.100572499999998</v>
      </c>
      <c r="U6">
        <v>15.492899999999999</v>
      </c>
      <c r="V6">
        <v>0.39833198674256165</v>
      </c>
    </row>
    <row r="7" spans="1:22" x14ac:dyDescent="0.3">
      <c r="A7" t="s">
        <v>215</v>
      </c>
      <c r="B7">
        <v>1.2886</v>
      </c>
      <c r="C7">
        <v>14.238300000000001</v>
      </c>
      <c r="D7">
        <v>5.8640999999999996</v>
      </c>
      <c r="E7">
        <v>3.0893999999999999</v>
      </c>
      <c r="F7">
        <v>23.928899999999999</v>
      </c>
      <c r="G7">
        <v>30.2654</v>
      </c>
      <c r="H7">
        <v>3.5459999999999998</v>
      </c>
      <c r="I7">
        <v>0.19689999999999999</v>
      </c>
      <c r="J7">
        <v>0.42809999999999998</v>
      </c>
      <c r="K7">
        <v>0.47120000000000001</v>
      </c>
      <c r="L7">
        <v>1.2148000000000001</v>
      </c>
      <c r="M7">
        <v>0.59573875437203083</v>
      </c>
      <c r="N7">
        <v>0.56893053668478255</v>
      </c>
      <c r="O7">
        <v>0.08</v>
      </c>
      <c r="P7">
        <v>3.4547453703703698E-2</v>
      </c>
      <c r="Q7">
        <v>0.11767656249999998</v>
      </c>
      <c r="R7">
        <v>256.25299999999999</v>
      </c>
      <c r="S7">
        <v>0.17</v>
      </c>
      <c r="T7">
        <v>67.581609999999998</v>
      </c>
      <c r="U7">
        <v>15.526900000000001</v>
      </c>
      <c r="V7">
        <v>0.37709498283952053</v>
      </c>
    </row>
    <row r="8" spans="1:22" x14ac:dyDescent="0.3">
      <c r="A8" t="s">
        <v>215</v>
      </c>
      <c r="B8">
        <v>1.2830999999999999</v>
      </c>
      <c r="C8">
        <v>14.2098</v>
      </c>
      <c r="D8">
        <v>5.8014000000000001</v>
      </c>
      <c r="E8">
        <v>3.2633999999999999</v>
      </c>
      <c r="F8">
        <v>23.345099999999999</v>
      </c>
      <c r="G8">
        <v>30.578099999999999</v>
      </c>
      <c r="H8">
        <v>2.9636999999999998</v>
      </c>
      <c r="I8">
        <v>0.14430000000000001</v>
      </c>
      <c r="J8">
        <v>0.39550000000000002</v>
      </c>
      <c r="K8">
        <v>0.372</v>
      </c>
      <c r="L8">
        <v>1.2588999999999999</v>
      </c>
      <c r="M8">
        <v>0.42</v>
      </c>
      <c r="N8">
        <v>0.52</v>
      </c>
      <c r="O8">
        <v>0.1</v>
      </c>
      <c r="P8">
        <v>0.06</v>
      </c>
      <c r="Q8">
        <v>0.11</v>
      </c>
      <c r="R8">
        <v>351.66</v>
      </c>
      <c r="S8">
        <v>0.2</v>
      </c>
      <c r="T8">
        <v>67.100572499999998</v>
      </c>
      <c r="U8">
        <v>15.492899999999999</v>
      </c>
      <c r="V8">
        <v>0.39823249399737048</v>
      </c>
    </row>
    <row r="9" spans="1:22" x14ac:dyDescent="0.3">
      <c r="A9" t="s">
        <v>215</v>
      </c>
      <c r="B9">
        <v>1.2886</v>
      </c>
      <c r="C9">
        <v>14.238300000000001</v>
      </c>
      <c r="D9">
        <v>5.8640999999999996</v>
      </c>
      <c r="E9">
        <v>3.0893999999999999</v>
      </c>
      <c r="F9">
        <v>23.928899999999999</v>
      </c>
      <c r="G9">
        <v>30.2654</v>
      </c>
      <c r="H9">
        <v>3.5459999999999998</v>
      </c>
      <c r="I9">
        <v>0.19689999999999999</v>
      </c>
      <c r="J9">
        <v>0.42809999999999998</v>
      </c>
      <c r="K9">
        <v>0.47120000000000001</v>
      </c>
      <c r="L9">
        <v>1.2148000000000001</v>
      </c>
      <c r="M9">
        <v>0.55000000000000004</v>
      </c>
      <c r="N9">
        <v>0.55000000000000004</v>
      </c>
      <c r="O9">
        <v>0.11</v>
      </c>
      <c r="P9">
        <v>7.0000000000000007E-2</v>
      </c>
      <c r="Q9">
        <v>0.13</v>
      </c>
      <c r="R9">
        <v>303</v>
      </c>
      <c r="S9">
        <v>0.12</v>
      </c>
      <c r="T9">
        <v>67.581609999999998</v>
      </c>
      <c r="U9">
        <v>15.526900000000001</v>
      </c>
      <c r="V9">
        <v>0.37718628033400148</v>
      </c>
    </row>
    <row r="10" spans="1:22" x14ac:dyDescent="0.3">
      <c r="A10" t="s">
        <v>216</v>
      </c>
      <c r="B10">
        <v>1.2674000000000001</v>
      </c>
      <c r="C10">
        <v>13.722200000000001</v>
      </c>
      <c r="D10">
        <v>5.3299000000000003</v>
      </c>
      <c r="E10">
        <v>3.0756000000000001</v>
      </c>
      <c r="F10">
        <v>22.677099999999999</v>
      </c>
      <c r="G10">
        <v>28.712299999999999</v>
      </c>
      <c r="H10">
        <v>6.1909000000000001</v>
      </c>
      <c r="I10">
        <v>0.28699999999999998</v>
      </c>
      <c r="J10">
        <v>0.47410000000000002</v>
      </c>
      <c r="K10">
        <v>0.54730000000000001</v>
      </c>
      <c r="L10">
        <v>1.611</v>
      </c>
      <c r="M10">
        <v>6.93</v>
      </c>
      <c r="N10">
        <v>0.3</v>
      </c>
      <c r="O10">
        <v>0.64</v>
      </c>
      <c r="P10">
        <v>0.26</v>
      </c>
      <c r="Q10">
        <v>0</v>
      </c>
      <c r="R10">
        <v>370.8</v>
      </c>
      <c r="S10">
        <v>0.1971</v>
      </c>
      <c r="T10">
        <v>75.593900000000005</v>
      </c>
      <c r="U10">
        <v>14.989600000000001</v>
      </c>
      <c r="V10">
        <v>0.31427375533904367</v>
      </c>
    </row>
    <row r="11" spans="1:22" x14ac:dyDescent="0.3">
      <c r="A11" t="s">
        <v>216</v>
      </c>
      <c r="B11">
        <v>0.97009999999999996</v>
      </c>
      <c r="C11">
        <v>13.054399999999999</v>
      </c>
      <c r="D11">
        <v>3.7799</v>
      </c>
      <c r="E11">
        <v>3.5762</v>
      </c>
      <c r="F11">
        <v>20.6722</v>
      </c>
      <c r="G11">
        <v>26.507000000000001</v>
      </c>
      <c r="H11">
        <v>5.4283000000000001</v>
      </c>
      <c r="I11">
        <v>0.30520000000000003</v>
      </c>
      <c r="J11">
        <v>0.4783</v>
      </c>
      <c r="K11">
        <v>0.60140000000000005</v>
      </c>
      <c r="L11">
        <v>2.4990000000000001</v>
      </c>
      <c r="M11">
        <v>7.03</v>
      </c>
      <c r="N11">
        <v>0.3</v>
      </c>
      <c r="O11">
        <v>0.65</v>
      </c>
      <c r="P11">
        <v>0.21</v>
      </c>
      <c r="Q11">
        <v>0</v>
      </c>
      <c r="R11">
        <v>366.05</v>
      </c>
      <c r="S11">
        <v>0.16520000000000001</v>
      </c>
      <c r="T11">
        <v>84.4362675</v>
      </c>
      <c r="U11">
        <v>14.0245</v>
      </c>
      <c r="V11">
        <v>0.31840250121288866</v>
      </c>
    </row>
    <row r="12" spans="1:22" x14ac:dyDescent="0.3">
      <c r="A12" t="s">
        <v>216</v>
      </c>
      <c r="B12">
        <v>0.81599999999999995</v>
      </c>
      <c r="C12">
        <v>12.2637</v>
      </c>
      <c r="D12">
        <v>4.3876999999999997</v>
      </c>
      <c r="E12">
        <v>3.4323999999999999</v>
      </c>
      <c r="F12">
        <v>23.290800000000001</v>
      </c>
      <c r="G12">
        <v>32.739199999999997</v>
      </c>
      <c r="H12">
        <v>4.5587999999999997</v>
      </c>
      <c r="I12">
        <v>0.18010000000000001</v>
      </c>
      <c r="J12">
        <v>0.34129999999999999</v>
      </c>
      <c r="K12">
        <v>0.51839999999999997</v>
      </c>
      <c r="L12">
        <v>1.7868999999999999</v>
      </c>
      <c r="M12">
        <v>6.66</v>
      </c>
      <c r="N12">
        <v>0.28999999999999998</v>
      </c>
      <c r="O12">
        <v>0.7</v>
      </c>
      <c r="P12">
        <v>0.18</v>
      </c>
      <c r="Q12">
        <v>0</v>
      </c>
      <c r="R12">
        <v>387.79999999999995</v>
      </c>
      <c r="S12">
        <v>0.2258</v>
      </c>
      <c r="T12">
        <v>79.362799999999993</v>
      </c>
      <c r="U12">
        <v>13.079700000000001</v>
      </c>
      <c r="V12">
        <v>0.30758898539304086</v>
      </c>
    </row>
    <row r="13" spans="1:22" x14ac:dyDescent="0.3">
      <c r="A13" t="s">
        <v>216</v>
      </c>
      <c r="B13">
        <v>1.3553999999999999</v>
      </c>
      <c r="C13">
        <v>14.4947</v>
      </c>
      <c r="D13">
        <v>5.5246000000000004</v>
      </c>
      <c r="E13">
        <v>3.8113999999999999</v>
      </c>
      <c r="F13">
        <v>22.092500000000001</v>
      </c>
      <c r="G13">
        <v>23.6553</v>
      </c>
      <c r="H13">
        <v>4.1788999999999996</v>
      </c>
      <c r="I13">
        <v>0.2475</v>
      </c>
      <c r="J13">
        <v>0.49020000000000002</v>
      </c>
      <c r="K13">
        <v>0.61370000000000002</v>
      </c>
      <c r="L13">
        <v>2.5632999999999999</v>
      </c>
      <c r="M13">
        <v>8.98</v>
      </c>
      <c r="N13">
        <v>0.48</v>
      </c>
      <c r="O13">
        <v>0.64</v>
      </c>
      <c r="P13">
        <v>0.19</v>
      </c>
      <c r="Q13">
        <v>0</v>
      </c>
      <c r="R13">
        <v>377.79999999999995</v>
      </c>
      <c r="S13">
        <v>0.24179999999999999</v>
      </c>
      <c r="T13">
        <v>80.538065000000003</v>
      </c>
      <c r="U13">
        <v>15.850099999999999</v>
      </c>
      <c r="V13">
        <v>0.37775490190042127</v>
      </c>
    </row>
    <row r="14" spans="1:22" x14ac:dyDescent="0.3">
      <c r="A14" t="s">
        <v>217</v>
      </c>
      <c r="B14">
        <v>1.2987</v>
      </c>
      <c r="C14">
        <v>13.636200000000001</v>
      </c>
      <c r="D14">
        <v>3.4842</v>
      </c>
      <c r="E14">
        <v>3.6072000000000002</v>
      </c>
      <c r="F14">
        <v>17.849499999999999</v>
      </c>
      <c r="G14">
        <v>21.157800000000002</v>
      </c>
      <c r="H14">
        <v>10.614599999999999</v>
      </c>
      <c r="I14">
        <v>0.39539999999999997</v>
      </c>
      <c r="J14">
        <v>0.58960000000000001</v>
      </c>
      <c r="K14">
        <v>0.56869999999999998</v>
      </c>
      <c r="L14">
        <v>2.5318000000000001</v>
      </c>
      <c r="M14">
        <v>31.58</v>
      </c>
      <c r="N14">
        <v>0.93</v>
      </c>
      <c r="O14">
        <v>1.0960000000000001</v>
      </c>
      <c r="P14">
        <v>0.3</v>
      </c>
      <c r="Q14">
        <v>0.16</v>
      </c>
      <c r="R14">
        <v>408.64</v>
      </c>
      <c r="S14">
        <v>0.20100000000000001</v>
      </c>
      <c r="T14">
        <v>88.041135000000011</v>
      </c>
      <c r="U14">
        <v>14.934900000000001</v>
      </c>
      <c r="V14">
        <v>0.27599080925853664</v>
      </c>
    </row>
    <row r="15" spans="1:22" x14ac:dyDescent="0.3">
      <c r="A15" t="s">
        <v>217</v>
      </c>
      <c r="B15">
        <v>1.0983000000000001</v>
      </c>
      <c r="C15">
        <v>13.492100000000001</v>
      </c>
      <c r="D15">
        <v>3.3407</v>
      </c>
      <c r="E15">
        <v>3.6800999999999999</v>
      </c>
      <c r="F15">
        <v>19.272400000000001</v>
      </c>
      <c r="G15">
        <v>24.674499999999998</v>
      </c>
      <c r="H15">
        <v>9.5646000000000004</v>
      </c>
      <c r="I15">
        <v>0.35260000000000002</v>
      </c>
      <c r="J15">
        <v>0.53069999999999995</v>
      </c>
      <c r="K15">
        <v>0.65469999999999995</v>
      </c>
      <c r="L15">
        <v>2.6093999999999999</v>
      </c>
      <c r="M15">
        <v>31.42</v>
      </c>
      <c r="N15">
        <v>0.94</v>
      </c>
      <c r="O15">
        <v>0.95699999999999996</v>
      </c>
      <c r="P15">
        <v>0.28000000000000003</v>
      </c>
      <c r="Q15">
        <v>0.15</v>
      </c>
      <c r="R15">
        <v>420.4</v>
      </c>
      <c r="S15">
        <v>0.193</v>
      </c>
      <c r="T15">
        <v>91.717687500000011</v>
      </c>
      <c r="U15">
        <v>14.590400000000001</v>
      </c>
      <c r="V15">
        <v>0.27430027782080685</v>
      </c>
    </row>
    <row r="16" spans="1:22" x14ac:dyDescent="0.3">
      <c r="A16" t="s">
        <v>217</v>
      </c>
      <c r="B16">
        <v>1.7314000000000001</v>
      </c>
      <c r="C16">
        <v>12.851900000000001</v>
      </c>
      <c r="D16">
        <v>3.8313000000000001</v>
      </c>
      <c r="E16">
        <v>3.1414</v>
      </c>
      <c r="F16">
        <v>19.205100000000002</v>
      </c>
      <c r="G16">
        <v>23.1784</v>
      </c>
      <c r="H16">
        <v>5.9817</v>
      </c>
      <c r="I16">
        <v>0.30570000000000003</v>
      </c>
      <c r="J16">
        <v>0.56999999999999995</v>
      </c>
      <c r="K16">
        <v>0.55310000000000004</v>
      </c>
      <c r="L16">
        <v>2.3388</v>
      </c>
      <c r="M16">
        <v>25.72</v>
      </c>
      <c r="N16">
        <v>0.82</v>
      </c>
      <c r="O16">
        <v>1.5740000000000001</v>
      </c>
      <c r="P16">
        <v>0.27</v>
      </c>
      <c r="Q16">
        <v>0.15</v>
      </c>
      <c r="R16">
        <v>430.4</v>
      </c>
      <c r="S16">
        <v>0.185</v>
      </c>
      <c r="T16">
        <v>89.52</v>
      </c>
      <c r="U16">
        <v>14.583300000000001</v>
      </c>
      <c r="V16">
        <v>0.32897412268003745</v>
      </c>
    </row>
    <row r="17" spans="1:22" x14ac:dyDescent="0.3">
      <c r="A17" t="s">
        <v>217</v>
      </c>
      <c r="B17">
        <v>1.0577000000000001</v>
      </c>
      <c r="C17">
        <v>14.298299999999999</v>
      </c>
      <c r="D17">
        <v>2.7292999999999998</v>
      </c>
      <c r="E17">
        <v>4.4508999999999999</v>
      </c>
      <c r="F17">
        <v>16.314499999999999</v>
      </c>
      <c r="G17">
        <v>22.059799999999999</v>
      </c>
      <c r="H17">
        <v>14.865399999999999</v>
      </c>
      <c r="I17">
        <v>0.4491</v>
      </c>
      <c r="J17">
        <v>0.61809999999999998</v>
      </c>
      <c r="K17">
        <v>0.69569999999999999</v>
      </c>
      <c r="L17">
        <v>3.0962000000000001</v>
      </c>
      <c r="M17">
        <v>20.28</v>
      </c>
      <c r="N17">
        <v>0.92</v>
      </c>
      <c r="O17">
        <v>1.349</v>
      </c>
      <c r="P17">
        <v>0.32</v>
      </c>
      <c r="Q17">
        <v>0.16</v>
      </c>
      <c r="R17">
        <v>482.4</v>
      </c>
      <c r="S17">
        <v>0.14699999999999999</v>
      </c>
      <c r="T17">
        <v>95.82</v>
      </c>
      <c r="U17">
        <v>15.356</v>
      </c>
      <c r="V17">
        <v>0.2424072111293373</v>
      </c>
    </row>
    <row r="18" spans="1:22" x14ac:dyDescent="0.3">
      <c r="A18" t="s">
        <v>151</v>
      </c>
      <c r="B18">
        <v>1.2830999999999999</v>
      </c>
      <c r="C18">
        <v>14.2098</v>
      </c>
      <c r="D18">
        <v>5.8014000000000001</v>
      </c>
      <c r="E18">
        <v>3.2633999999999999</v>
      </c>
      <c r="F18">
        <v>23.345099999999999</v>
      </c>
      <c r="G18">
        <v>30.578099999999999</v>
      </c>
      <c r="H18">
        <v>2.9636999999999998</v>
      </c>
      <c r="I18">
        <v>0.14430000000000001</v>
      </c>
      <c r="J18">
        <v>0.39550000000000002</v>
      </c>
      <c r="K18">
        <v>0.372</v>
      </c>
      <c r="L18">
        <v>1.2588999999999999</v>
      </c>
      <c r="M18">
        <v>0.37706997849276608</v>
      </c>
      <c r="N18">
        <v>0.46302569169960472</v>
      </c>
      <c r="O18">
        <v>0.11733695014662755</v>
      </c>
      <c r="P18">
        <v>7.968839914294458E-2</v>
      </c>
      <c r="Q18">
        <v>9.9712809917355358E-2</v>
      </c>
      <c r="R18">
        <v>300.42599999999999</v>
      </c>
      <c r="S18">
        <v>0.15</v>
      </c>
      <c r="T18">
        <v>67.100572499999998</v>
      </c>
      <c r="U18">
        <v>15.492899999999999</v>
      </c>
      <c r="V18">
        <v>0.39833198674256165</v>
      </c>
    </row>
    <row r="19" spans="1:22" x14ac:dyDescent="0.3">
      <c r="A19" t="s">
        <v>151</v>
      </c>
      <c r="B19">
        <v>1.2886</v>
      </c>
      <c r="C19">
        <v>14.238300000000001</v>
      </c>
      <c r="D19">
        <v>5.8640999999999996</v>
      </c>
      <c r="E19">
        <v>3.0893999999999999</v>
      </c>
      <c r="F19">
        <v>23.928899999999999</v>
      </c>
      <c r="G19">
        <v>30.2654</v>
      </c>
      <c r="H19">
        <v>3.5459999999999998</v>
      </c>
      <c r="I19">
        <v>0.19689999999999999</v>
      </c>
      <c r="J19">
        <v>0.42809999999999998</v>
      </c>
      <c r="K19">
        <v>0.47120000000000001</v>
      </c>
      <c r="L19">
        <v>1.2148000000000001</v>
      </c>
      <c r="M19">
        <v>0.59573875437203083</v>
      </c>
      <c r="N19">
        <v>0.56893053668478255</v>
      </c>
      <c r="O19">
        <v>0.08</v>
      </c>
      <c r="P19">
        <v>3.4547453703703698E-2</v>
      </c>
      <c r="Q19">
        <v>0.11767656249999998</v>
      </c>
      <c r="R19">
        <v>256.25299999999999</v>
      </c>
      <c r="S19">
        <v>0.17</v>
      </c>
      <c r="T19">
        <v>67.581609999999998</v>
      </c>
      <c r="U19">
        <v>15.526900000000001</v>
      </c>
      <c r="V19">
        <v>0.37709498283952053</v>
      </c>
    </row>
    <row r="20" spans="1:22" x14ac:dyDescent="0.3">
      <c r="A20" t="s">
        <v>151</v>
      </c>
      <c r="B20">
        <v>1.2830999999999999</v>
      </c>
      <c r="C20">
        <v>14.2098</v>
      </c>
      <c r="D20">
        <v>5.8014000000000001</v>
      </c>
      <c r="E20">
        <v>3.2633999999999999</v>
      </c>
      <c r="F20">
        <v>23.345099999999999</v>
      </c>
      <c r="G20">
        <v>30.578099999999999</v>
      </c>
      <c r="H20">
        <v>2.9636999999999998</v>
      </c>
      <c r="I20">
        <v>0.14430000000000001</v>
      </c>
      <c r="J20">
        <v>0.39550000000000002</v>
      </c>
      <c r="K20">
        <v>0.372</v>
      </c>
      <c r="L20">
        <v>1.2588999999999999</v>
      </c>
      <c r="M20">
        <v>0.42</v>
      </c>
      <c r="N20">
        <v>0.52</v>
      </c>
      <c r="O20">
        <v>0.1</v>
      </c>
      <c r="P20">
        <v>0.06</v>
      </c>
      <c r="Q20">
        <v>0.11</v>
      </c>
      <c r="R20">
        <v>351.66</v>
      </c>
      <c r="S20">
        <v>0.2</v>
      </c>
      <c r="T20">
        <v>67.100572499999998</v>
      </c>
      <c r="U20">
        <v>15.492899999999999</v>
      </c>
      <c r="V20">
        <v>0.39823249399737048</v>
      </c>
    </row>
    <row r="21" spans="1:22" x14ac:dyDescent="0.3">
      <c r="A21" t="s">
        <v>151</v>
      </c>
      <c r="B21">
        <v>1.2886</v>
      </c>
      <c r="C21">
        <v>14.238300000000001</v>
      </c>
      <c r="D21">
        <v>5.8640999999999996</v>
      </c>
      <c r="E21">
        <v>3.0893999999999999</v>
      </c>
      <c r="F21">
        <v>23.928899999999999</v>
      </c>
      <c r="G21">
        <v>30.2654</v>
      </c>
      <c r="H21">
        <v>3.5459999999999998</v>
      </c>
      <c r="I21">
        <v>0.19689999999999999</v>
      </c>
      <c r="J21">
        <v>0.42809999999999998</v>
      </c>
      <c r="K21">
        <v>0.47120000000000001</v>
      </c>
      <c r="L21">
        <v>1.2148000000000001</v>
      </c>
      <c r="M21">
        <v>0.55000000000000004</v>
      </c>
      <c r="N21">
        <v>0.55000000000000004</v>
      </c>
      <c r="O21">
        <v>0.11</v>
      </c>
      <c r="P21">
        <v>7.0000000000000007E-2</v>
      </c>
      <c r="Q21">
        <v>0.13</v>
      </c>
      <c r="R21">
        <v>303</v>
      </c>
      <c r="S21">
        <v>0.12</v>
      </c>
      <c r="T21">
        <v>67.581609999999998</v>
      </c>
      <c r="U21">
        <v>15.526900000000001</v>
      </c>
      <c r="V21">
        <v>0.37718628033400148</v>
      </c>
    </row>
    <row r="22" spans="1:22" x14ac:dyDescent="0.3">
      <c r="A22" t="s">
        <v>152</v>
      </c>
      <c r="B22">
        <v>1.3398000000000001</v>
      </c>
      <c r="C22">
        <v>13.6981</v>
      </c>
      <c r="D22">
        <v>5.1753</v>
      </c>
      <c r="E22">
        <v>3.4392</v>
      </c>
      <c r="F22">
        <v>22.977799999999998</v>
      </c>
      <c r="G22">
        <v>28.764399999999998</v>
      </c>
      <c r="H22">
        <v>2.8774000000000002</v>
      </c>
      <c r="I22">
        <v>0.17349999999999999</v>
      </c>
      <c r="J22">
        <v>0.45810000000000001</v>
      </c>
      <c r="K22">
        <v>0.4723</v>
      </c>
      <c r="L22">
        <v>1.5825</v>
      </c>
      <c r="M22">
        <v>0.56000000000000005</v>
      </c>
      <c r="N22">
        <v>1.19</v>
      </c>
      <c r="O22">
        <v>0.56000000000000005</v>
      </c>
      <c r="P22">
        <v>0.16</v>
      </c>
      <c r="Q22">
        <v>0</v>
      </c>
      <c r="R22">
        <v>365.79999999999995</v>
      </c>
      <c r="S22">
        <v>0.29499999999999998</v>
      </c>
      <c r="T22">
        <v>71.555239999999998</v>
      </c>
      <c r="U22">
        <v>15.0379</v>
      </c>
      <c r="V22">
        <v>0.39199468036380736</v>
      </c>
    </row>
    <row r="23" spans="1:22" x14ac:dyDescent="0.3">
      <c r="A23" t="s">
        <v>152</v>
      </c>
      <c r="B23">
        <v>1.363</v>
      </c>
      <c r="C23">
        <v>14.565899999999999</v>
      </c>
      <c r="D23">
        <v>6.5377999999999998</v>
      </c>
      <c r="E23">
        <v>2.9247000000000001</v>
      </c>
      <c r="F23">
        <v>24.214600000000001</v>
      </c>
      <c r="G23">
        <v>27.922699999999999</v>
      </c>
      <c r="H23">
        <v>3.0851000000000002</v>
      </c>
      <c r="I23">
        <v>0.1736</v>
      </c>
      <c r="J23">
        <v>0.41420000000000001</v>
      </c>
      <c r="K23">
        <v>0.42799999999999999</v>
      </c>
      <c r="L23">
        <v>1.1819999999999999</v>
      </c>
      <c r="M23">
        <v>0.59</v>
      </c>
      <c r="N23">
        <v>1.01</v>
      </c>
      <c r="O23">
        <v>0.54</v>
      </c>
      <c r="P23">
        <v>0.12</v>
      </c>
      <c r="Q23">
        <v>0</v>
      </c>
      <c r="R23">
        <v>353.8</v>
      </c>
      <c r="S23">
        <v>0.22600000000000001</v>
      </c>
      <c r="T23">
        <v>64.902270000000001</v>
      </c>
      <c r="U23">
        <v>15.928899999999999</v>
      </c>
      <c r="V23">
        <v>0.40000960474555458</v>
      </c>
    </row>
    <row r="24" spans="1:22" x14ac:dyDescent="0.3">
      <c r="A24" t="s">
        <v>152</v>
      </c>
      <c r="B24">
        <v>1.1519999999999999</v>
      </c>
      <c r="C24">
        <v>11.9117</v>
      </c>
      <c r="D24">
        <v>4.2889999999999997</v>
      </c>
      <c r="E24">
        <v>3.2002000000000002</v>
      </c>
      <c r="F24">
        <v>22.517800000000001</v>
      </c>
      <c r="G24">
        <v>32.127899999999997</v>
      </c>
      <c r="H24">
        <v>2.5131000000000001</v>
      </c>
      <c r="I24">
        <v>0.128</v>
      </c>
      <c r="J24">
        <v>0.309</v>
      </c>
      <c r="K24">
        <v>0.4148</v>
      </c>
      <c r="L24">
        <v>1.4397</v>
      </c>
      <c r="M24">
        <v>0.67</v>
      </c>
      <c r="N24">
        <v>1.52</v>
      </c>
      <c r="O24">
        <v>0.53</v>
      </c>
      <c r="P24">
        <v>0.19</v>
      </c>
      <c r="Q24">
        <v>0</v>
      </c>
      <c r="R24">
        <v>365.79999999999995</v>
      </c>
      <c r="S24">
        <v>0.26400000000000001</v>
      </c>
      <c r="T24">
        <v>71.973119999999994</v>
      </c>
      <c r="U24">
        <v>13.063699999999999</v>
      </c>
      <c r="V24">
        <v>0.35635479034882966</v>
      </c>
    </row>
    <row r="25" spans="1:22" x14ac:dyDescent="0.3">
      <c r="A25" t="s">
        <v>152</v>
      </c>
      <c r="B25">
        <v>1.323</v>
      </c>
      <c r="C25">
        <v>13.443099999999999</v>
      </c>
      <c r="D25">
        <v>4.9673999999999996</v>
      </c>
      <c r="E25">
        <v>3.1208</v>
      </c>
      <c r="F25">
        <v>23.997900000000001</v>
      </c>
      <c r="G25">
        <v>30.250900000000001</v>
      </c>
      <c r="H25">
        <v>2.7677</v>
      </c>
      <c r="I25">
        <v>0.14199999999999999</v>
      </c>
      <c r="J25">
        <v>0.35749999999999998</v>
      </c>
      <c r="K25">
        <v>0.39760000000000001</v>
      </c>
      <c r="L25">
        <v>1.3734999999999999</v>
      </c>
      <c r="M25">
        <v>0.63</v>
      </c>
      <c r="N25">
        <v>1.1399999999999999</v>
      </c>
      <c r="O25">
        <v>0.55000000000000004</v>
      </c>
      <c r="P25">
        <v>0.14000000000000001</v>
      </c>
      <c r="Q25">
        <v>0</v>
      </c>
      <c r="R25">
        <v>375.35</v>
      </c>
      <c r="S25">
        <v>0.23799999999999999</v>
      </c>
      <c r="T25">
        <v>69.232437500000003</v>
      </c>
      <c r="U25">
        <v>14.7661</v>
      </c>
      <c r="V25">
        <v>0.38397952158073578</v>
      </c>
    </row>
    <row r="26" spans="1:22" x14ac:dyDescent="0.3">
      <c r="A26" t="s">
        <v>153</v>
      </c>
      <c r="B26">
        <v>1.6819999999999999</v>
      </c>
      <c r="C26">
        <v>15.8027</v>
      </c>
      <c r="D26">
        <v>6.4040999999999997</v>
      </c>
      <c r="E26">
        <v>3.1076000000000001</v>
      </c>
      <c r="F26">
        <v>24.456</v>
      </c>
      <c r="G26">
        <v>28.017099999999999</v>
      </c>
      <c r="H26">
        <v>2.4310999999999998</v>
      </c>
      <c r="I26">
        <v>0.1004</v>
      </c>
      <c r="J26">
        <v>0.26579999999999998</v>
      </c>
      <c r="K26">
        <v>0.47810000000000002</v>
      </c>
      <c r="L26">
        <v>0.91690000000000005</v>
      </c>
      <c r="M26">
        <v>0.25</v>
      </c>
      <c r="N26">
        <v>0.92</v>
      </c>
      <c r="O26">
        <v>0.224</v>
      </c>
      <c r="P26">
        <v>0.05</v>
      </c>
      <c r="Q26">
        <v>0</v>
      </c>
      <c r="R26">
        <v>356.84</v>
      </c>
      <c r="S26">
        <v>0.42859999999999998</v>
      </c>
      <c r="T26">
        <v>61.6433125</v>
      </c>
      <c r="U26">
        <v>17.4847</v>
      </c>
      <c r="V26">
        <v>0.46861471172092578</v>
      </c>
    </row>
    <row r="27" spans="1:22" x14ac:dyDescent="0.3">
      <c r="A27" t="s">
        <v>153</v>
      </c>
      <c r="B27">
        <v>1.3956999999999999</v>
      </c>
      <c r="C27">
        <v>14.882199999999999</v>
      </c>
      <c r="D27">
        <v>5.7370000000000001</v>
      </c>
      <c r="E27">
        <v>2.7465999999999999</v>
      </c>
      <c r="F27">
        <v>24.1525</v>
      </c>
      <c r="G27">
        <v>32.159700000000001</v>
      </c>
      <c r="H27">
        <v>3.2839999999999998</v>
      </c>
      <c r="I27">
        <v>0.1515</v>
      </c>
      <c r="J27">
        <v>0.32379999999999998</v>
      </c>
      <c r="K27">
        <v>0.42220000000000002</v>
      </c>
      <c r="L27">
        <v>0.96899999999999997</v>
      </c>
      <c r="M27">
        <v>0.23</v>
      </c>
      <c r="N27">
        <v>0.95</v>
      </c>
      <c r="O27">
        <v>0.23899999999999999</v>
      </c>
      <c r="P27">
        <v>0.11</v>
      </c>
      <c r="Q27">
        <v>0</v>
      </c>
      <c r="R27">
        <v>358.4</v>
      </c>
      <c r="S27">
        <v>0.55730000000000002</v>
      </c>
      <c r="T27">
        <v>64.09</v>
      </c>
      <c r="U27">
        <v>16.277899999999999</v>
      </c>
      <c r="V27">
        <v>0.39324535231380087</v>
      </c>
    </row>
    <row r="28" spans="1:22" x14ac:dyDescent="0.3">
      <c r="A28" t="s">
        <v>153</v>
      </c>
      <c r="B28">
        <v>1.9234</v>
      </c>
      <c r="C28">
        <v>15.0924</v>
      </c>
      <c r="D28">
        <v>6.7473999999999998</v>
      </c>
      <c r="E28">
        <v>2.6255999999999999</v>
      </c>
      <c r="F28">
        <v>23.622</v>
      </c>
      <c r="G28">
        <v>26.433700000000002</v>
      </c>
      <c r="H28">
        <v>2.6133999999999999</v>
      </c>
      <c r="I28">
        <v>0.122</v>
      </c>
      <c r="J28">
        <v>0.3231</v>
      </c>
      <c r="K28">
        <v>0.30030000000000001</v>
      </c>
      <c r="L28">
        <v>0.84670000000000001</v>
      </c>
      <c r="M28">
        <v>0.25</v>
      </c>
      <c r="N28">
        <v>1.1599999999999999</v>
      </c>
      <c r="O28">
        <v>0.375</v>
      </c>
      <c r="P28">
        <v>0.18</v>
      </c>
      <c r="Q28">
        <v>0</v>
      </c>
      <c r="R28">
        <v>372.4</v>
      </c>
      <c r="S28">
        <v>0.53080000000000005</v>
      </c>
      <c r="T28">
        <v>60.92</v>
      </c>
      <c r="U28">
        <v>17.015799999999999</v>
      </c>
      <c r="V28">
        <v>0.4574477243505205</v>
      </c>
    </row>
    <row r="29" spans="1:22" x14ac:dyDescent="0.3">
      <c r="A29" t="s">
        <v>153</v>
      </c>
      <c r="B29">
        <v>1.6670333333333334</v>
      </c>
      <c r="C29">
        <v>15.259099999999998</v>
      </c>
      <c r="D29">
        <v>6.2961666666666671</v>
      </c>
      <c r="E29">
        <v>2.8266000000000004</v>
      </c>
      <c r="F29">
        <v>24.076833333333337</v>
      </c>
      <c r="G29">
        <v>28.870166666666666</v>
      </c>
      <c r="H29">
        <v>2.7761666666666667</v>
      </c>
      <c r="I29">
        <v>0.12463333333333333</v>
      </c>
      <c r="J29">
        <v>0.3042333333333333</v>
      </c>
      <c r="K29">
        <v>0.40020000000000006</v>
      </c>
      <c r="L29">
        <v>0.9108666666666666</v>
      </c>
      <c r="M29">
        <v>0.23</v>
      </c>
      <c r="N29">
        <v>1.26</v>
      </c>
      <c r="O29">
        <v>0.32500000000000001</v>
      </c>
      <c r="P29">
        <v>0.2</v>
      </c>
      <c r="Q29">
        <v>0</v>
      </c>
      <c r="R29">
        <v>330.4</v>
      </c>
      <c r="S29">
        <v>0.442</v>
      </c>
      <c r="T29">
        <v>62.217706666666658</v>
      </c>
      <c r="U29">
        <v>16.926133333333333</v>
      </c>
      <c r="V29">
        <v>0.43811105657232208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D6C-DBBD-4249-BAF5-5C18265A0D95}">
  <sheetPr codeName="Hoja25"/>
  <dimension ref="A1:B21"/>
  <sheetViews>
    <sheetView workbookViewId="0"/>
  </sheetViews>
  <sheetFormatPr baseColWidth="10" defaultRowHeight="14.4" x14ac:dyDescent="0.3"/>
  <sheetData>
    <row r="1" spans="1:2" x14ac:dyDescent="0.3">
      <c r="A1">
        <v>-0.44211157148674618</v>
      </c>
      <c r="B1">
        <v>0.77044587346194882</v>
      </c>
    </row>
    <row r="2" spans="1:2" x14ac:dyDescent="0.3">
      <c r="A2">
        <v>-0.48633880698988169</v>
      </c>
      <c r="B2">
        <v>0.54741274107817195</v>
      </c>
    </row>
    <row r="3" spans="1:2" x14ac:dyDescent="0.3">
      <c r="A3">
        <v>-0.93066053269365012</v>
      </c>
      <c r="B3">
        <v>0.10450584574970501</v>
      </c>
    </row>
    <row r="4" spans="1:2" x14ac:dyDescent="0.3">
      <c r="A4">
        <v>0.80993686713221424</v>
      </c>
      <c r="B4">
        <v>-0.15639829601984132</v>
      </c>
    </row>
    <row r="5" spans="1:2" x14ac:dyDescent="0.3">
      <c r="A5">
        <v>-0.9534281177562941</v>
      </c>
      <c r="B5">
        <v>-0.18634341808077481</v>
      </c>
    </row>
    <row r="6" spans="1:2" x14ac:dyDescent="0.3">
      <c r="A6">
        <v>-0.73416904233707436</v>
      </c>
      <c r="B6">
        <v>-0.54845373888358784</v>
      </c>
    </row>
    <row r="7" spans="1:2" x14ac:dyDescent="0.3">
      <c r="A7">
        <v>0.90857246752912169</v>
      </c>
      <c r="B7">
        <v>0.15582439972718382</v>
      </c>
    </row>
    <row r="8" spans="1:2" x14ac:dyDescent="0.3">
      <c r="A8">
        <v>0.94695557801172647</v>
      </c>
      <c r="B8">
        <v>6.4333314188483398E-2</v>
      </c>
    </row>
    <row r="9" spans="1:2" x14ac:dyDescent="0.3">
      <c r="A9">
        <v>0.86868917643757959</v>
      </c>
      <c r="B9">
        <v>-1.1195842543019665E-2</v>
      </c>
    </row>
    <row r="10" spans="1:2" x14ac:dyDescent="0.3">
      <c r="A10">
        <v>0.8637919490335928</v>
      </c>
      <c r="B10">
        <v>-3.5437723554338591E-3</v>
      </c>
    </row>
    <row r="11" spans="1:2" x14ac:dyDescent="0.3">
      <c r="A11">
        <v>0.96453020804095213</v>
      </c>
      <c r="B11">
        <v>-4.7785758962135385E-4</v>
      </c>
    </row>
    <row r="12" spans="1:2" x14ac:dyDescent="0.3">
      <c r="A12">
        <v>0.8915381285170012</v>
      </c>
      <c r="B12">
        <v>0.23427857232007318</v>
      </c>
    </row>
    <row r="13" spans="1:2" x14ac:dyDescent="0.3">
      <c r="A13">
        <v>-7.4088543151421146E-2</v>
      </c>
      <c r="B13">
        <v>0.6108855793436555</v>
      </c>
    </row>
    <row r="14" spans="1:2" x14ac:dyDescent="0.3">
      <c r="A14">
        <v>0.86246346040908672</v>
      </c>
      <c r="B14">
        <v>0.32521581501056862</v>
      </c>
    </row>
    <row r="15" spans="1:2" x14ac:dyDescent="0.3">
      <c r="A15">
        <v>0.81001564611145094</v>
      </c>
      <c r="B15">
        <v>0.37119325486233556</v>
      </c>
    </row>
    <row r="16" spans="1:2" x14ac:dyDescent="0.3">
      <c r="A16">
        <v>0.43880510805071798</v>
      </c>
      <c r="B16">
        <v>-0.19200359949182322</v>
      </c>
    </row>
    <row r="17" spans="1:2" x14ac:dyDescent="0.3">
      <c r="A17">
        <v>0.72765302429389733</v>
      </c>
      <c r="B17">
        <v>0.43168553444634927</v>
      </c>
    </row>
    <row r="18" spans="1:2" x14ac:dyDescent="0.3">
      <c r="A18">
        <v>-0.45091855622010973</v>
      </c>
      <c r="B18">
        <v>0.70489456068844702</v>
      </c>
    </row>
    <row r="19" spans="1:2" x14ac:dyDescent="0.3">
      <c r="A19">
        <v>0.98954238049765453</v>
      </c>
      <c r="B19">
        <v>-2.5285815163779566E-2</v>
      </c>
    </row>
    <row r="20" spans="1:2" x14ac:dyDescent="0.3">
      <c r="A20">
        <v>-0.5130768911002388</v>
      </c>
      <c r="B20">
        <v>0.63978745128796488</v>
      </c>
    </row>
    <row r="21" spans="1:2" x14ac:dyDescent="0.3">
      <c r="A21">
        <v>-0.92790862935230878</v>
      </c>
      <c r="B21">
        <v>0.261115859630068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5B71-E815-4308-8143-A30C39913C6A}">
  <sheetPr codeName="Hoja26"/>
  <dimension ref="A1:B24"/>
  <sheetViews>
    <sheetView workbookViewId="0"/>
  </sheetViews>
  <sheetFormatPr baseColWidth="10" defaultRowHeight="14.4" x14ac:dyDescent="0.3"/>
  <sheetData>
    <row r="1" spans="1:2" x14ac:dyDescent="0.3">
      <c r="A1">
        <v>-2.0972357400449226</v>
      </c>
      <c r="B1">
        <v>-1.496733132456441</v>
      </c>
    </row>
    <row r="2" spans="1:2" x14ac:dyDescent="0.3">
      <c r="A2">
        <v>-1.9560106499430161</v>
      </c>
      <c r="B2">
        <v>-1.627264438374866</v>
      </c>
    </row>
    <row r="3" spans="1:2" x14ac:dyDescent="0.3">
      <c r="A3">
        <v>-1.9909109807664964</v>
      </c>
      <c r="B3">
        <v>-1.1029209548762429</v>
      </c>
    </row>
    <row r="4" spans="1:2" x14ac:dyDescent="0.3">
      <c r="A4">
        <v>-1.586488310896246</v>
      </c>
      <c r="B4">
        <v>-1.5136320353702253</v>
      </c>
    </row>
    <row r="5" spans="1:2" x14ac:dyDescent="0.3">
      <c r="A5">
        <v>1.3587766228547138</v>
      </c>
      <c r="B5">
        <v>-0.50138138335771298</v>
      </c>
    </row>
    <row r="6" spans="1:2" x14ac:dyDescent="0.3">
      <c r="A6">
        <v>3.4437708507984301</v>
      </c>
      <c r="B6">
        <v>-1.7729120641166203</v>
      </c>
    </row>
    <row r="7" spans="1:2" x14ac:dyDescent="0.3">
      <c r="A7">
        <v>1.3903763172911721</v>
      </c>
      <c r="B7">
        <v>-3.1701677155195749</v>
      </c>
    </row>
    <row r="8" spans="1:2" x14ac:dyDescent="0.3">
      <c r="A8">
        <v>1.8705653560997775</v>
      </c>
      <c r="B8">
        <v>0.8932715873867475</v>
      </c>
    </row>
    <row r="9" spans="1:2" x14ac:dyDescent="0.3">
      <c r="A9">
        <v>6.5675766575350627</v>
      </c>
      <c r="B9">
        <v>1.4835446682716069</v>
      </c>
    </row>
    <row r="10" spans="1:2" x14ac:dyDescent="0.3">
      <c r="A10">
        <v>6.3015146577575818</v>
      </c>
      <c r="B10">
        <v>0.40076071273363018</v>
      </c>
    </row>
    <row r="11" spans="1:2" x14ac:dyDescent="0.3">
      <c r="A11">
        <v>4.9633152140879053</v>
      </c>
      <c r="B11">
        <v>1.7374265903418324</v>
      </c>
    </row>
    <row r="12" spans="1:2" x14ac:dyDescent="0.3">
      <c r="A12">
        <v>9.1433974052692655</v>
      </c>
      <c r="B12">
        <v>1.3816366494918249</v>
      </c>
    </row>
    <row r="13" spans="1:2" x14ac:dyDescent="0.3">
      <c r="A13">
        <v>-2.0972357400449226</v>
      </c>
      <c r="B13">
        <v>-1.496733132456441</v>
      </c>
    </row>
    <row r="14" spans="1:2" x14ac:dyDescent="0.3">
      <c r="A14">
        <v>-1.9560106499430161</v>
      </c>
      <c r="B14">
        <v>-1.627264438374866</v>
      </c>
    </row>
    <row r="15" spans="1:2" x14ac:dyDescent="0.3">
      <c r="A15">
        <v>-1.9909109807664964</v>
      </c>
      <c r="B15">
        <v>-1.1029209548762429</v>
      </c>
    </row>
    <row r="16" spans="1:2" x14ac:dyDescent="0.3">
      <c r="A16">
        <v>-1.586488310896246</v>
      </c>
      <c r="B16">
        <v>-1.5136320353702253</v>
      </c>
    </row>
    <row r="17" spans="1:2" x14ac:dyDescent="0.3">
      <c r="A17">
        <v>-0.43498376815546363</v>
      </c>
      <c r="B17">
        <v>0.45110769044743859</v>
      </c>
    </row>
    <row r="18" spans="1:2" x14ac:dyDescent="0.3">
      <c r="A18">
        <v>-2.1217078141005397</v>
      </c>
      <c r="B18">
        <v>0.79457818965325888</v>
      </c>
    </row>
    <row r="19" spans="1:2" x14ac:dyDescent="0.3">
      <c r="A19">
        <v>-0.38611499312307118</v>
      </c>
      <c r="B19">
        <v>-1.3228383542374296</v>
      </c>
    </row>
    <row r="20" spans="1:2" x14ac:dyDescent="0.3">
      <c r="A20">
        <v>-1.337734910386176</v>
      </c>
      <c r="B20">
        <v>-0.16350584315275002</v>
      </c>
    </row>
    <row r="21" spans="1:2" x14ac:dyDescent="0.3">
      <c r="A21">
        <v>-4.2307128004204593</v>
      </c>
      <c r="B21">
        <v>2.7157266868413958</v>
      </c>
    </row>
    <row r="22" spans="1:2" x14ac:dyDescent="0.3">
      <c r="A22">
        <v>-3.3399263817206242</v>
      </c>
      <c r="B22">
        <v>1.5599025106216957</v>
      </c>
    </row>
    <row r="23" spans="1:2" x14ac:dyDescent="0.3">
      <c r="A23">
        <v>-4.1894876603251783</v>
      </c>
      <c r="B23">
        <v>4.0890537343070665</v>
      </c>
    </row>
    <row r="24" spans="1:2" x14ac:dyDescent="0.3">
      <c r="A24">
        <v>-3.7373333901610413</v>
      </c>
      <c r="B24">
        <v>2.9048974624431421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355A-6804-4AD5-816C-7E799942062D}">
  <sheetPr codeName="Hoja27"/>
  <dimension ref="A1:B45"/>
  <sheetViews>
    <sheetView workbookViewId="0"/>
  </sheetViews>
  <sheetFormatPr baseColWidth="10" defaultRowHeight="14.4" x14ac:dyDescent="0.3"/>
  <sheetData>
    <row r="1" spans="1:2" x14ac:dyDescent="0.3">
      <c r="A1">
        <v>-0.47263715063760553</v>
      </c>
      <c r="B1">
        <v>0.82364128387097202</v>
      </c>
    </row>
    <row r="2" spans="1:2" x14ac:dyDescent="0.3">
      <c r="A2">
        <v>-0.51991805418529058</v>
      </c>
      <c r="B2">
        <v>0.58520883607694663</v>
      </c>
    </row>
    <row r="3" spans="1:2" x14ac:dyDescent="0.3">
      <c r="A3">
        <v>-0.99491795906633351</v>
      </c>
      <c r="B3">
        <v>0.11172144848869768</v>
      </c>
    </row>
    <row r="4" spans="1:2" x14ac:dyDescent="0.3">
      <c r="A4">
        <v>0.86585893192165542</v>
      </c>
      <c r="B4">
        <v>-0.16719681130899908</v>
      </c>
    </row>
    <row r="5" spans="1:2" x14ac:dyDescent="0.3">
      <c r="A5">
        <v>-1.0192575313030894</v>
      </c>
      <c r="B5">
        <v>-0.19920949335389598</v>
      </c>
    </row>
    <row r="6" spans="1:2" x14ac:dyDescent="0.3">
      <c r="A6">
        <v>-0.78485972011464711</v>
      </c>
      <c r="B6">
        <v>-0.5863217095421609</v>
      </c>
    </row>
    <row r="7" spans="1:2" x14ac:dyDescent="0.3">
      <c r="A7">
        <v>0.97130482415707575</v>
      </c>
      <c r="B7">
        <v>0.16658329036538078</v>
      </c>
    </row>
    <row r="8" spans="1:2" x14ac:dyDescent="0.3">
      <c r="A8">
        <v>1.0123380952612469</v>
      </c>
      <c r="B8">
        <v>6.8775205785425064E-2</v>
      </c>
    </row>
    <row r="9" spans="1:2" x14ac:dyDescent="0.3">
      <c r="A9">
        <v>0.92866779252235476</v>
      </c>
      <c r="B9">
        <v>-1.1968859129213565E-2</v>
      </c>
    </row>
    <row r="10" spans="1:2" x14ac:dyDescent="0.3">
      <c r="A10">
        <v>0.92343243621068649</v>
      </c>
      <c r="B10">
        <v>-3.7884520030726826E-3</v>
      </c>
    </row>
    <row r="11" spans="1:2" x14ac:dyDescent="0.3">
      <c r="A11">
        <v>1.0311261650522958</v>
      </c>
      <c r="B11">
        <v>-5.1085125143792267E-4</v>
      </c>
    </row>
    <row r="12" spans="1:2" x14ac:dyDescent="0.3">
      <c r="A12">
        <v>0.95309434975892948</v>
      </c>
      <c r="B12">
        <v>0.25045432876692997</v>
      </c>
    </row>
    <row r="13" spans="1:2" x14ac:dyDescent="0.3">
      <c r="A13">
        <v>-7.9203984216524248E-2</v>
      </c>
      <c r="B13">
        <v>0.65306415440710497</v>
      </c>
    </row>
    <row r="14" spans="1:2" x14ac:dyDescent="0.3">
      <c r="A14">
        <v>0.92201222213207834</v>
      </c>
      <c r="B14">
        <v>0.34767033043714335</v>
      </c>
    </row>
    <row r="15" spans="1:2" x14ac:dyDescent="0.3">
      <c r="A15">
        <v>0.86594315019296497</v>
      </c>
      <c r="B15">
        <v>0.39682228113609147</v>
      </c>
    </row>
    <row r="16" spans="1:2" x14ac:dyDescent="0.3">
      <c r="A16">
        <v>0.46910239254060188</v>
      </c>
      <c r="B16">
        <v>-0.20526048180736164</v>
      </c>
    </row>
    <row r="17" spans="1:2" x14ac:dyDescent="0.3">
      <c r="A17">
        <v>0.77789380381647411</v>
      </c>
      <c r="B17">
        <v>0.46149124820703985</v>
      </c>
    </row>
    <row r="18" spans="1:2" x14ac:dyDescent="0.3">
      <c r="A18">
        <v>-0.48205221334697557</v>
      </c>
      <c r="B18">
        <v>0.7535639828276286</v>
      </c>
    </row>
    <row r="19" spans="1:2" x14ac:dyDescent="0.3">
      <c r="A19">
        <v>1.0578653021471198</v>
      </c>
      <c r="B19">
        <v>-2.703167345375896E-2</v>
      </c>
    </row>
    <row r="20" spans="1:2" x14ac:dyDescent="0.3">
      <c r="A20">
        <v>-0.54850226844806216</v>
      </c>
      <c r="B20">
        <v>0.68396155516482493</v>
      </c>
    </row>
    <row r="21" spans="1:2" x14ac:dyDescent="0.3">
      <c r="A21">
        <v>-0.99197605064781413</v>
      </c>
      <c r="B21">
        <v>0.27914459571104905</v>
      </c>
    </row>
    <row r="22" spans="1:2" x14ac:dyDescent="0.3">
      <c r="A22">
        <v>-0.58654908658554761</v>
      </c>
      <c r="B22">
        <v>-0.84163554555143638</v>
      </c>
    </row>
    <row r="23" spans="1:2" x14ac:dyDescent="0.3">
      <c r="A23">
        <v>-0.54705164429970299</v>
      </c>
      <c r="B23">
        <v>-0.91503526156353066</v>
      </c>
    </row>
    <row r="24" spans="1:2" x14ac:dyDescent="0.3">
      <c r="A24">
        <v>-0.5568124722196045</v>
      </c>
      <c r="B24">
        <v>-0.62018903666141212</v>
      </c>
    </row>
    <row r="25" spans="1:2" x14ac:dyDescent="0.3">
      <c r="A25">
        <v>-0.44370465936028203</v>
      </c>
      <c r="B25">
        <v>-0.85113805275505605</v>
      </c>
    </row>
    <row r="26" spans="1:2" x14ac:dyDescent="0.3">
      <c r="A26">
        <v>0.38001888475930512</v>
      </c>
      <c r="B26">
        <v>-0.28193429073027043</v>
      </c>
    </row>
    <row r="27" spans="1:2" x14ac:dyDescent="0.3">
      <c r="A27">
        <v>0.96314429912513622</v>
      </c>
      <c r="B27">
        <v>-0.99693511150421488</v>
      </c>
    </row>
    <row r="28" spans="1:2" x14ac:dyDescent="0.3">
      <c r="A28">
        <v>0.38885659983071147</v>
      </c>
      <c r="B28">
        <v>-1.7826329736964768</v>
      </c>
    </row>
    <row r="29" spans="1:2" x14ac:dyDescent="0.3">
      <c r="A29">
        <v>0.52315454103189785</v>
      </c>
      <c r="B29">
        <v>0.50230004499330649</v>
      </c>
    </row>
    <row r="30" spans="1:2" x14ac:dyDescent="0.3">
      <c r="A30">
        <v>1.836801660396671</v>
      </c>
      <c r="B30">
        <v>0.83421947383598549</v>
      </c>
    </row>
    <row r="31" spans="1:2" x14ac:dyDescent="0.3">
      <c r="A31">
        <v>1.762390176763809</v>
      </c>
      <c r="B31">
        <v>0.22535377468632839</v>
      </c>
    </row>
    <row r="32" spans="1:2" x14ac:dyDescent="0.3">
      <c r="A32">
        <v>1.3881262605209341</v>
      </c>
      <c r="B32">
        <v>0.97698109603414984</v>
      </c>
    </row>
    <row r="33" spans="1:2" x14ac:dyDescent="0.3">
      <c r="A33">
        <v>2.5572000771999419</v>
      </c>
      <c r="B33">
        <v>0.77691506256727594</v>
      </c>
    </row>
    <row r="34" spans="1:2" x14ac:dyDescent="0.3">
      <c r="A34">
        <v>-0.58654908658554761</v>
      </c>
      <c r="B34">
        <v>-0.84163554555143638</v>
      </c>
    </row>
    <row r="35" spans="1:2" x14ac:dyDescent="0.3">
      <c r="A35">
        <v>-0.54705164429970299</v>
      </c>
      <c r="B35">
        <v>-0.91503526156353066</v>
      </c>
    </row>
    <row r="36" spans="1:2" x14ac:dyDescent="0.3">
      <c r="A36">
        <v>-0.5568124722196045</v>
      </c>
      <c r="B36">
        <v>-0.62018903666141212</v>
      </c>
    </row>
    <row r="37" spans="1:2" x14ac:dyDescent="0.3">
      <c r="A37">
        <v>-0.44370465936028203</v>
      </c>
      <c r="B37">
        <v>-0.85113805275505605</v>
      </c>
    </row>
    <row r="38" spans="1:2" x14ac:dyDescent="0.3">
      <c r="A38">
        <v>-0.12165505623400341</v>
      </c>
      <c r="B38">
        <v>0.2536646372817753</v>
      </c>
    </row>
    <row r="39" spans="1:2" x14ac:dyDescent="0.3">
      <c r="A39">
        <v>-0.59339336851823521</v>
      </c>
      <c r="B39">
        <v>0.44680326347459642</v>
      </c>
    </row>
    <row r="40" spans="1:2" x14ac:dyDescent="0.3">
      <c r="A40">
        <v>-0.10798757250268456</v>
      </c>
      <c r="B40">
        <v>-0.74385189704309884</v>
      </c>
    </row>
    <row r="41" spans="1:2" x14ac:dyDescent="0.3">
      <c r="A41">
        <v>-0.37413399685998289</v>
      </c>
      <c r="B41">
        <v>-9.1941794110525735E-2</v>
      </c>
    </row>
    <row r="42" spans="1:2" x14ac:dyDescent="0.3">
      <c r="A42">
        <v>-1.1832340453244663</v>
      </c>
      <c r="B42">
        <v>1.5270939502068326</v>
      </c>
    </row>
    <row r="43" spans="1:2" x14ac:dyDescent="0.3">
      <c r="A43">
        <v>-0.93410136545701006</v>
      </c>
      <c r="B43">
        <v>0.87715663672084454</v>
      </c>
    </row>
    <row r="44" spans="1:2" x14ac:dyDescent="0.3">
      <c r="A44">
        <v>-1.1717043122546253</v>
      </c>
      <c r="B44">
        <v>2.2993363986100062</v>
      </c>
    </row>
    <row r="45" spans="1:2" x14ac:dyDescent="0.3">
      <c r="A45">
        <v>-1.0452470575471271</v>
      </c>
      <c r="B45">
        <v>1.6334675217363568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Hoja1</vt:lpstr>
      <vt:lpstr>TABLA FINAL PARA ANALIZAR</vt:lpstr>
      <vt:lpstr>T0 T1 T2</vt:lpstr>
      <vt:lpstr>T0 T1 T2 (2)</vt:lpstr>
      <vt:lpstr>FACTORIAL</vt:lpstr>
      <vt:lpstr>Hoja8</vt:lpstr>
      <vt:lpstr>ACP_HID9</vt:lpstr>
      <vt:lpstr>ACP_HID10</vt:lpstr>
      <vt:lpstr>ACP_HID11</vt:lpstr>
      <vt:lpstr>Heat maps_HID</vt:lpstr>
      <vt:lpstr>Heat maps_HID1</vt:lpstr>
      <vt:lpstr>Heat maps1_HID</vt:lpstr>
      <vt:lpstr>Heat maps1_HID1</vt:lpstr>
      <vt:lpstr>Heat maps1</vt:lpstr>
      <vt:lpstr>Heat maps</vt:lpstr>
      <vt:lpstr>ACP</vt:lpstr>
      <vt:lpstr>ACP_HID3</vt:lpstr>
      <vt:lpstr>ACP_HID4</vt:lpstr>
      <vt:lpstr>ACP_HID5</vt:lpstr>
      <vt:lpstr>ACP1_HID</vt:lpstr>
      <vt:lpstr>ACP1_HID1</vt:lpstr>
      <vt:lpstr>ACP1_HID2</vt:lpstr>
      <vt:lpstr>ACP_HID6</vt:lpstr>
      <vt:lpstr>ACP_HID7</vt:lpstr>
      <vt:lpstr>ACP_HID8</vt:lpstr>
      <vt:lpstr>ACP_HID</vt:lpstr>
      <vt:lpstr>ACP_HID1</vt:lpstr>
      <vt:lpstr>ACP_HID2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perez.carolinadaiana</dc:creator>
  <cp:lastModifiedBy>Luciano Montenegro</cp:lastModifiedBy>
  <cp:lastPrinted>2017-05-17T15:35:19Z</cp:lastPrinted>
  <dcterms:created xsi:type="dcterms:W3CDTF">2016-12-14T17:48:03Z</dcterms:created>
  <dcterms:modified xsi:type="dcterms:W3CDTF">2020-04-23T15:58:49Z</dcterms:modified>
</cp:coreProperties>
</file>