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0730" windowHeight="11760" activeTab="12"/>
  </bookViews>
  <sheets>
    <sheet name="JAN" sheetId="2" r:id="rId1"/>
    <sheet name="FEV" sheetId="3" r:id="rId2"/>
    <sheet name="MAR" sheetId="4" r:id="rId3"/>
    <sheet name="ABR" sheetId="5" r:id="rId4"/>
    <sheet name="MAI" sheetId="8" r:id="rId5"/>
    <sheet name="JUN" sheetId="7" r:id="rId6"/>
    <sheet name="JUL" sheetId="9" r:id="rId7"/>
    <sheet name="AGO" sheetId="10" r:id="rId8"/>
    <sheet name="SET" sheetId="11" r:id="rId9"/>
    <sheet name="OUT" sheetId="12" r:id="rId10"/>
    <sheet name="NOV" sheetId="13" r:id="rId11"/>
    <sheet name="DEZ" sheetId="14" r:id="rId12"/>
    <sheet name="ANUAL" sheetId="1" r:id="rId13"/>
    <sheet name="MODELO" sheetId="6" r:id="rId14"/>
    <sheet name="SEGUROS" sheetId="16" r:id="rId15"/>
    <sheet name="SIMULAÇÃO" sheetId="17" r:id="rId16"/>
    <sheet name="INVESTIMENTOS" sheetId="18" r:id="rId17"/>
    <sheet name="COTAS" sheetId="19" r:id="rId18"/>
    <sheet name="2022" sheetId="20" r:id="rId19"/>
    <sheet name="2022b" sheetId="21" r:id="rId20"/>
  </sheets>
  <definedNames>
    <definedName name="_xlnm._FilterDatabase" localSheetId="3" hidden="1">ABR!$B$2:$T$59</definedName>
  </definedNames>
  <calcPr calcId="125725"/>
</workbook>
</file>

<file path=xl/calcChain.xml><?xml version="1.0" encoding="utf-8"?>
<calcChain xmlns="http://schemas.openxmlformats.org/spreadsheetml/2006/main">
  <c r="D17" i="1"/>
  <c r="AT21" i="3"/>
  <c r="D24" i="1"/>
  <c r="AZ25" i="3" l="1"/>
  <c r="D18" i="1"/>
  <c r="D19"/>
  <c r="D6"/>
  <c r="E24" i="3"/>
  <c r="BK21" i="18"/>
  <c r="BK20"/>
  <c r="BJ31"/>
  <c r="BJ30"/>
  <c r="BJ29"/>
  <c r="BJ28"/>
  <c r="BJ27"/>
  <c r="BJ26"/>
  <c r="BJ25"/>
  <c r="BJ24"/>
  <c r="BJ23"/>
  <c r="BJ22"/>
  <c r="BJ21"/>
  <c r="BJ20"/>
  <c r="BE23"/>
  <c r="B6" i="21"/>
  <c r="C6"/>
  <c r="I6"/>
  <c r="L6"/>
  <c r="O6"/>
  <c r="R6"/>
  <c r="R22" s="1"/>
  <c r="U6"/>
  <c r="X6"/>
  <c r="AA6"/>
  <c r="AD6"/>
  <c r="AD22" s="1"/>
  <c r="AG6"/>
  <c r="AI6"/>
  <c r="AJ6"/>
  <c r="AM6"/>
  <c r="AN6" s="1"/>
  <c r="C7"/>
  <c r="F7"/>
  <c r="I7"/>
  <c r="I22" s="1"/>
  <c r="L7"/>
  <c r="O7"/>
  <c r="R7"/>
  <c r="U7"/>
  <c r="U22" s="1"/>
  <c r="X7"/>
  <c r="AA7"/>
  <c r="AD7"/>
  <c r="AG7"/>
  <c r="AG22" s="1"/>
  <c r="AI7"/>
  <c r="AJ7" s="1"/>
  <c r="AM7"/>
  <c r="C8"/>
  <c r="F8"/>
  <c r="I8"/>
  <c r="L8"/>
  <c r="L22" s="1"/>
  <c r="O8"/>
  <c r="R8"/>
  <c r="U8"/>
  <c r="X8"/>
  <c r="X22" s="1"/>
  <c r="AA8"/>
  <c r="AD8"/>
  <c r="AG8"/>
  <c r="AJ8"/>
  <c r="AM8"/>
  <c r="AN8" s="1"/>
  <c r="C9"/>
  <c r="F9"/>
  <c r="F22" s="1"/>
  <c r="I9"/>
  <c r="L9"/>
  <c r="O9"/>
  <c r="R9"/>
  <c r="U9"/>
  <c r="X9"/>
  <c r="AA9"/>
  <c r="AD9"/>
  <c r="AG9"/>
  <c r="AJ9"/>
  <c r="AM9"/>
  <c r="AN9"/>
  <c r="B10"/>
  <c r="C10"/>
  <c r="F10"/>
  <c r="I10"/>
  <c r="L10"/>
  <c r="O10"/>
  <c r="R10"/>
  <c r="U10"/>
  <c r="X10"/>
  <c r="AA10"/>
  <c r="AD10"/>
  <c r="AG10"/>
  <c r="AJ10"/>
  <c r="AM10"/>
  <c r="AN10" s="1"/>
  <c r="C11"/>
  <c r="F11"/>
  <c r="I11"/>
  <c r="L11"/>
  <c r="O11"/>
  <c r="O22" s="1"/>
  <c r="R11"/>
  <c r="U11"/>
  <c r="X11"/>
  <c r="AA11"/>
  <c r="AA22" s="1"/>
  <c r="AD11"/>
  <c r="AG11"/>
  <c r="AJ11"/>
  <c r="AM11"/>
  <c r="AN11" s="1"/>
  <c r="C12"/>
  <c r="F12"/>
  <c r="I12"/>
  <c r="L12"/>
  <c r="O12"/>
  <c r="R12"/>
  <c r="U12"/>
  <c r="X12"/>
  <c r="AA12"/>
  <c r="AD12"/>
  <c r="AG12"/>
  <c r="AJ12"/>
  <c r="AM12"/>
  <c r="AN12" s="1"/>
  <c r="C13"/>
  <c r="F13"/>
  <c r="I13"/>
  <c r="L13"/>
  <c r="O13"/>
  <c r="R13"/>
  <c r="U13"/>
  <c r="X13"/>
  <c r="AA13"/>
  <c r="AD13"/>
  <c r="AG13"/>
  <c r="AJ13"/>
  <c r="AM13"/>
  <c r="AN13" s="1"/>
  <c r="B14"/>
  <c r="C14"/>
  <c r="F14"/>
  <c r="I14"/>
  <c r="L14"/>
  <c r="O14"/>
  <c r="R14"/>
  <c r="U14"/>
  <c r="X14"/>
  <c r="AA14"/>
  <c r="AD14"/>
  <c r="AN14" s="1"/>
  <c r="AG14"/>
  <c r="AJ14"/>
  <c r="AM14"/>
  <c r="C15"/>
  <c r="F15"/>
  <c r="I15"/>
  <c r="L15"/>
  <c r="O15"/>
  <c r="R15"/>
  <c r="U15"/>
  <c r="X15"/>
  <c r="AA15"/>
  <c r="AD15"/>
  <c r="AG15"/>
  <c r="AJ15"/>
  <c r="AN15" s="1"/>
  <c r="AM15"/>
  <c r="C16"/>
  <c r="F16"/>
  <c r="I16"/>
  <c r="L16"/>
  <c r="O16"/>
  <c r="R16"/>
  <c r="U16"/>
  <c r="X16"/>
  <c r="AA16"/>
  <c r="AD16"/>
  <c r="AG16"/>
  <c r="AJ16"/>
  <c r="AM16"/>
  <c r="AN16"/>
  <c r="C17"/>
  <c r="F17"/>
  <c r="I17"/>
  <c r="L17"/>
  <c r="O17"/>
  <c r="R17"/>
  <c r="U17"/>
  <c r="X17"/>
  <c r="AA17"/>
  <c r="AD17"/>
  <c r="AG17"/>
  <c r="AJ17"/>
  <c r="AN17" s="1"/>
  <c r="AM17"/>
  <c r="B18"/>
  <c r="C18"/>
  <c r="F18"/>
  <c r="I18"/>
  <c r="L18"/>
  <c r="O18"/>
  <c r="R18"/>
  <c r="U18"/>
  <c r="X18"/>
  <c r="AA18"/>
  <c r="AD18"/>
  <c r="AG18"/>
  <c r="AJ18"/>
  <c r="AM18"/>
  <c r="AN18" s="1"/>
  <c r="C19"/>
  <c r="F19"/>
  <c r="I19"/>
  <c r="L19"/>
  <c r="O19"/>
  <c r="R19"/>
  <c r="U19"/>
  <c r="X19"/>
  <c r="AA19"/>
  <c r="AD19"/>
  <c r="AG19"/>
  <c r="AJ19"/>
  <c r="AM19"/>
  <c r="AN19" s="1"/>
  <c r="C20"/>
  <c r="F20"/>
  <c r="I20"/>
  <c r="L20"/>
  <c r="O20"/>
  <c r="R20"/>
  <c r="U20"/>
  <c r="X20"/>
  <c r="AA20"/>
  <c r="AD20"/>
  <c r="AG20"/>
  <c r="AJ20"/>
  <c r="AM20"/>
  <c r="AN20" s="1"/>
  <c r="C21"/>
  <c r="F21"/>
  <c r="I21"/>
  <c r="L21"/>
  <c r="O21"/>
  <c r="R21"/>
  <c r="U21"/>
  <c r="X21"/>
  <c r="AA21"/>
  <c r="AD21"/>
  <c r="AG21"/>
  <c r="AJ21"/>
  <c r="AM21"/>
  <c r="AN21" s="1"/>
  <c r="D22"/>
  <c r="G22"/>
  <c r="J22"/>
  <c r="M22"/>
  <c r="P22"/>
  <c r="S22"/>
  <c r="V22"/>
  <c r="Y22"/>
  <c r="AB22"/>
  <c r="AE22"/>
  <c r="AH22"/>
  <c r="AK22"/>
  <c r="AJ26"/>
  <c r="F5" i="20"/>
  <c r="K5"/>
  <c r="K17" s="1"/>
  <c r="P5"/>
  <c r="U5"/>
  <c r="AB5"/>
  <c r="AG5"/>
  <c r="AG17" s="1"/>
  <c r="AL5"/>
  <c r="AQ5"/>
  <c r="F6"/>
  <c r="K6"/>
  <c r="P6"/>
  <c r="U6"/>
  <c r="AB6"/>
  <c r="AG6"/>
  <c r="AL6"/>
  <c r="AQ6"/>
  <c r="F7"/>
  <c r="K7"/>
  <c r="P7"/>
  <c r="U7"/>
  <c r="AB7"/>
  <c r="AG7"/>
  <c r="AL7"/>
  <c r="AQ7"/>
  <c r="F8"/>
  <c r="K8"/>
  <c r="P8"/>
  <c r="U8"/>
  <c r="AB8"/>
  <c r="AG8"/>
  <c r="AL8"/>
  <c r="AQ8"/>
  <c r="F9"/>
  <c r="K9"/>
  <c r="P9"/>
  <c r="U9"/>
  <c r="AB9"/>
  <c r="AG9"/>
  <c r="AL9"/>
  <c r="AQ9"/>
  <c r="F10"/>
  <c r="K10"/>
  <c r="P10"/>
  <c r="U10"/>
  <c r="AB10"/>
  <c r="AG10"/>
  <c r="AL10"/>
  <c r="AQ10"/>
  <c r="F11"/>
  <c r="K11"/>
  <c r="P11"/>
  <c r="U11"/>
  <c r="AB11"/>
  <c r="AG11"/>
  <c r="AL11"/>
  <c r="AQ11"/>
  <c r="F12"/>
  <c r="K12"/>
  <c r="P12"/>
  <c r="U12"/>
  <c r="AB12"/>
  <c r="AG12"/>
  <c r="AL12"/>
  <c r="AQ12"/>
  <c r="F13"/>
  <c r="K13"/>
  <c r="P13"/>
  <c r="U13"/>
  <c r="AB13"/>
  <c r="AG13"/>
  <c r="AL13"/>
  <c r="AQ13"/>
  <c r="F14"/>
  <c r="K14"/>
  <c r="P14"/>
  <c r="U14"/>
  <c r="AB14"/>
  <c r="AG14"/>
  <c r="AL14"/>
  <c r="AQ14"/>
  <c r="F15"/>
  <c r="K15"/>
  <c r="P15"/>
  <c r="U15"/>
  <c r="AB15"/>
  <c r="AG15"/>
  <c r="AL15"/>
  <c r="AQ15"/>
  <c r="F16"/>
  <c r="K16"/>
  <c r="P16"/>
  <c r="U16"/>
  <c r="AB16"/>
  <c r="AG16"/>
  <c r="AL16"/>
  <c r="AQ16"/>
  <c r="D17"/>
  <c r="F17"/>
  <c r="I17"/>
  <c r="N17"/>
  <c r="P17"/>
  <c r="S17"/>
  <c r="U17"/>
  <c r="Z17"/>
  <c r="AB17"/>
  <c r="AE17"/>
  <c r="AJ17"/>
  <c r="AL17"/>
  <c r="AO17"/>
  <c r="AQ17"/>
  <c r="F23"/>
  <c r="K23"/>
  <c r="K35" s="1"/>
  <c r="P23"/>
  <c r="U23"/>
  <c r="AB23"/>
  <c r="AG23"/>
  <c r="AG35" s="1"/>
  <c r="AL23"/>
  <c r="AQ23"/>
  <c r="F24"/>
  <c r="K24"/>
  <c r="P24"/>
  <c r="U24"/>
  <c r="AB24"/>
  <c r="AG24"/>
  <c r="AL24"/>
  <c r="AQ24"/>
  <c r="F25"/>
  <c r="K25"/>
  <c r="P25"/>
  <c r="U25"/>
  <c r="AB25"/>
  <c r="AG25"/>
  <c r="AL25"/>
  <c r="AQ25"/>
  <c r="F26"/>
  <c r="K26"/>
  <c r="P26"/>
  <c r="U26"/>
  <c r="AB26"/>
  <c r="AG26"/>
  <c r="AL26"/>
  <c r="AQ26"/>
  <c r="F27"/>
  <c r="K27"/>
  <c r="P27"/>
  <c r="U27"/>
  <c r="AB27"/>
  <c r="AG27"/>
  <c r="AL27"/>
  <c r="AQ27"/>
  <c r="F28"/>
  <c r="K28"/>
  <c r="P28"/>
  <c r="U28"/>
  <c r="AB28"/>
  <c r="AG28"/>
  <c r="AL28"/>
  <c r="AQ28"/>
  <c r="F29"/>
  <c r="K29"/>
  <c r="P29"/>
  <c r="U29"/>
  <c r="AB29"/>
  <c r="AG29"/>
  <c r="AL29"/>
  <c r="AQ29"/>
  <c r="F30"/>
  <c r="K30"/>
  <c r="P30"/>
  <c r="U30"/>
  <c r="AB30"/>
  <c r="AG30"/>
  <c r="AL30"/>
  <c r="AQ30"/>
  <c r="F31"/>
  <c r="K31"/>
  <c r="P31"/>
  <c r="U31"/>
  <c r="AB31"/>
  <c r="AG31"/>
  <c r="AL31"/>
  <c r="AQ31"/>
  <c r="F32"/>
  <c r="K32"/>
  <c r="P32"/>
  <c r="U32"/>
  <c r="AB32"/>
  <c r="AG32"/>
  <c r="AL32"/>
  <c r="AQ32"/>
  <c r="F33"/>
  <c r="K33"/>
  <c r="P33"/>
  <c r="U33"/>
  <c r="AB33"/>
  <c r="AG33"/>
  <c r="AL33"/>
  <c r="AQ33"/>
  <c r="F34"/>
  <c r="K34"/>
  <c r="P34"/>
  <c r="U34"/>
  <c r="AB34"/>
  <c r="AG34"/>
  <c r="AL34"/>
  <c r="AQ34"/>
  <c r="D35"/>
  <c r="F35"/>
  <c r="I35"/>
  <c r="N35"/>
  <c r="P35"/>
  <c r="S35"/>
  <c r="U35"/>
  <c r="Z35"/>
  <c r="AB35"/>
  <c r="AE35"/>
  <c r="AJ35"/>
  <c r="AL35"/>
  <c r="AO35"/>
  <c r="AQ35"/>
  <c r="H40"/>
  <c r="AJ22" i="21" l="1"/>
  <c r="AN7"/>
  <c r="AM22"/>
  <c r="AC3" i="19" l="1"/>
  <c r="H17" i="18" s="1"/>
  <c r="AH3" i="19"/>
  <c r="AM3"/>
  <c r="F5"/>
  <c r="K5"/>
  <c r="K17" s="1"/>
  <c r="P5"/>
  <c r="U5"/>
  <c r="AB5"/>
  <c r="AG5"/>
  <c r="AG17" s="1"/>
  <c r="AL5"/>
  <c r="AQ5"/>
  <c r="F6"/>
  <c r="K6"/>
  <c r="P6"/>
  <c r="U6"/>
  <c r="AB6"/>
  <c r="AG6"/>
  <c r="AL6"/>
  <c r="AQ6"/>
  <c r="F7"/>
  <c r="K7"/>
  <c r="P7"/>
  <c r="U7"/>
  <c r="AB7"/>
  <c r="AG7"/>
  <c r="AL7"/>
  <c r="AQ7"/>
  <c r="F8"/>
  <c r="K8"/>
  <c r="P8"/>
  <c r="U8"/>
  <c r="AB8"/>
  <c r="AG8"/>
  <c r="AL8"/>
  <c r="AQ8"/>
  <c r="F9"/>
  <c r="K9"/>
  <c r="P9"/>
  <c r="U9"/>
  <c r="AB9"/>
  <c r="AG9"/>
  <c r="AL9"/>
  <c r="AQ9"/>
  <c r="F10"/>
  <c r="K10"/>
  <c r="P10"/>
  <c r="U10"/>
  <c r="AB10"/>
  <c r="AG10"/>
  <c r="AL10"/>
  <c r="AQ10"/>
  <c r="F11"/>
  <c r="K11"/>
  <c r="P11"/>
  <c r="U11"/>
  <c r="AB11"/>
  <c r="AG11"/>
  <c r="AL11"/>
  <c r="AQ11"/>
  <c r="F12"/>
  <c r="K12"/>
  <c r="P12"/>
  <c r="U12"/>
  <c r="AB12"/>
  <c r="AG12"/>
  <c r="AL12"/>
  <c r="AQ12"/>
  <c r="F13"/>
  <c r="K13"/>
  <c r="P13"/>
  <c r="U13"/>
  <c r="AB13"/>
  <c r="AG13"/>
  <c r="AL13"/>
  <c r="AQ13"/>
  <c r="F14"/>
  <c r="K14"/>
  <c r="P14"/>
  <c r="U14"/>
  <c r="AB14"/>
  <c r="AG14"/>
  <c r="AL14"/>
  <c r="AQ14"/>
  <c r="F15"/>
  <c r="K15"/>
  <c r="P15"/>
  <c r="U15"/>
  <c r="AB15"/>
  <c r="AG15"/>
  <c r="AL15"/>
  <c r="AQ15"/>
  <c r="F16"/>
  <c r="K16"/>
  <c r="P16"/>
  <c r="U16"/>
  <c r="AB16"/>
  <c r="AG16"/>
  <c r="AL16"/>
  <c r="AQ16"/>
  <c r="D17"/>
  <c r="F17"/>
  <c r="I17"/>
  <c r="N17"/>
  <c r="P17"/>
  <c r="S17"/>
  <c r="U17"/>
  <c r="Z17"/>
  <c r="AB17"/>
  <c r="AE17"/>
  <c r="AJ17"/>
  <c r="AL17"/>
  <c r="AO17"/>
  <c r="AQ17"/>
  <c r="L21"/>
  <c r="Q21"/>
  <c r="H16" i="18" s="1"/>
  <c r="F23" i="19"/>
  <c r="K23"/>
  <c r="P23"/>
  <c r="U23"/>
  <c r="AB23"/>
  <c r="AG23"/>
  <c r="AL23"/>
  <c r="AQ23"/>
  <c r="F24"/>
  <c r="K24"/>
  <c r="P24"/>
  <c r="U24"/>
  <c r="AB24"/>
  <c r="AG24"/>
  <c r="AL24"/>
  <c r="AQ24"/>
  <c r="F25"/>
  <c r="K25"/>
  <c r="P25"/>
  <c r="U25"/>
  <c r="AB25"/>
  <c r="AG25"/>
  <c r="AL25"/>
  <c r="AQ25"/>
  <c r="F26"/>
  <c r="K26"/>
  <c r="P26"/>
  <c r="U26"/>
  <c r="AB26"/>
  <c r="AG26"/>
  <c r="AL26"/>
  <c r="AQ26"/>
  <c r="F27"/>
  <c r="K27"/>
  <c r="P27"/>
  <c r="U27"/>
  <c r="AB27"/>
  <c r="AG27"/>
  <c r="AL27"/>
  <c r="AQ27"/>
  <c r="F28"/>
  <c r="F35" s="1"/>
  <c r="K28"/>
  <c r="P28"/>
  <c r="U28"/>
  <c r="AB28"/>
  <c r="AG28"/>
  <c r="AL28"/>
  <c r="AQ28"/>
  <c r="F29"/>
  <c r="K29"/>
  <c r="P29"/>
  <c r="U29"/>
  <c r="AB29"/>
  <c r="AB35" s="1"/>
  <c r="AG29"/>
  <c r="AL29"/>
  <c r="AQ29"/>
  <c r="F30"/>
  <c r="K30"/>
  <c r="P30"/>
  <c r="U30"/>
  <c r="AB30"/>
  <c r="AG30"/>
  <c r="AL30"/>
  <c r="AQ30"/>
  <c r="F31"/>
  <c r="K31"/>
  <c r="P31"/>
  <c r="U31"/>
  <c r="AB31"/>
  <c r="AG31"/>
  <c r="AL31"/>
  <c r="AQ31"/>
  <c r="F32"/>
  <c r="K32"/>
  <c r="P32"/>
  <c r="U32"/>
  <c r="AB32"/>
  <c r="AG32"/>
  <c r="AL32"/>
  <c r="AQ32"/>
  <c r="F33"/>
  <c r="K33"/>
  <c r="P33"/>
  <c r="U33"/>
  <c r="AB33"/>
  <c r="AG33"/>
  <c r="AL33"/>
  <c r="AQ33"/>
  <c r="F34"/>
  <c r="K34"/>
  <c r="P34"/>
  <c r="U34"/>
  <c r="AB34"/>
  <c r="AG34"/>
  <c r="AL34"/>
  <c r="AQ34"/>
  <c r="D35"/>
  <c r="I35"/>
  <c r="K35"/>
  <c r="N35"/>
  <c r="G15" i="18" s="1"/>
  <c r="P35" i="19"/>
  <c r="S35"/>
  <c r="U35"/>
  <c r="Z35"/>
  <c r="AE35"/>
  <c r="AG35"/>
  <c r="AJ35"/>
  <c r="AL35"/>
  <c r="AO35"/>
  <c r="AQ35"/>
  <c r="G4" i="18"/>
  <c r="H4"/>
  <c r="K4"/>
  <c r="O4"/>
  <c r="S4"/>
  <c r="W4"/>
  <c r="AA4"/>
  <c r="AE4"/>
  <c r="AI4"/>
  <c r="AM4"/>
  <c r="AQ4"/>
  <c r="AU4"/>
  <c r="AY4"/>
  <c r="BC4"/>
  <c r="G5"/>
  <c r="H5"/>
  <c r="K5"/>
  <c r="O5"/>
  <c r="S5"/>
  <c r="W5"/>
  <c r="AA5"/>
  <c r="AE5"/>
  <c r="AI5"/>
  <c r="AM5"/>
  <c r="AQ5"/>
  <c r="AU5"/>
  <c r="AY5"/>
  <c r="BC5"/>
  <c r="G6"/>
  <c r="H6"/>
  <c r="K6"/>
  <c r="O6"/>
  <c r="S6"/>
  <c r="W6"/>
  <c r="AA6"/>
  <c r="AE6"/>
  <c r="AI6"/>
  <c r="AM6"/>
  <c r="AQ6"/>
  <c r="AU6"/>
  <c r="AY6"/>
  <c r="BC6"/>
  <c r="G7"/>
  <c r="H7"/>
  <c r="K7"/>
  <c r="O7"/>
  <c r="S7"/>
  <c r="W7"/>
  <c r="AA7"/>
  <c r="AE7"/>
  <c r="AI7"/>
  <c r="AM7"/>
  <c r="AQ7"/>
  <c r="AU7"/>
  <c r="AY7"/>
  <c r="BC7"/>
  <c r="G8"/>
  <c r="H8"/>
  <c r="K8"/>
  <c r="O8"/>
  <c r="S8"/>
  <c r="W8"/>
  <c r="AA8"/>
  <c r="AE8"/>
  <c r="AI8"/>
  <c r="AM8"/>
  <c r="AQ8"/>
  <c r="AU8"/>
  <c r="AY8"/>
  <c r="BC8"/>
  <c r="G9"/>
  <c r="H9"/>
  <c r="K9"/>
  <c r="O9"/>
  <c r="S9"/>
  <c r="W9"/>
  <c r="AA9"/>
  <c r="AE9"/>
  <c r="AI9"/>
  <c r="AM9"/>
  <c r="AQ9"/>
  <c r="AU9"/>
  <c r="AY9"/>
  <c r="BC9"/>
  <c r="G10"/>
  <c r="H10"/>
  <c r="K10"/>
  <c r="O10"/>
  <c r="S10"/>
  <c r="W10"/>
  <c r="AA10"/>
  <c r="AE10"/>
  <c r="AI10"/>
  <c r="AM10"/>
  <c r="AQ10"/>
  <c r="AU10"/>
  <c r="AY10"/>
  <c r="BC10"/>
  <c r="G11"/>
  <c r="H11"/>
  <c r="K11"/>
  <c r="O11"/>
  <c r="S11"/>
  <c r="W11"/>
  <c r="AA11"/>
  <c r="AE11"/>
  <c r="AI11"/>
  <c r="AM11"/>
  <c r="AQ11"/>
  <c r="AU11"/>
  <c r="AY11"/>
  <c r="BC11"/>
  <c r="G12"/>
  <c r="H12"/>
  <c r="O12"/>
  <c r="S12"/>
  <c r="W12"/>
  <c r="AA12"/>
  <c r="AE12"/>
  <c r="AI12"/>
  <c r="AM12"/>
  <c r="AQ12"/>
  <c r="AU12"/>
  <c r="AY12"/>
  <c r="BC12"/>
  <c r="G13"/>
  <c r="H13"/>
  <c r="K13"/>
  <c r="O13"/>
  <c r="S13"/>
  <c r="W13"/>
  <c r="AA13"/>
  <c r="AE13"/>
  <c r="AI13"/>
  <c r="AM13"/>
  <c r="AQ13"/>
  <c r="AU13"/>
  <c r="AY13"/>
  <c r="BC13"/>
  <c r="G14"/>
  <c r="H14"/>
  <c r="K14"/>
  <c r="O14"/>
  <c r="S14"/>
  <c r="W14"/>
  <c r="AA14"/>
  <c r="AE14"/>
  <c r="AI14"/>
  <c r="AM14"/>
  <c r="AQ14"/>
  <c r="AU14"/>
  <c r="AY14"/>
  <c r="BC14"/>
  <c r="H15"/>
  <c r="O15"/>
  <c r="S15"/>
  <c r="W15"/>
  <c r="AA15"/>
  <c r="AE15"/>
  <c r="AI15"/>
  <c r="AM15"/>
  <c r="AQ15"/>
  <c r="AU15"/>
  <c r="AY15"/>
  <c r="BC15"/>
  <c r="G16"/>
  <c r="O16"/>
  <c r="S16"/>
  <c r="W16"/>
  <c r="AA16"/>
  <c r="AE16"/>
  <c r="AI16"/>
  <c r="AM16"/>
  <c r="AQ16"/>
  <c r="AU16"/>
  <c r="AY16"/>
  <c r="BC16"/>
  <c r="G17"/>
  <c r="O17"/>
  <c r="S17"/>
  <c r="W17"/>
  <c r="AA17"/>
  <c r="AE17"/>
  <c r="AI17"/>
  <c r="AM17"/>
  <c r="AQ17"/>
  <c r="AU17"/>
  <c r="AY17"/>
  <c r="BC17"/>
  <c r="G18"/>
  <c r="H18"/>
  <c r="O18"/>
  <c r="S18"/>
  <c r="W18"/>
  <c r="AA18"/>
  <c r="AE18"/>
  <c r="AI18"/>
  <c r="AM18"/>
  <c r="AQ18"/>
  <c r="AU18"/>
  <c r="AY18"/>
  <c r="BC18"/>
  <c r="BH18"/>
  <c r="BG27" s="1"/>
  <c r="G19"/>
  <c r="H19"/>
  <c r="O19"/>
  <c r="S19"/>
  <c r="W19"/>
  <c r="AA19"/>
  <c r="AE19"/>
  <c r="AI19"/>
  <c r="AM19"/>
  <c r="AQ19"/>
  <c r="AU19"/>
  <c r="AY19"/>
  <c r="BC19"/>
  <c r="I21"/>
  <c r="M21"/>
  <c r="Q21"/>
  <c r="U21"/>
  <c r="Y21"/>
  <c r="AC21"/>
  <c r="AG21"/>
  <c r="AK21"/>
  <c r="AO21"/>
  <c r="AS21"/>
  <c r="AW21"/>
  <c r="BA21"/>
  <c r="J23"/>
  <c r="L23"/>
  <c r="K23" s="1"/>
  <c r="N23"/>
  <c r="P23"/>
  <c r="O23" s="1"/>
  <c r="R23"/>
  <c r="T23"/>
  <c r="S23" s="1"/>
  <c r="V23"/>
  <c r="W23"/>
  <c r="X23"/>
  <c r="Z23"/>
  <c r="AA23"/>
  <c r="AB23"/>
  <c r="AD23"/>
  <c r="AF23"/>
  <c r="AE23" s="1"/>
  <c r="AH23"/>
  <c r="AJ23"/>
  <c r="AI23" s="1"/>
  <c r="AL23"/>
  <c r="AM23"/>
  <c r="AN23"/>
  <c r="AP23"/>
  <c r="AR23"/>
  <c r="AQ23" s="1"/>
  <c r="AT23"/>
  <c r="AV23"/>
  <c r="AU23" s="1"/>
  <c r="AX23"/>
  <c r="AZ23"/>
  <c r="AY23" s="1"/>
  <c r="BB23"/>
  <c r="BC23"/>
  <c r="BD23"/>
  <c r="BH26"/>
  <c r="BH25" s="1"/>
  <c r="M27"/>
  <c r="Q27"/>
  <c r="U27"/>
  <c r="Y27"/>
  <c r="AC27"/>
  <c r="AG27"/>
  <c r="AK27"/>
  <c r="AO27"/>
  <c r="AS27"/>
  <c r="AW27"/>
  <c r="BA27"/>
  <c r="L30"/>
  <c r="P30"/>
  <c r="T30"/>
  <c r="X30"/>
  <c r="K30" s="1"/>
  <c r="AB30"/>
  <c r="AF30"/>
  <c r="AJ30"/>
  <c r="AN30"/>
  <c r="AR30"/>
  <c r="AV30"/>
  <c r="AZ30"/>
  <c r="BD30"/>
  <c r="L31"/>
  <c r="P31"/>
  <c r="T31"/>
  <c r="X31"/>
  <c r="AB31"/>
  <c r="AF31"/>
  <c r="AJ31"/>
  <c r="AN31"/>
  <c r="AR31"/>
  <c r="AV31"/>
  <c r="AZ31"/>
  <c r="BD31"/>
  <c r="BF50"/>
  <c r="BH50"/>
  <c r="BH51" s="1"/>
  <c r="BJ50"/>
  <c r="BJ51"/>
  <c r="BH52"/>
  <c r="BH53" s="1"/>
  <c r="BH54" s="1"/>
  <c r="BH55" s="1"/>
  <c r="BJ52"/>
  <c r="BJ53"/>
  <c r="BJ54"/>
  <c r="BJ55"/>
  <c r="BH56"/>
  <c r="BH57" s="1"/>
  <c r="BH58" s="1"/>
  <c r="BH59" s="1"/>
  <c r="BH60" s="1"/>
  <c r="BH61" s="1"/>
  <c r="BH62" s="1"/>
  <c r="BH63" s="1"/>
  <c r="BH64" s="1"/>
  <c r="BH65" s="1"/>
  <c r="BH66" s="1"/>
  <c r="BH67" s="1"/>
  <c r="BH68" s="1"/>
  <c r="BH69" s="1"/>
  <c r="BH70" s="1"/>
  <c r="BH71" s="1"/>
  <c r="BH72" s="1"/>
  <c r="BH73" s="1"/>
  <c r="BH74" s="1"/>
  <c r="BH75" s="1"/>
  <c r="BH76" s="1"/>
  <c r="BH77" s="1"/>
  <c r="BH78" s="1"/>
  <c r="BH79" s="1"/>
  <c r="BH80" s="1"/>
  <c r="BH81" s="1"/>
  <c r="BH82" s="1"/>
  <c r="BH83" s="1"/>
  <c r="BH84" s="1"/>
  <c r="BH85" s="1"/>
  <c r="BH86" s="1"/>
  <c r="BH87" s="1"/>
  <c r="BH88" s="1"/>
  <c r="BH89" s="1"/>
  <c r="BH90" s="1"/>
  <c r="BH91" s="1"/>
  <c r="BH92" s="1"/>
  <c r="BH93" s="1"/>
  <c r="BH94" s="1"/>
  <c r="BH95" s="1"/>
  <c r="BH96" s="1"/>
  <c r="BH97" s="1"/>
  <c r="BH98" s="1"/>
  <c r="BH99" s="1"/>
  <c r="BH100" s="1"/>
  <c r="BH101" s="1"/>
  <c r="BH102" s="1"/>
  <c r="BH103" s="1"/>
  <c r="BH104" s="1"/>
  <c r="BH105" s="1"/>
  <c r="BH106" s="1"/>
  <c r="BH107" s="1"/>
  <c r="BH108" s="1"/>
  <c r="BH109" s="1"/>
  <c r="BH110" s="1"/>
  <c r="BH111" s="1"/>
  <c r="BH112" s="1"/>
  <c r="BH113" s="1"/>
  <c r="BH114" s="1"/>
  <c r="BH115" s="1"/>
  <c r="BH116" s="1"/>
  <c r="BH117" s="1"/>
  <c r="BH118" s="1"/>
  <c r="BH119" s="1"/>
  <c r="BH120" s="1"/>
  <c r="BH121" s="1"/>
  <c r="BH122" s="1"/>
  <c r="BH123" s="1"/>
  <c r="BH124" s="1"/>
  <c r="BH125" s="1"/>
  <c r="BH126" s="1"/>
  <c r="BH127" s="1"/>
  <c r="BH128" s="1"/>
  <c r="BH129" s="1"/>
  <c r="BH130" s="1"/>
  <c r="BH131" s="1"/>
  <c r="BH132" s="1"/>
  <c r="BH133" s="1"/>
  <c r="BH134" s="1"/>
  <c r="BH135" s="1"/>
  <c r="BH136" s="1"/>
  <c r="BH137" s="1"/>
  <c r="BH138" s="1"/>
  <c r="BH139" s="1"/>
  <c r="BH140" s="1"/>
  <c r="BH141" s="1"/>
  <c r="BH142" s="1"/>
  <c r="BH143" s="1"/>
  <c r="BH144" s="1"/>
  <c r="BH145" s="1"/>
  <c r="BH146" s="1"/>
  <c r="BH147" s="1"/>
  <c r="BH148" s="1"/>
  <c r="BH149" s="1"/>
  <c r="BH150" s="1"/>
  <c r="BH151" s="1"/>
  <c r="BH152" s="1"/>
  <c r="BH153" s="1"/>
  <c r="BH154" s="1"/>
  <c r="BH155" s="1"/>
  <c r="BH156" s="1"/>
  <c r="BH157" s="1"/>
  <c r="BH158" s="1"/>
  <c r="BH159" s="1"/>
  <c r="BH160" s="1"/>
  <c r="BH161" s="1"/>
  <c r="BH162" s="1"/>
  <c r="BH163" s="1"/>
  <c r="BH164" s="1"/>
  <c r="BH165" s="1"/>
  <c r="BH166" s="1"/>
  <c r="BH167" s="1"/>
  <c r="BH168" s="1"/>
  <c r="BH169" s="1"/>
  <c r="BH170" s="1"/>
  <c r="BH171" s="1"/>
  <c r="BH172" s="1"/>
  <c r="BH173" s="1"/>
  <c r="BH174" s="1"/>
  <c r="BH175" s="1"/>
  <c r="BH176" s="1"/>
  <c r="BH177" s="1"/>
  <c r="BH178" s="1"/>
  <c r="BH179" s="1"/>
  <c r="BH180" s="1"/>
  <c r="BH181" s="1"/>
  <c r="BH182" s="1"/>
  <c r="BH183" s="1"/>
  <c r="BH184" s="1"/>
  <c r="BH185" s="1"/>
  <c r="BH186" s="1"/>
  <c r="BH187" s="1"/>
  <c r="BH188" s="1"/>
  <c r="BH189" s="1"/>
  <c r="BH190" s="1"/>
  <c r="BH191" s="1"/>
  <c r="BH192" s="1"/>
  <c r="BH193" s="1"/>
  <c r="BH194" s="1"/>
  <c r="BH195" s="1"/>
  <c r="BH196" s="1"/>
  <c r="BH197" s="1"/>
  <c r="BH198" s="1"/>
  <c r="BH199" s="1"/>
  <c r="BH200" s="1"/>
  <c r="BH201" s="1"/>
  <c r="BH202" s="1"/>
  <c r="BH203" s="1"/>
  <c r="BH204" s="1"/>
  <c r="BH205" s="1"/>
  <c r="BH206" s="1"/>
  <c r="BH207" s="1"/>
  <c r="BH208" s="1"/>
  <c r="BH209" s="1"/>
  <c r="BH210" s="1"/>
  <c r="BH211" s="1"/>
  <c r="BH212" s="1"/>
  <c r="BH213" s="1"/>
  <c r="BH214" s="1"/>
  <c r="BH215" s="1"/>
  <c r="BH216" s="1"/>
  <c r="BH217" s="1"/>
  <c r="BH218" s="1"/>
  <c r="BH219" s="1"/>
  <c r="BH220" s="1"/>
  <c r="BH221" s="1"/>
  <c r="BH222" s="1"/>
  <c r="BH223" s="1"/>
  <c r="BH224" s="1"/>
  <c r="BH225" s="1"/>
  <c r="BH226" s="1"/>
  <c r="BH227" s="1"/>
  <c r="BH228" s="1"/>
  <c r="BH229" s="1"/>
  <c r="BH230" s="1"/>
  <c r="BH231" s="1"/>
  <c r="BH232" s="1"/>
  <c r="BH233" s="1"/>
  <c r="BH234" s="1"/>
  <c r="BH235" s="1"/>
  <c r="BH236" s="1"/>
  <c r="BH237" s="1"/>
  <c r="BH238" s="1"/>
  <c r="BH239" s="1"/>
  <c r="BH240" s="1"/>
  <c r="BH241" s="1"/>
  <c r="BH242" s="1"/>
  <c r="BH243" s="1"/>
  <c r="BH244" s="1"/>
  <c r="BH245" s="1"/>
  <c r="BH246" s="1"/>
  <c r="BH247" s="1"/>
  <c r="BH248" s="1"/>
  <c r="BH249" s="1"/>
  <c r="BH250" s="1"/>
  <c r="BH251" s="1"/>
  <c r="BH252" s="1"/>
  <c r="BH253" s="1"/>
  <c r="BH254" s="1"/>
  <c r="BH255" s="1"/>
  <c r="BH256" s="1"/>
  <c r="BH257" s="1"/>
  <c r="BH258" s="1"/>
  <c r="BH259" s="1"/>
  <c r="BH260" s="1"/>
  <c r="BH261" s="1"/>
  <c r="BH262" s="1"/>
  <c r="BH263" s="1"/>
  <c r="BH264" s="1"/>
  <c r="BH265" s="1"/>
  <c r="BH266" s="1"/>
  <c r="BH267" s="1"/>
  <c r="BH268" s="1"/>
  <c r="BH269" s="1"/>
  <c r="BH270" s="1"/>
  <c r="BH271" s="1"/>
  <c r="BH272" s="1"/>
  <c r="BH273" s="1"/>
  <c r="BH274" s="1"/>
  <c r="BH275" s="1"/>
  <c r="BH276" s="1"/>
  <c r="BH277" s="1"/>
  <c r="BH278" s="1"/>
  <c r="BH279" s="1"/>
  <c r="BH280" s="1"/>
  <c r="BH281" s="1"/>
  <c r="BH282" s="1"/>
  <c r="BH283" s="1"/>
  <c r="BH284" s="1"/>
  <c r="BH285" s="1"/>
  <c r="BH286" s="1"/>
  <c r="BH287" s="1"/>
  <c r="BH288" s="1"/>
  <c r="BH289" s="1"/>
  <c r="BH290" s="1"/>
  <c r="BH291" s="1"/>
  <c r="BH292" s="1"/>
  <c r="BH293" s="1"/>
  <c r="BH294" s="1"/>
  <c r="BH295" s="1"/>
  <c r="BH296" s="1"/>
  <c r="BH297" s="1"/>
  <c r="BH298" s="1"/>
  <c r="BH299" s="1"/>
  <c r="BH300" s="1"/>
  <c r="BH301" s="1"/>
  <c r="BH302" s="1"/>
  <c r="BH303" s="1"/>
  <c r="BH304" s="1"/>
  <c r="BH305" s="1"/>
  <c r="BH306" s="1"/>
  <c r="BH307" s="1"/>
  <c r="BH308" s="1"/>
  <c r="BH309" s="1"/>
  <c r="BH310" s="1"/>
  <c r="BH311" s="1"/>
  <c r="BH312" s="1"/>
  <c r="BH313" s="1"/>
  <c r="BH314" s="1"/>
  <c r="BH315" s="1"/>
  <c r="BH316" s="1"/>
  <c r="BH317" s="1"/>
  <c r="BH318" s="1"/>
  <c r="BH319" s="1"/>
  <c r="BH320" s="1"/>
  <c r="BH321" s="1"/>
  <c r="BH322" s="1"/>
  <c r="BH323" s="1"/>
  <c r="BH324" s="1"/>
  <c r="BH325" s="1"/>
  <c r="BH326" s="1"/>
  <c r="BH327" s="1"/>
  <c r="BH328" s="1"/>
  <c r="BH329" s="1"/>
  <c r="BH330" s="1"/>
  <c r="BH331" s="1"/>
  <c r="BH332" s="1"/>
  <c r="BH333" s="1"/>
  <c r="BH334" s="1"/>
  <c r="BH335" s="1"/>
  <c r="BH336" s="1"/>
  <c r="BH337" s="1"/>
  <c r="BH338" s="1"/>
  <c r="BH339" s="1"/>
  <c r="BH340" s="1"/>
  <c r="BH341" s="1"/>
  <c r="BH342" s="1"/>
  <c r="BH343" s="1"/>
  <c r="BH344" s="1"/>
  <c r="BH345" s="1"/>
  <c r="BH346" s="1"/>
  <c r="BH347" s="1"/>
  <c r="BH348" s="1"/>
  <c r="BH349" s="1"/>
  <c r="BH350" s="1"/>
  <c r="BH351" s="1"/>
  <c r="BH352" s="1"/>
  <c r="BH353" s="1"/>
  <c r="BH354" s="1"/>
  <c r="BH355" s="1"/>
  <c r="BH356" s="1"/>
  <c r="BH357" s="1"/>
  <c r="BH358" s="1"/>
  <c r="BH359" s="1"/>
  <c r="BH360" s="1"/>
  <c r="BH361" s="1"/>
  <c r="BH362" s="1"/>
  <c r="BH363" s="1"/>
  <c r="BH364" s="1"/>
  <c r="BH365" s="1"/>
  <c r="BH366" s="1"/>
  <c r="BH367" s="1"/>
  <c r="BH368" s="1"/>
  <c r="BH369" s="1"/>
  <c r="BH370" s="1"/>
  <c r="BH371" s="1"/>
  <c r="BH372" s="1"/>
  <c r="BH373" s="1"/>
  <c r="BH374" s="1"/>
  <c r="BH375" s="1"/>
  <c r="BH376" s="1"/>
  <c r="BH377" s="1"/>
  <c r="BH378" s="1"/>
  <c r="BH379" s="1"/>
  <c r="BH380" s="1"/>
  <c r="BH381" s="1"/>
  <c r="BH382" s="1"/>
  <c r="BH383" s="1"/>
  <c r="BH384" s="1"/>
  <c r="BH385" s="1"/>
  <c r="BH386" s="1"/>
  <c r="BH387" s="1"/>
  <c r="BH388" s="1"/>
  <c r="BH389" s="1"/>
  <c r="BH390" s="1"/>
  <c r="BH391" s="1"/>
  <c r="BH392" s="1"/>
  <c r="BH393" s="1"/>
  <c r="BH394" s="1"/>
  <c r="BH395" s="1"/>
  <c r="BH396" s="1"/>
  <c r="BH397" s="1"/>
  <c r="BH398" s="1"/>
  <c r="BH399" s="1"/>
  <c r="BH400" s="1"/>
  <c r="BH401" s="1"/>
  <c r="BH402" s="1"/>
  <c r="BH403" s="1"/>
  <c r="BH404" s="1"/>
  <c r="BH405" s="1"/>
  <c r="BH406" s="1"/>
  <c r="BH407" s="1"/>
  <c r="BH408" s="1"/>
  <c r="BH409" s="1"/>
  <c r="BH410" s="1"/>
  <c r="BH411" s="1"/>
  <c r="BH412" s="1"/>
  <c r="BH413" s="1"/>
  <c r="BH414" s="1"/>
  <c r="BH415" s="1"/>
  <c r="BH416" s="1"/>
  <c r="BH417" s="1"/>
  <c r="BH418" s="1"/>
  <c r="BH419" s="1"/>
  <c r="BH420" s="1"/>
  <c r="BH421" s="1"/>
  <c r="BH422" s="1"/>
  <c r="BH423" s="1"/>
  <c r="BH424" s="1"/>
  <c r="BH425" s="1"/>
  <c r="BH426" s="1"/>
  <c r="BH427" s="1"/>
  <c r="BH428" s="1"/>
  <c r="BH429" s="1"/>
  <c r="BH430" s="1"/>
  <c r="BH431" s="1"/>
  <c r="BH432" s="1"/>
  <c r="BH433" s="1"/>
  <c r="BH434" s="1"/>
  <c r="BH435" s="1"/>
  <c r="BH436" s="1"/>
  <c r="BH437" s="1"/>
  <c r="BH438" s="1"/>
  <c r="BH439" s="1"/>
  <c r="BH440" s="1"/>
  <c r="BH441" s="1"/>
  <c r="BH442" s="1"/>
  <c r="BH443" s="1"/>
  <c r="BH444" s="1"/>
  <c r="BH445" s="1"/>
  <c r="BH446" s="1"/>
  <c r="BH447" s="1"/>
  <c r="BH448" s="1"/>
  <c r="BH449" s="1"/>
  <c r="BH450" s="1"/>
  <c r="BH451" s="1"/>
  <c r="BH452" s="1"/>
  <c r="BH453" s="1"/>
  <c r="BH454" s="1"/>
  <c r="BH455" s="1"/>
  <c r="BH456" s="1"/>
  <c r="BH457" s="1"/>
  <c r="BH458" s="1"/>
  <c r="BH459" s="1"/>
  <c r="BH460" s="1"/>
  <c r="BH461" s="1"/>
  <c r="BH462" s="1"/>
  <c r="BH463" s="1"/>
  <c r="BH464" s="1"/>
  <c r="BH465" s="1"/>
  <c r="BH466" s="1"/>
  <c r="BH467" s="1"/>
  <c r="BH468" s="1"/>
  <c r="BH469" s="1"/>
  <c r="BH470" s="1"/>
  <c r="BH471" s="1"/>
  <c r="BH472" s="1"/>
  <c r="BH473" s="1"/>
  <c r="BH474" s="1"/>
  <c r="BH475" s="1"/>
  <c r="BH476" s="1"/>
  <c r="BH477" s="1"/>
  <c r="BH478" s="1"/>
  <c r="BH479" s="1"/>
  <c r="BH480" s="1"/>
  <c r="BH481" s="1"/>
  <c r="BH482" s="1"/>
  <c r="BH483" s="1"/>
  <c r="BH484" s="1"/>
  <c r="BH485" s="1"/>
  <c r="BH486" s="1"/>
  <c r="BH487" s="1"/>
  <c r="BH488" s="1"/>
  <c r="BH489" s="1"/>
  <c r="BH490" s="1"/>
  <c r="BH491" s="1"/>
  <c r="BH492" s="1"/>
  <c r="BH493" s="1"/>
  <c r="BH494" s="1"/>
  <c r="BH495" s="1"/>
  <c r="BH496" s="1"/>
  <c r="BH497" s="1"/>
  <c r="BH498" s="1"/>
  <c r="BH499" s="1"/>
  <c r="BH500" s="1"/>
  <c r="BH501" s="1"/>
  <c r="BH502" s="1"/>
  <c r="BH503" s="1"/>
  <c r="BH504" s="1"/>
  <c r="BH505" s="1"/>
  <c r="BH506" s="1"/>
  <c r="BH507" s="1"/>
  <c r="BH508" s="1"/>
  <c r="BH509" s="1"/>
  <c r="BH510" s="1"/>
  <c r="BH511" s="1"/>
  <c r="BH512" s="1"/>
  <c r="BH513" s="1"/>
  <c r="BH514" s="1"/>
  <c r="BH515" s="1"/>
  <c r="BH516" s="1"/>
  <c r="BH517" s="1"/>
  <c r="BH518" s="1"/>
  <c r="BH519" s="1"/>
  <c r="BH520" s="1"/>
  <c r="BH521" s="1"/>
  <c r="BH522" s="1"/>
  <c r="BH523" s="1"/>
  <c r="BH524" s="1"/>
  <c r="BH525" s="1"/>
  <c r="BH526" s="1"/>
  <c r="BH527" s="1"/>
  <c r="BH528" s="1"/>
  <c r="BH529" s="1"/>
  <c r="BH530" s="1"/>
  <c r="BH531" s="1"/>
  <c r="BH532" s="1"/>
  <c r="BH533" s="1"/>
  <c r="BH534" s="1"/>
  <c r="BH535" s="1"/>
  <c r="BH536" s="1"/>
  <c r="BH537" s="1"/>
  <c r="BH538" s="1"/>
  <c r="BH539" s="1"/>
  <c r="BH540" s="1"/>
  <c r="BH541" s="1"/>
  <c r="BH542" s="1"/>
  <c r="BH543" s="1"/>
  <c r="BH544" s="1"/>
  <c r="BH545" s="1"/>
  <c r="BH546" s="1"/>
  <c r="BH547" s="1"/>
  <c r="BH548" s="1"/>
  <c r="BH549" s="1"/>
  <c r="BH550" s="1"/>
  <c r="BH551" s="1"/>
  <c r="BH552" s="1"/>
  <c r="BH553" s="1"/>
  <c r="BH554" s="1"/>
  <c r="BH555" s="1"/>
  <c r="BH556" s="1"/>
  <c r="BH557" s="1"/>
  <c r="BH558" s="1"/>
  <c r="BH559" s="1"/>
  <c r="BH560" s="1"/>
  <c r="BH561" s="1"/>
  <c r="BH562" s="1"/>
  <c r="BH563" s="1"/>
  <c r="BH564" s="1"/>
  <c r="BH565" s="1"/>
  <c r="BH566" s="1"/>
  <c r="BH567" s="1"/>
  <c r="BH568" s="1"/>
  <c r="BH569" s="1"/>
  <c r="BH570" s="1"/>
  <c r="BH571" s="1"/>
  <c r="BH572" s="1"/>
  <c r="BH573" s="1"/>
  <c r="BH574" s="1"/>
  <c r="BH575" s="1"/>
  <c r="BH576" s="1"/>
  <c r="BH577" s="1"/>
  <c r="BH578" s="1"/>
  <c r="BH579" s="1"/>
  <c r="BH580" s="1"/>
  <c r="BH581" s="1"/>
  <c r="BH582" s="1"/>
  <c r="BH583" s="1"/>
  <c r="BH584" s="1"/>
  <c r="BH585" s="1"/>
  <c r="BH586" s="1"/>
  <c r="BH587" s="1"/>
  <c r="BH588" s="1"/>
  <c r="BH589" s="1"/>
  <c r="BH590" s="1"/>
  <c r="BH591" s="1"/>
  <c r="BH592" s="1"/>
  <c r="BH593" s="1"/>
  <c r="BH594" s="1"/>
  <c r="BH595" s="1"/>
  <c r="BH596" s="1"/>
  <c r="BH597" s="1"/>
  <c r="BH598" s="1"/>
  <c r="BH599" s="1"/>
  <c r="BH600" s="1"/>
  <c r="BH601" s="1"/>
  <c r="BH602" s="1"/>
  <c r="BH603" s="1"/>
  <c r="BH604" s="1"/>
  <c r="BH605" s="1"/>
  <c r="BH606" s="1"/>
  <c r="BH607" s="1"/>
  <c r="BH608" s="1"/>
  <c r="BH609" s="1"/>
  <c r="BH610" s="1"/>
  <c r="BH611" s="1"/>
  <c r="BH612" s="1"/>
  <c r="BH613" s="1"/>
  <c r="BH614" s="1"/>
  <c r="BH615" s="1"/>
  <c r="BH616" s="1"/>
  <c r="BH617" s="1"/>
  <c r="BH618" s="1"/>
  <c r="BH619" s="1"/>
  <c r="BH620" s="1"/>
  <c r="BH621" s="1"/>
  <c r="BH622" s="1"/>
  <c r="BH623" s="1"/>
  <c r="BH624" s="1"/>
  <c r="BH625" s="1"/>
  <c r="BH626" s="1"/>
  <c r="BH627" s="1"/>
  <c r="BH628" s="1"/>
  <c r="BH629" s="1"/>
  <c r="BH630" s="1"/>
  <c r="BH631" s="1"/>
  <c r="BH632" s="1"/>
  <c r="BH633" s="1"/>
  <c r="BH634" s="1"/>
  <c r="BH635" s="1"/>
  <c r="BH636" s="1"/>
  <c r="BH637" s="1"/>
  <c r="BH638" s="1"/>
  <c r="BH639" s="1"/>
  <c r="BH640" s="1"/>
  <c r="BH641" s="1"/>
  <c r="BH642" s="1"/>
  <c r="BH643" s="1"/>
  <c r="BH644" s="1"/>
  <c r="BH645" s="1"/>
  <c r="BH646" s="1"/>
  <c r="BH647" s="1"/>
  <c r="BH648" s="1"/>
  <c r="BH649" s="1"/>
  <c r="BH650" s="1"/>
  <c r="BH651" s="1"/>
  <c r="BH652" s="1"/>
  <c r="BH653" s="1"/>
  <c r="BH654" s="1"/>
  <c r="BH655" s="1"/>
  <c r="BH656" s="1"/>
  <c r="BH657" s="1"/>
  <c r="BH658" s="1"/>
  <c r="BH659" s="1"/>
  <c r="BH660" s="1"/>
  <c r="BH661" s="1"/>
  <c r="BH662" s="1"/>
  <c r="BH663" s="1"/>
  <c r="BH664" s="1"/>
  <c r="BH665" s="1"/>
  <c r="BH666" s="1"/>
  <c r="BH667" s="1"/>
  <c r="BH668" s="1"/>
  <c r="BH669" s="1"/>
  <c r="BH670" s="1"/>
  <c r="BH671" s="1"/>
  <c r="BH672" s="1"/>
  <c r="BH673" s="1"/>
  <c r="BH674" s="1"/>
  <c r="BH675" s="1"/>
  <c r="BH676" s="1"/>
  <c r="BH677" s="1"/>
  <c r="BH678" s="1"/>
  <c r="BH679" s="1"/>
  <c r="BH680" s="1"/>
  <c r="BH681" s="1"/>
  <c r="BH682" s="1"/>
  <c r="BH683" s="1"/>
  <c r="BH684" s="1"/>
  <c r="BH685" s="1"/>
  <c r="BH686" s="1"/>
  <c r="BH687" s="1"/>
  <c r="BH688" s="1"/>
  <c r="BH689" s="1"/>
  <c r="BH690" s="1"/>
  <c r="BH691" s="1"/>
  <c r="BH692" s="1"/>
  <c r="BH693" s="1"/>
  <c r="BH694" s="1"/>
  <c r="BH695" s="1"/>
  <c r="BH696" s="1"/>
  <c r="BH697" s="1"/>
  <c r="BH698" s="1"/>
  <c r="BH699" s="1"/>
  <c r="BH700" s="1"/>
  <c r="BH701" s="1"/>
  <c r="BH702" s="1"/>
  <c r="BH703" s="1"/>
  <c r="BH704" s="1"/>
  <c r="BH705" s="1"/>
  <c r="BH706" s="1"/>
  <c r="BH707" s="1"/>
  <c r="BH708" s="1"/>
  <c r="BH709" s="1"/>
  <c r="BH710" s="1"/>
  <c r="BH711" s="1"/>
  <c r="BH712" s="1"/>
  <c r="BH713" s="1"/>
  <c r="BH714" s="1"/>
  <c r="BH715" s="1"/>
  <c r="BH716" s="1"/>
  <c r="BH717" s="1"/>
  <c r="BH718" s="1"/>
  <c r="BH719" s="1"/>
  <c r="BH720" s="1"/>
  <c r="BH721" s="1"/>
  <c r="BH722" s="1"/>
  <c r="BH723" s="1"/>
  <c r="BH724" s="1"/>
  <c r="BH725" s="1"/>
  <c r="BH726" s="1"/>
  <c r="BH727" s="1"/>
  <c r="BH728" s="1"/>
  <c r="BH729" s="1"/>
  <c r="BH730" s="1"/>
  <c r="BH731" s="1"/>
  <c r="BH732" s="1"/>
  <c r="BH733" s="1"/>
  <c r="BH734" s="1"/>
  <c r="BH735" s="1"/>
  <c r="BH736" s="1"/>
  <c r="BH737" s="1"/>
  <c r="BH738" s="1"/>
  <c r="BH739" s="1"/>
  <c r="BH740" s="1"/>
  <c r="BH741" s="1"/>
  <c r="BH742" s="1"/>
  <c r="BH743" s="1"/>
  <c r="BH744" s="1"/>
  <c r="BH745" s="1"/>
  <c r="BH746" s="1"/>
  <c r="BH747" s="1"/>
  <c r="BH748" s="1"/>
  <c r="BH749" s="1"/>
  <c r="BH750" s="1"/>
  <c r="BH751" s="1"/>
  <c r="BH752" s="1"/>
  <c r="BH753" s="1"/>
  <c r="BH754" s="1"/>
  <c r="BH755" s="1"/>
  <c r="BH756" s="1"/>
  <c r="BH757" s="1"/>
  <c r="BH758" s="1"/>
  <c r="BH759" s="1"/>
  <c r="BH760" s="1"/>
  <c r="BH761" s="1"/>
  <c r="BH762" s="1"/>
  <c r="BH763" s="1"/>
  <c r="BH764" s="1"/>
  <c r="BH765" s="1"/>
  <c r="BH766" s="1"/>
  <c r="BH767" s="1"/>
  <c r="BH768" s="1"/>
  <c r="BH769" s="1"/>
  <c r="BH770" s="1"/>
  <c r="BH771" s="1"/>
  <c r="BH772" s="1"/>
  <c r="BH773" s="1"/>
  <c r="BH774" s="1"/>
  <c r="BH775" s="1"/>
  <c r="BH776" s="1"/>
  <c r="BH777" s="1"/>
  <c r="BH778" s="1"/>
  <c r="BH779" s="1"/>
  <c r="BH780" s="1"/>
  <c r="BH781" s="1"/>
  <c r="BH782" s="1"/>
  <c r="BH783" s="1"/>
  <c r="BH784" s="1"/>
  <c r="BH785" s="1"/>
  <c r="BH786" s="1"/>
  <c r="BH787" s="1"/>
  <c r="BH788" s="1"/>
  <c r="BH789" s="1"/>
  <c r="BH790" s="1"/>
  <c r="BH791" s="1"/>
  <c r="BH792" s="1"/>
  <c r="BH793" s="1"/>
  <c r="BH794" s="1"/>
  <c r="BH795" s="1"/>
  <c r="BH796" s="1"/>
  <c r="BH797" s="1"/>
  <c r="BH798" s="1"/>
  <c r="BH799" s="1"/>
  <c r="BH800" s="1"/>
  <c r="BH801" s="1"/>
  <c r="BH802" s="1"/>
  <c r="BH803" s="1"/>
  <c r="BH804" s="1"/>
  <c r="BH805" s="1"/>
  <c r="BH806" s="1"/>
  <c r="BH807" s="1"/>
  <c r="BH808" s="1"/>
  <c r="BH809" s="1"/>
  <c r="BH810" s="1"/>
  <c r="BH811" s="1"/>
  <c r="BH812" s="1"/>
  <c r="BH813" s="1"/>
  <c r="BH814" s="1"/>
  <c r="BH815" s="1"/>
  <c r="BH816" s="1"/>
  <c r="BH817" s="1"/>
  <c r="BH818" s="1"/>
  <c r="BH819" s="1"/>
  <c r="BH820" s="1"/>
  <c r="BH821" s="1"/>
  <c r="BH822" s="1"/>
  <c r="BH823" s="1"/>
  <c r="BH824" s="1"/>
  <c r="BH825" s="1"/>
  <c r="BH826" s="1"/>
  <c r="BH827" s="1"/>
  <c r="BH828" s="1"/>
  <c r="BH829" s="1"/>
  <c r="BH830" s="1"/>
  <c r="BH831" s="1"/>
  <c r="BH832" s="1"/>
  <c r="BH833" s="1"/>
  <c r="BH834" s="1"/>
  <c r="BH835" s="1"/>
  <c r="BH836" s="1"/>
  <c r="BH837" s="1"/>
  <c r="BH838" s="1"/>
  <c r="BH839" s="1"/>
  <c r="BH840" s="1"/>
  <c r="BH841" s="1"/>
  <c r="BH842" s="1"/>
  <c r="BH843" s="1"/>
  <c r="BH844" s="1"/>
  <c r="BH845" s="1"/>
  <c r="BH846" s="1"/>
  <c r="BH847" s="1"/>
  <c r="BH848" s="1"/>
  <c r="BH849" s="1"/>
  <c r="BH850" s="1"/>
  <c r="BH851" s="1"/>
  <c r="BH852" s="1"/>
  <c r="BH853" s="1"/>
  <c r="BH854" s="1"/>
  <c r="BH855" s="1"/>
  <c r="BH856" s="1"/>
  <c r="BH857" s="1"/>
  <c r="BH858" s="1"/>
  <c r="BH859" s="1"/>
  <c r="BH860" s="1"/>
  <c r="BH861" s="1"/>
  <c r="BH862" s="1"/>
  <c r="BH863" s="1"/>
  <c r="BH864" s="1"/>
  <c r="BH865" s="1"/>
  <c r="BH866" s="1"/>
  <c r="BH867" s="1"/>
  <c r="BH868" s="1"/>
  <c r="BH869" s="1"/>
  <c r="BH870" s="1"/>
  <c r="BH871" s="1"/>
  <c r="BH872" s="1"/>
  <c r="BH873" s="1"/>
  <c r="BH874" s="1"/>
  <c r="BH875" s="1"/>
  <c r="BH876" s="1"/>
  <c r="BH877" s="1"/>
  <c r="BH878" s="1"/>
  <c r="BH879" s="1"/>
  <c r="BH880" s="1"/>
  <c r="BH881" s="1"/>
  <c r="BH882" s="1"/>
  <c r="BH883" s="1"/>
  <c r="BH884" s="1"/>
  <c r="BH885" s="1"/>
  <c r="BH886" s="1"/>
  <c r="BH887" s="1"/>
  <c r="BH888" s="1"/>
  <c r="BH889" s="1"/>
  <c r="BH890" s="1"/>
  <c r="BH891" s="1"/>
  <c r="BH892" s="1"/>
  <c r="BH893" s="1"/>
  <c r="BH894" s="1"/>
  <c r="BH895" s="1"/>
  <c r="BH896" s="1"/>
  <c r="BH897" s="1"/>
  <c r="BH898" s="1"/>
  <c r="BH899" s="1"/>
  <c r="BH900" s="1"/>
  <c r="BH901" s="1"/>
  <c r="BH902" s="1"/>
  <c r="BH903" s="1"/>
  <c r="BH904" s="1"/>
  <c r="BH905" s="1"/>
  <c r="BH906" s="1"/>
  <c r="BH907" s="1"/>
  <c r="BH908" s="1"/>
  <c r="BH909" s="1"/>
  <c r="BH910" s="1"/>
  <c r="BH911" s="1"/>
  <c r="BH912" s="1"/>
  <c r="BH913" s="1"/>
  <c r="BH914" s="1"/>
  <c r="BH915" s="1"/>
  <c r="BH916" s="1"/>
  <c r="BH917" s="1"/>
  <c r="BH918" s="1"/>
  <c r="BH919" s="1"/>
  <c r="BH920" s="1"/>
  <c r="BH921" s="1"/>
  <c r="BH922" s="1"/>
  <c r="BH923" s="1"/>
  <c r="BH924" s="1"/>
  <c r="BH925" s="1"/>
  <c r="BH926" s="1"/>
  <c r="BH927" s="1"/>
  <c r="BH928" s="1"/>
  <c r="BH929" s="1"/>
  <c r="BH930" s="1"/>
  <c r="BH931" s="1"/>
  <c r="BH932" s="1"/>
  <c r="BH933" s="1"/>
  <c r="BH934" s="1"/>
  <c r="BH935" s="1"/>
  <c r="BH936" s="1"/>
  <c r="BH937" s="1"/>
  <c r="BH938" s="1"/>
  <c r="BH939" s="1"/>
  <c r="BH940" s="1"/>
  <c r="BH941" s="1"/>
  <c r="BH942" s="1"/>
  <c r="BH943" s="1"/>
  <c r="BH944" s="1"/>
  <c r="BH945" s="1"/>
  <c r="BH946" s="1"/>
  <c r="BH947" s="1"/>
  <c r="BH948" s="1"/>
  <c r="BH949" s="1"/>
  <c r="BH950" s="1"/>
  <c r="BH951" s="1"/>
  <c r="BH952" s="1"/>
  <c r="BH953" s="1"/>
  <c r="BH954" s="1"/>
  <c r="BH955" s="1"/>
  <c r="BH956" s="1"/>
  <c r="BH957" s="1"/>
  <c r="BH958" s="1"/>
  <c r="BH959" s="1"/>
  <c r="BH960" s="1"/>
  <c r="BH961" s="1"/>
  <c r="BH962" s="1"/>
  <c r="BH963" s="1"/>
  <c r="BH964" s="1"/>
  <c r="BH965" s="1"/>
  <c r="BH966" s="1"/>
  <c r="BH967" s="1"/>
  <c r="BH968" s="1"/>
  <c r="BH969" s="1"/>
  <c r="BH970" s="1"/>
  <c r="BH971" s="1"/>
  <c r="BH972" s="1"/>
  <c r="BH973" s="1"/>
  <c r="BH974" s="1"/>
  <c r="BH975" s="1"/>
  <c r="BH976" s="1"/>
  <c r="BH977" s="1"/>
  <c r="BH978" s="1"/>
  <c r="BH979" s="1"/>
  <c r="BH980" s="1"/>
  <c r="BH981" s="1"/>
  <c r="BH982" s="1"/>
  <c r="BH983" s="1"/>
  <c r="BH984" s="1"/>
  <c r="BH985" s="1"/>
  <c r="BH986" s="1"/>
  <c r="BH987" s="1"/>
  <c r="BH988" s="1"/>
  <c r="BH989" s="1"/>
  <c r="BH990" s="1"/>
  <c r="BH991" s="1"/>
  <c r="BH992" s="1"/>
  <c r="BH993" s="1"/>
  <c r="BH994" s="1"/>
  <c r="BH995" s="1"/>
  <c r="BH996" s="1"/>
  <c r="BH997" s="1"/>
  <c r="BH998" s="1"/>
  <c r="BH999" s="1"/>
  <c r="BH1000" s="1"/>
  <c r="BH1001" s="1"/>
  <c r="BH1002" s="1"/>
  <c r="BH1003" s="1"/>
  <c r="BH1004" s="1"/>
  <c r="BH1005" s="1"/>
  <c r="BH1006" s="1"/>
  <c r="BH1007" s="1"/>
  <c r="BH1008" s="1"/>
  <c r="BH1009" s="1"/>
  <c r="BH1010" s="1"/>
  <c r="BH1011" s="1"/>
  <c r="BH1012" s="1"/>
  <c r="BH1013" s="1"/>
  <c r="BH1014" s="1"/>
  <c r="BH1015" s="1"/>
  <c r="BH1016" s="1"/>
  <c r="BH1017" s="1"/>
  <c r="BH1018" s="1"/>
  <c r="BH1019" s="1"/>
  <c r="BH1020" s="1"/>
  <c r="BH1021" s="1"/>
  <c r="BH1022" s="1"/>
  <c r="BH1023" s="1"/>
  <c r="BH1024" s="1"/>
  <c r="BH1025" s="1"/>
  <c r="BH1026" s="1"/>
  <c r="BH1027" s="1"/>
  <c r="BH1028" s="1"/>
  <c r="BH1029" s="1"/>
  <c r="BH1030" s="1"/>
  <c r="BH1031" s="1"/>
  <c r="BH1032" s="1"/>
  <c r="BH1033" s="1"/>
  <c r="BH1034" s="1"/>
  <c r="BH1035" s="1"/>
  <c r="BH1036" s="1"/>
  <c r="BH1037" s="1"/>
  <c r="BH1038" s="1"/>
  <c r="BH1039" s="1"/>
  <c r="BH1040" s="1"/>
  <c r="BH1041" s="1"/>
  <c r="BH1042" s="1"/>
  <c r="BH1043" s="1"/>
  <c r="BH1044" s="1"/>
  <c r="BH1045" s="1"/>
  <c r="BH1046" s="1"/>
  <c r="BH1047" s="1"/>
  <c r="BH1048" s="1"/>
  <c r="BH1049" s="1"/>
  <c r="BH1050" s="1"/>
  <c r="BH1051" s="1"/>
  <c r="BH1052" s="1"/>
  <c r="BH1053" s="1"/>
  <c r="BH1054" s="1"/>
  <c r="BH1055" s="1"/>
  <c r="BH1056" s="1"/>
  <c r="BH1057" s="1"/>
  <c r="BH1058" s="1"/>
  <c r="BH1059" s="1"/>
  <c r="BH1060" s="1"/>
  <c r="BH1061" s="1"/>
  <c r="BH1062" s="1"/>
  <c r="BH1063" s="1"/>
  <c r="BH1064" s="1"/>
  <c r="BH1065" s="1"/>
  <c r="BH1066" s="1"/>
  <c r="BH1067" s="1"/>
  <c r="BH1068" s="1"/>
  <c r="BH1069" s="1"/>
  <c r="BH1070" s="1"/>
  <c r="BH1071" s="1"/>
  <c r="BH1072" s="1"/>
  <c r="BH1073" s="1"/>
  <c r="BH1074" s="1"/>
  <c r="BH1075" s="1"/>
  <c r="BH1076" s="1"/>
  <c r="BH1077" s="1"/>
  <c r="BH1078" s="1"/>
  <c r="BH1079" s="1"/>
  <c r="BH1080" s="1"/>
  <c r="BH1081" s="1"/>
  <c r="BH1082" s="1"/>
  <c r="BH1083" s="1"/>
  <c r="BH1084" s="1"/>
  <c r="BH1085" s="1"/>
  <c r="BH1086" s="1"/>
  <c r="BH1087" s="1"/>
  <c r="BH1088" s="1"/>
  <c r="BH1089" s="1"/>
  <c r="BH1090" s="1"/>
  <c r="BH1091" s="1"/>
  <c r="BH1092" s="1"/>
  <c r="BH1093" s="1"/>
  <c r="BH1094" s="1"/>
  <c r="BH1095" s="1"/>
  <c r="BH1096" s="1"/>
  <c r="BH1097" s="1"/>
  <c r="BH1098" s="1"/>
  <c r="BH1099" s="1"/>
  <c r="BH1100" s="1"/>
  <c r="BH1101" s="1"/>
  <c r="BH1102" s="1"/>
  <c r="BH1103" s="1"/>
  <c r="BH1104" s="1"/>
  <c r="BH1105" s="1"/>
  <c r="BH1106" s="1"/>
  <c r="BH1107" s="1"/>
  <c r="BH1108" s="1"/>
  <c r="BH1109" s="1"/>
  <c r="BH1110" s="1"/>
  <c r="BH1111" s="1"/>
  <c r="BH1112" s="1"/>
  <c r="BH1113" s="1"/>
  <c r="BH1114" s="1"/>
  <c r="BH1115" s="1"/>
  <c r="BH1116" s="1"/>
  <c r="BH1117" s="1"/>
  <c r="BH1118" s="1"/>
  <c r="BH1119" s="1"/>
  <c r="BH1120" s="1"/>
  <c r="BH1121" s="1"/>
  <c r="BH1122" s="1"/>
  <c r="BH1123" s="1"/>
  <c r="BH1124" s="1"/>
  <c r="BH1125" s="1"/>
  <c r="BH1126" s="1"/>
  <c r="BH1127" s="1"/>
  <c r="BH1128" s="1"/>
  <c r="BH1129" s="1"/>
  <c r="BH1130" s="1"/>
  <c r="BH1131" s="1"/>
  <c r="BH1132" s="1"/>
  <c r="BH1133" s="1"/>
  <c r="BH1134" s="1"/>
  <c r="BH1135" s="1"/>
  <c r="BH1136" s="1"/>
  <c r="BH1137" s="1"/>
  <c r="BH1138" s="1"/>
  <c r="BH1139" s="1"/>
  <c r="BH1140" s="1"/>
  <c r="BH1141" s="1"/>
  <c r="BH1142" s="1"/>
  <c r="BH1143" s="1"/>
  <c r="BH1144" s="1"/>
  <c r="BH1145" s="1"/>
  <c r="BH1146" s="1"/>
  <c r="BH1147" s="1"/>
  <c r="BH1148" s="1"/>
  <c r="BH1149" s="1"/>
  <c r="BH1150" s="1"/>
  <c r="BH1151" s="1"/>
  <c r="BH1152" s="1"/>
  <c r="BH1153" s="1"/>
  <c r="BH1154" s="1"/>
  <c r="BH1155" s="1"/>
  <c r="BH1156" s="1"/>
  <c r="BH1157" s="1"/>
  <c r="BH1158" s="1"/>
  <c r="BH1159" s="1"/>
  <c r="BH1160" s="1"/>
  <c r="BH1161" s="1"/>
  <c r="BH1162" s="1"/>
  <c r="BH1163" s="1"/>
  <c r="BH1164" s="1"/>
  <c r="BH1165" s="1"/>
  <c r="BH1166" s="1"/>
  <c r="BH1167" s="1"/>
  <c r="BH1168" s="1"/>
  <c r="BH1169" s="1"/>
  <c r="BH1170" s="1"/>
  <c r="BH1171" s="1"/>
  <c r="BH1172" s="1"/>
  <c r="BH1173" s="1"/>
  <c r="BH1174" s="1"/>
  <c r="BH1175" s="1"/>
  <c r="BH1176" s="1"/>
  <c r="BH1177" s="1"/>
  <c r="BH1178" s="1"/>
  <c r="BH1179" s="1"/>
  <c r="BH1180" s="1"/>
  <c r="BH1181" s="1"/>
  <c r="BH1182" s="1"/>
  <c r="BH1183" s="1"/>
  <c r="BH1184" s="1"/>
  <c r="BH1185" s="1"/>
  <c r="BH1186" s="1"/>
  <c r="BH1187" s="1"/>
  <c r="BH1188" s="1"/>
  <c r="BH1189" s="1"/>
  <c r="BH1190" s="1"/>
  <c r="BH1191" s="1"/>
  <c r="BH1192" s="1"/>
  <c r="BH1193" s="1"/>
  <c r="BH1194" s="1"/>
  <c r="BH1195" s="1"/>
  <c r="BH1196" s="1"/>
  <c r="BH1197" s="1"/>
  <c r="BH1198" s="1"/>
  <c r="BH1199" s="1"/>
  <c r="BH1200" s="1"/>
  <c r="BH1201" s="1"/>
  <c r="BH1202" s="1"/>
  <c r="BH1203" s="1"/>
  <c r="BH1204" s="1"/>
  <c r="BH1205" s="1"/>
  <c r="BH1206" s="1"/>
  <c r="BH1207" s="1"/>
  <c r="BH1208" s="1"/>
  <c r="BH1209" s="1"/>
  <c r="BH1210" s="1"/>
  <c r="BH1211" s="1"/>
  <c r="BH1212" s="1"/>
  <c r="BH1213" s="1"/>
  <c r="BH1214" s="1"/>
  <c r="BH1215" s="1"/>
  <c r="BH1216" s="1"/>
  <c r="BH1217" s="1"/>
  <c r="BH1218" s="1"/>
  <c r="BH1219" s="1"/>
  <c r="BH1220" s="1"/>
  <c r="BH1221" s="1"/>
  <c r="BH1222" s="1"/>
  <c r="BH1223" s="1"/>
  <c r="BH1224" s="1"/>
  <c r="BH1225" s="1"/>
  <c r="BH1226" s="1"/>
  <c r="BH1227" s="1"/>
  <c r="BH1228" s="1"/>
  <c r="BH1229" s="1"/>
  <c r="BH1230" s="1"/>
  <c r="BH1231" s="1"/>
  <c r="BH1232" s="1"/>
  <c r="BH1233" s="1"/>
  <c r="BH1234" s="1"/>
  <c r="BH1235" s="1"/>
  <c r="BH1236" s="1"/>
  <c r="BH1237" s="1"/>
  <c r="BH1238" s="1"/>
  <c r="BH1239" s="1"/>
  <c r="BH1240" s="1"/>
  <c r="BH1241" s="1"/>
  <c r="BH1242" s="1"/>
  <c r="BH1243" s="1"/>
  <c r="BH1244" s="1"/>
  <c r="BH1245" s="1"/>
  <c r="BH1246" s="1"/>
  <c r="BH1247" s="1"/>
  <c r="BH1248" s="1"/>
  <c r="BH1249" s="1"/>
  <c r="BJ56"/>
  <c r="BJ57"/>
  <c r="BJ58"/>
  <c r="BJ59"/>
  <c r="BJ60"/>
  <c r="BJ61"/>
  <c r="BJ62"/>
  <c r="BJ63"/>
  <c r="BJ64"/>
  <c r="BJ65"/>
  <c r="BJ66"/>
  <c r="BJ67"/>
  <c r="BJ68"/>
  <c r="BJ69"/>
  <c r="BJ70"/>
  <c r="BJ71"/>
  <c r="BJ72"/>
  <c r="BJ73"/>
  <c r="BJ74"/>
  <c r="BJ75"/>
  <c r="BJ76"/>
  <c r="BJ77"/>
  <c r="BJ78"/>
  <c r="BJ79"/>
  <c r="BJ80"/>
  <c r="BJ81"/>
  <c r="BJ82"/>
  <c r="BJ83"/>
  <c r="BJ84"/>
  <c r="BJ85"/>
  <c r="BJ86"/>
  <c r="BJ87"/>
  <c r="BJ88"/>
  <c r="BJ89"/>
  <c r="BJ90"/>
  <c r="BJ91"/>
  <c r="BJ92"/>
  <c r="BJ93"/>
  <c r="BJ94"/>
  <c r="BJ95"/>
  <c r="BJ96"/>
  <c r="BJ97"/>
  <c r="BJ98"/>
  <c r="BJ99"/>
  <c r="BJ100"/>
  <c r="BJ101"/>
  <c r="BJ102"/>
  <c r="BJ103"/>
  <c r="BJ104"/>
  <c r="BJ105"/>
  <c r="BJ106"/>
  <c r="BJ107"/>
  <c r="BJ108"/>
  <c r="BJ109"/>
  <c r="BJ110"/>
  <c r="BJ111"/>
  <c r="BJ112"/>
  <c r="BJ113"/>
  <c r="BJ114"/>
  <c r="BJ115"/>
  <c r="BJ116"/>
  <c r="BJ117"/>
  <c r="BJ118"/>
  <c r="BJ119"/>
  <c r="BJ120"/>
  <c r="BJ121"/>
  <c r="BJ122"/>
  <c r="BJ123"/>
  <c r="BJ124"/>
  <c r="BJ125"/>
  <c r="BJ126"/>
  <c r="BJ127"/>
  <c r="BJ128"/>
  <c r="BJ129"/>
  <c r="BJ130"/>
  <c r="BJ131"/>
  <c r="BJ132"/>
  <c r="BJ133"/>
  <c r="BJ134"/>
  <c r="BJ135"/>
  <c r="BJ136"/>
  <c r="BJ137"/>
  <c r="BJ138"/>
  <c r="BJ139"/>
  <c r="BJ140"/>
  <c r="BJ141"/>
  <c r="BJ142"/>
  <c r="BJ143"/>
  <c r="BJ144"/>
  <c r="BJ145"/>
  <c r="BJ146"/>
  <c r="BJ147"/>
  <c r="BJ148"/>
  <c r="BJ149"/>
  <c r="BJ150"/>
  <c r="BJ151"/>
  <c r="BJ152"/>
  <c r="BJ153"/>
  <c r="BJ154"/>
  <c r="BJ155"/>
  <c r="BJ156"/>
  <c r="BJ157"/>
  <c r="BJ158"/>
  <c r="BJ159"/>
  <c r="BJ160"/>
  <c r="BJ161"/>
  <c r="BJ162"/>
  <c r="BJ163"/>
  <c r="BJ164"/>
  <c r="BJ165"/>
  <c r="BJ166"/>
  <c r="BJ167"/>
  <c r="BJ168"/>
  <c r="BJ169"/>
  <c r="BJ170"/>
  <c r="BJ171"/>
  <c r="BJ172"/>
  <c r="BJ173"/>
  <c r="BJ174"/>
  <c r="BJ175"/>
  <c r="BJ176"/>
  <c r="BJ177"/>
  <c r="BJ178"/>
  <c r="BJ179"/>
  <c r="BJ180"/>
  <c r="BJ181"/>
  <c r="BJ182"/>
  <c r="BJ183"/>
  <c r="BJ184"/>
  <c r="BJ185"/>
  <c r="BJ186"/>
  <c r="BJ187"/>
  <c r="BJ188"/>
  <c r="BJ189"/>
  <c r="BJ190"/>
  <c r="BJ191"/>
  <c r="BJ192"/>
  <c r="BJ193"/>
  <c r="BJ194"/>
  <c r="BJ195"/>
  <c r="BJ196"/>
  <c r="BJ197"/>
  <c r="BJ198"/>
  <c r="BJ199"/>
  <c r="BJ200"/>
  <c r="BJ201"/>
  <c r="BJ202"/>
  <c r="BJ203"/>
  <c r="BJ204"/>
  <c r="BJ205"/>
  <c r="BJ206"/>
  <c r="BJ207"/>
  <c r="BJ208"/>
  <c r="BJ209"/>
  <c r="BJ210"/>
  <c r="BJ211"/>
  <c r="BJ212"/>
  <c r="BJ213"/>
  <c r="BJ214"/>
  <c r="BJ215"/>
  <c r="BJ216"/>
  <c r="BJ217"/>
  <c r="BJ218"/>
  <c r="BJ219"/>
  <c r="BJ220"/>
  <c r="BJ221"/>
  <c r="BJ222"/>
  <c r="BJ223"/>
  <c r="BJ224"/>
  <c r="BJ225"/>
  <c r="BJ226"/>
  <c r="BJ227"/>
  <c r="BJ228"/>
  <c r="BJ229"/>
  <c r="BJ230"/>
  <c r="BJ231"/>
  <c r="BJ232"/>
  <c r="BJ233"/>
  <c r="BJ234"/>
  <c r="BJ235"/>
  <c r="BJ236"/>
  <c r="BJ237"/>
  <c r="BJ238"/>
  <c r="BJ239"/>
  <c r="BJ240"/>
  <c r="BJ241"/>
  <c r="BJ242"/>
  <c r="BJ243"/>
  <c r="BJ244"/>
  <c r="BJ245"/>
  <c r="BJ246"/>
  <c r="BJ247"/>
  <c r="BJ248"/>
  <c r="BJ249"/>
  <c r="BJ250"/>
  <c r="BJ251"/>
  <c r="BJ252"/>
  <c r="BJ253"/>
  <c r="BJ254"/>
  <c r="BJ255"/>
  <c r="BJ256"/>
  <c r="BJ257"/>
  <c r="BJ258"/>
  <c r="BJ259"/>
  <c r="BJ260"/>
  <c r="BJ261"/>
  <c r="BJ262"/>
  <c r="BJ263"/>
  <c r="BJ264"/>
  <c r="BJ265"/>
  <c r="BJ266"/>
  <c r="BJ267"/>
  <c r="BJ268"/>
  <c r="BJ269"/>
  <c r="BJ270"/>
  <c r="BJ271"/>
  <c r="BJ272"/>
  <c r="BJ273"/>
  <c r="BJ274"/>
  <c r="BJ275"/>
  <c r="BJ276"/>
  <c r="BJ277"/>
  <c r="BJ278"/>
  <c r="BJ279"/>
  <c r="BJ280"/>
  <c r="BJ281"/>
  <c r="BJ282"/>
  <c r="BJ283"/>
  <c r="BJ284"/>
  <c r="BJ285"/>
  <c r="BJ286"/>
  <c r="BJ287"/>
  <c r="BJ288"/>
  <c r="BJ289"/>
  <c r="BJ290" s="1"/>
  <c r="BJ291" s="1"/>
  <c r="BJ292" s="1"/>
  <c r="BJ293" s="1"/>
  <c r="BJ294" s="1"/>
  <c r="BJ295" s="1"/>
  <c r="BJ296" s="1"/>
  <c r="BJ297" s="1"/>
  <c r="BJ298" s="1"/>
  <c r="BJ299" s="1"/>
  <c r="BJ300" s="1"/>
  <c r="BJ301" s="1"/>
  <c r="BJ302" s="1"/>
  <c r="BJ303" s="1"/>
  <c r="BJ304" s="1"/>
  <c r="BJ305" s="1"/>
  <c r="BJ306" s="1"/>
  <c r="BJ307" s="1"/>
  <c r="BJ308" s="1"/>
  <c r="BJ309" s="1"/>
  <c r="BJ310" s="1"/>
  <c r="BJ311" s="1"/>
  <c r="BJ312" s="1"/>
  <c r="BJ313" s="1"/>
  <c r="BJ314" s="1"/>
  <c r="BJ315" s="1"/>
  <c r="BJ316" s="1"/>
  <c r="BJ317" s="1"/>
  <c r="BJ318" s="1"/>
  <c r="BJ319" s="1"/>
  <c r="BJ320" s="1"/>
  <c r="BJ321" s="1"/>
  <c r="BJ322" s="1"/>
  <c r="BJ323" s="1"/>
  <c r="BJ324" s="1"/>
  <c r="BJ325" s="1"/>
  <c r="BJ326" s="1"/>
  <c r="BJ327" s="1"/>
  <c r="BJ328" s="1"/>
  <c r="BJ329" s="1"/>
  <c r="BJ330" s="1"/>
  <c r="BJ331" s="1"/>
  <c r="BJ332" s="1"/>
  <c r="BJ333" s="1"/>
  <c r="BJ334" s="1"/>
  <c r="BJ335" s="1"/>
  <c r="BJ336" s="1"/>
  <c r="BJ337" s="1"/>
  <c r="BJ338" s="1"/>
  <c r="BJ339" s="1"/>
  <c r="BJ340" s="1"/>
  <c r="BJ341" s="1"/>
  <c r="BJ342" s="1"/>
  <c r="BJ343" s="1"/>
  <c r="BJ344" s="1"/>
  <c r="BJ345" s="1"/>
  <c r="BJ346" s="1"/>
  <c r="BJ347" s="1"/>
  <c r="BJ348" s="1"/>
  <c r="BJ349" s="1"/>
  <c r="BJ350" s="1"/>
  <c r="BJ351" s="1"/>
  <c r="BJ352" s="1"/>
  <c r="BJ353" s="1"/>
  <c r="BJ354" s="1"/>
  <c r="BJ355" s="1"/>
  <c r="BJ356" s="1"/>
  <c r="BJ357" s="1"/>
  <c r="BJ358" s="1"/>
  <c r="BJ359" s="1"/>
  <c r="BJ360" s="1"/>
  <c r="BJ361" s="1"/>
  <c r="BJ362" s="1"/>
  <c r="BJ363" s="1"/>
  <c r="BJ364" s="1"/>
  <c r="BJ365" s="1"/>
  <c r="BJ366" s="1"/>
  <c r="BJ367" s="1"/>
  <c r="BJ368" s="1"/>
  <c r="BJ369" s="1"/>
  <c r="BJ370" s="1"/>
  <c r="BJ371" s="1"/>
  <c r="BJ372" s="1"/>
  <c r="BJ373" s="1"/>
  <c r="BJ374" s="1"/>
  <c r="BJ375" s="1"/>
  <c r="BJ376" s="1"/>
  <c r="BJ377" s="1"/>
  <c r="BJ378" s="1"/>
  <c r="BJ379" s="1"/>
  <c r="BJ380" s="1"/>
  <c r="BJ381" s="1"/>
  <c r="BJ382" s="1"/>
  <c r="BJ383" s="1"/>
  <c r="BJ384" s="1"/>
  <c r="BJ385" s="1"/>
  <c r="BJ386" s="1"/>
  <c r="BJ387" s="1"/>
  <c r="BJ388" s="1"/>
  <c r="BJ389" s="1"/>
  <c r="BJ390" s="1"/>
  <c r="BJ391" s="1"/>
  <c r="BJ392" s="1"/>
  <c r="BJ393" s="1"/>
  <c r="BJ394" s="1"/>
  <c r="BJ395" s="1"/>
  <c r="BJ396" s="1"/>
  <c r="BJ397" s="1"/>
  <c r="BJ398" s="1"/>
  <c r="BJ399" s="1"/>
  <c r="BJ400" s="1"/>
  <c r="BJ401" s="1"/>
  <c r="BJ402" s="1"/>
  <c r="BJ403" s="1"/>
  <c r="BJ404" s="1"/>
  <c r="BJ405" s="1"/>
  <c r="BJ406" s="1"/>
  <c r="BJ407" s="1"/>
  <c r="BJ408" s="1"/>
  <c r="BJ409" s="1"/>
  <c r="BJ410" s="1"/>
  <c r="BJ411" s="1"/>
  <c r="BJ412" s="1"/>
  <c r="BJ413" s="1"/>
  <c r="BJ414" s="1"/>
  <c r="BJ415" s="1"/>
  <c r="BJ416" s="1"/>
  <c r="BJ417" s="1"/>
  <c r="BJ418" s="1"/>
  <c r="BJ419" s="1"/>
  <c r="BJ420" s="1"/>
  <c r="BJ421" s="1"/>
  <c r="BJ422" s="1"/>
  <c r="BJ423" s="1"/>
  <c r="BJ424" s="1"/>
  <c r="BJ425" s="1"/>
  <c r="BJ426" s="1"/>
  <c r="BJ427" s="1"/>
  <c r="BJ428" s="1"/>
  <c r="BJ429" s="1"/>
  <c r="BJ430" s="1"/>
  <c r="BJ431" s="1"/>
  <c r="BJ432" s="1"/>
  <c r="BJ433" s="1"/>
  <c r="BJ434" s="1"/>
  <c r="BJ435" s="1"/>
  <c r="BJ436" s="1"/>
  <c r="BJ437" s="1"/>
  <c r="BJ438" s="1"/>
  <c r="BJ439" s="1"/>
  <c r="BJ440" s="1"/>
  <c r="BJ441" s="1"/>
  <c r="BJ442" s="1"/>
  <c r="BJ443" s="1"/>
  <c r="BJ444" s="1"/>
  <c r="BJ445" s="1"/>
  <c r="BJ446" s="1"/>
  <c r="BJ447" s="1"/>
  <c r="BJ448" s="1"/>
  <c r="BJ449" s="1"/>
  <c r="BJ450" s="1"/>
  <c r="BJ451" s="1"/>
  <c r="BJ452" s="1"/>
  <c r="BJ453" s="1"/>
  <c r="BJ454" s="1"/>
  <c r="BJ455" s="1"/>
  <c r="BJ456" s="1"/>
  <c r="BJ457" s="1"/>
  <c r="BJ458" s="1"/>
  <c r="BJ459" s="1"/>
  <c r="BJ460" s="1"/>
  <c r="BJ461" s="1"/>
  <c r="BJ462" s="1"/>
  <c r="BJ463" s="1"/>
  <c r="BJ464" s="1"/>
  <c r="BJ465" s="1"/>
  <c r="BJ466" s="1"/>
  <c r="BJ467" s="1"/>
  <c r="BJ468" s="1"/>
  <c r="BJ469" s="1"/>
  <c r="BJ470" s="1"/>
  <c r="BJ471" s="1"/>
  <c r="BJ472" s="1"/>
  <c r="BJ473" s="1"/>
  <c r="BJ474" s="1"/>
  <c r="BJ475" s="1"/>
  <c r="BJ476" s="1"/>
  <c r="BJ477" s="1"/>
  <c r="BJ478" s="1"/>
  <c r="BJ479" s="1"/>
  <c r="BJ480" s="1"/>
  <c r="BJ481" s="1"/>
  <c r="BJ482" s="1"/>
  <c r="BJ483" s="1"/>
  <c r="BJ484" s="1"/>
  <c r="BJ485" s="1"/>
  <c r="BJ486" s="1"/>
  <c r="BJ487" s="1"/>
  <c r="BJ488" s="1"/>
  <c r="BJ489" s="1"/>
  <c r="BJ490" s="1"/>
  <c r="BJ491" s="1"/>
  <c r="BJ492" s="1"/>
  <c r="BJ493" s="1"/>
  <c r="BJ494" s="1"/>
  <c r="BJ495" s="1"/>
  <c r="BJ496" s="1"/>
  <c r="BJ497" s="1"/>
  <c r="BJ498" s="1"/>
  <c r="BJ499" s="1"/>
  <c r="BJ500" s="1"/>
  <c r="BJ501" s="1"/>
  <c r="BJ502" s="1"/>
  <c r="BJ503" s="1"/>
  <c r="BJ504" s="1"/>
  <c r="BJ505" s="1"/>
  <c r="BJ506" s="1"/>
  <c r="BJ507" s="1"/>
  <c r="BJ508" s="1"/>
  <c r="BJ509" s="1"/>
  <c r="BJ510" s="1"/>
  <c r="BJ511" s="1"/>
  <c r="BJ512" s="1"/>
  <c r="BJ513" s="1"/>
  <c r="BJ514" s="1"/>
  <c r="BJ515" s="1"/>
  <c r="BJ516" s="1"/>
  <c r="BJ517" s="1"/>
  <c r="BJ518" s="1"/>
  <c r="BJ519" s="1"/>
  <c r="BJ520" s="1"/>
  <c r="BJ521" s="1"/>
  <c r="BJ522" s="1"/>
  <c r="BJ523" s="1"/>
  <c r="BJ524" s="1"/>
  <c r="BJ525" s="1"/>
  <c r="BJ526" s="1"/>
  <c r="BJ527" s="1"/>
  <c r="BJ528" s="1"/>
  <c r="BJ529" s="1"/>
  <c r="BJ530" s="1"/>
  <c r="BJ531" s="1"/>
  <c r="BJ532" s="1"/>
  <c r="BJ533" s="1"/>
  <c r="BJ534" s="1"/>
  <c r="BJ535" s="1"/>
  <c r="BJ536" s="1"/>
  <c r="BJ537" s="1"/>
  <c r="BJ538" s="1"/>
  <c r="BJ539" s="1"/>
  <c r="BJ540" s="1"/>
  <c r="BJ541" s="1"/>
  <c r="BJ542" s="1"/>
  <c r="BJ543" s="1"/>
  <c r="BJ544" s="1"/>
  <c r="BJ545" s="1"/>
  <c r="BJ546"/>
  <c r="BJ547" s="1"/>
  <c r="BJ548"/>
  <c r="BJ549" s="1"/>
  <c r="BJ550" s="1"/>
  <c r="BJ551" s="1"/>
  <c r="BJ552" s="1"/>
  <c r="BJ553" s="1"/>
  <c r="BJ554" s="1"/>
  <c r="BJ555" s="1"/>
  <c r="BJ556" s="1"/>
  <c r="BJ557" s="1"/>
  <c r="BJ558" s="1"/>
  <c r="BJ559" s="1"/>
  <c r="BJ560" s="1"/>
  <c r="BJ561" s="1"/>
  <c r="BJ562" s="1"/>
  <c r="BJ563" s="1"/>
  <c r="BJ564" s="1"/>
  <c r="BJ565" s="1"/>
  <c r="BJ566" s="1"/>
  <c r="BJ567" s="1"/>
  <c r="BJ568" s="1"/>
  <c r="BJ569" s="1"/>
  <c r="BJ570" s="1"/>
  <c r="BJ571" s="1"/>
  <c r="BJ572" s="1"/>
  <c r="BJ573" s="1"/>
  <c r="BJ574" s="1"/>
  <c r="BJ575" s="1"/>
  <c r="BJ576" s="1"/>
  <c r="BJ577" s="1"/>
  <c r="BJ578" s="1"/>
  <c r="BJ579" s="1"/>
  <c r="BJ580" s="1"/>
  <c r="BJ581" s="1"/>
  <c r="BJ582" s="1"/>
  <c r="BJ583" s="1"/>
  <c r="BJ584" s="1"/>
  <c r="BJ585" s="1"/>
  <c r="BJ586" s="1"/>
  <c r="BJ587" s="1"/>
  <c r="BJ588" s="1"/>
  <c r="BJ589" s="1"/>
  <c r="BJ590" s="1"/>
  <c r="BJ591" s="1"/>
  <c r="BJ592" s="1"/>
  <c r="BJ593" s="1"/>
  <c r="BJ594" s="1"/>
  <c r="BJ595" s="1"/>
  <c r="BJ596" s="1"/>
  <c r="BJ597" s="1"/>
  <c r="BJ598" s="1"/>
  <c r="BJ599" s="1"/>
  <c r="BJ600" s="1"/>
  <c r="BJ601" s="1"/>
  <c r="BJ602" s="1"/>
  <c r="BJ603" s="1"/>
  <c r="BJ604" s="1"/>
  <c r="BJ605" s="1"/>
  <c r="BJ606" s="1"/>
  <c r="BJ607" s="1"/>
  <c r="BJ608" s="1"/>
  <c r="BJ609" s="1"/>
  <c r="BJ610" s="1"/>
  <c r="BJ611" s="1"/>
  <c r="BJ612" s="1"/>
  <c r="BJ613" s="1"/>
  <c r="BJ614" s="1"/>
  <c r="BJ615" s="1"/>
  <c r="BJ616" s="1"/>
  <c r="BJ617" s="1"/>
  <c r="BJ618" s="1"/>
  <c r="BJ619" s="1"/>
  <c r="BJ620" s="1"/>
  <c r="BJ621" s="1"/>
  <c r="BJ622" s="1"/>
  <c r="BJ623" s="1"/>
  <c r="BJ624" s="1"/>
  <c r="BJ625" s="1"/>
  <c r="BJ626" s="1"/>
  <c r="BJ627" s="1"/>
  <c r="BJ628" s="1"/>
  <c r="BJ629" s="1"/>
  <c r="BJ630" s="1"/>
  <c r="BJ631" s="1"/>
  <c r="BJ632" s="1"/>
  <c r="BJ633" s="1"/>
  <c r="BJ634" s="1"/>
  <c r="BJ635" s="1"/>
  <c r="BJ636" s="1"/>
  <c r="BJ637" s="1"/>
  <c r="BJ638" s="1"/>
  <c r="BJ639" s="1"/>
  <c r="BJ640" s="1"/>
  <c r="BJ641" s="1"/>
  <c r="BJ642" s="1"/>
  <c r="BJ643" s="1"/>
  <c r="BJ644" s="1"/>
  <c r="BJ645" s="1"/>
  <c r="BJ646" s="1"/>
  <c r="BJ647" s="1"/>
  <c r="BJ648" s="1"/>
  <c r="BJ649" s="1"/>
  <c r="BJ650" s="1"/>
  <c r="BJ651" s="1"/>
  <c r="BJ652" s="1"/>
  <c r="BJ653" s="1"/>
  <c r="BJ654" s="1"/>
  <c r="BJ655" s="1"/>
  <c r="BJ656" s="1"/>
  <c r="BJ657" s="1"/>
  <c r="BJ658" s="1"/>
  <c r="BJ659" s="1"/>
  <c r="BJ660" s="1"/>
  <c r="BJ661" s="1"/>
  <c r="BJ662" s="1"/>
  <c r="BJ663" s="1"/>
  <c r="BJ664" s="1"/>
  <c r="BJ665" s="1"/>
  <c r="BJ666" s="1"/>
  <c r="BJ667" s="1"/>
  <c r="BJ668" s="1"/>
  <c r="BJ669" s="1"/>
  <c r="BJ670" s="1"/>
  <c r="BJ671" s="1"/>
  <c r="BJ672" s="1"/>
  <c r="BJ673" s="1"/>
  <c r="BJ674" s="1"/>
  <c r="BJ675" s="1"/>
  <c r="BJ676" s="1"/>
  <c r="BJ677" s="1"/>
  <c r="BJ678" s="1"/>
  <c r="BJ679" s="1"/>
  <c r="BJ680" s="1"/>
  <c r="BJ681" s="1"/>
  <c r="BJ682" s="1"/>
  <c r="BJ683" s="1"/>
  <c r="BJ684" s="1"/>
  <c r="BJ685" s="1"/>
  <c r="BJ686" s="1"/>
  <c r="BJ687" s="1"/>
  <c r="BJ688" s="1"/>
  <c r="BJ689" s="1"/>
  <c r="BJ690" s="1"/>
  <c r="BJ691" s="1"/>
  <c r="BJ692" s="1"/>
  <c r="BJ693" s="1"/>
  <c r="BJ694" s="1"/>
  <c r="BJ695" s="1"/>
  <c r="BJ696" s="1"/>
  <c r="BJ697" s="1"/>
  <c r="BJ698" s="1"/>
  <c r="BJ699" s="1"/>
  <c r="BJ700" s="1"/>
  <c r="BJ701" s="1"/>
  <c r="BJ702" s="1"/>
  <c r="BJ703" s="1"/>
  <c r="BJ704" s="1"/>
  <c r="BJ705" s="1"/>
  <c r="BJ706" s="1"/>
  <c r="BJ707" s="1"/>
  <c r="BJ708" s="1"/>
  <c r="BJ709" s="1"/>
  <c r="BJ710" s="1"/>
  <c r="BJ711" s="1"/>
  <c r="BJ712" s="1"/>
  <c r="BJ713" s="1"/>
  <c r="BJ714" s="1"/>
  <c r="BJ715" s="1"/>
  <c r="BJ716" s="1"/>
  <c r="BJ717" s="1"/>
  <c r="BJ718" s="1"/>
  <c r="BJ719" s="1"/>
  <c r="BJ720" s="1"/>
  <c r="BJ721" s="1"/>
  <c r="BJ722" s="1"/>
  <c r="BJ723" s="1"/>
  <c r="BJ724" s="1"/>
  <c r="BJ725" s="1"/>
  <c r="BJ726" s="1"/>
  <c r="BJ727" s="1"/>
  <c r="BJ728" s="1"/>
  <c r="BJ729" s="1"/>
  <c r="BJ730" s="1"/>
  <c r="BJ731" s="1"/>
  <c r="BJ732" s="1"/>
  <c r="BJ733" s="1"/>
  <c r="BJ734" s="1"/>
  <c r="BJ735" s="1"/>
  <c r="BJ736" s="1"/>
  <c r="BJ737" s="1"/>
  <c r="BJ738" s="1"/>
  <c r="BJ739" s="1"/>
  <c r="BJ740" s="1"/>
  <c r="BJ741" s="1"/>
  <c r="BJ742" s="1"/>
  <c r="BJ743" s="1"/>
  <c r="BJ744" s="1"/>
  <c r="BJ745" s="1"/>
  <c r="BJ746" s="1"/>
  <c r="BJ747" s="1"/>
  <c r="BJ748" s="1"/>
  <c r="BJ749" s="1"/>
  <c r="BJ750" s="1"/>
  <c r="BJ751" s="1"/>
  <c r="BJ752" s="1"/>
  <c r="BJ753" s="1"/>
  <c r="BJ754" s="1"/>
  <c r="BJ755" s="1"/>
  <c r="BJ756" s="1"/>
  <c r="BJ757" s="1"/>
  <c r="BJ758" s="1"/>
  <c r="BJ759" s="1"/>
  <c r="BJ760" s="1"/>
  <c r="BJ761" s="1"/>
  <c r="BJ762" s="1"/>
  <c r="BJ763" s="1"/>
  <c r="BJ764" s="1"/>
  <c r="BJ765" s="1"/>
  <c r="BJ766" s="1"/>
  <c r="BJ767" s="1"/>
  <c r="BJ768" s="1"/>
  <c r="BJ769" s="1"/>
  <c r="BJ770" s="1"/>
  <c r="BJ771" s="1"/>
  <c r="BJ772" s="1"/>
  <c r="BJ773" s="1"/>
  <c r="BJ774" s="1"/>
  <c r="BJ775" s="1"/>
  <c r="BJ776" s="1"/>
  <c r="BJ777" s="1"/>
  <c r="BJ778" s="1"/>
  <c r="BJ779" s="1"/>
  <c r="BJ780" s="1"/>
  <c r="BJ781" s="1"/>
  <c r="BJ782" s="1"/>
  <c r="BJ783" s="1"/>
  <c r="BJ784" s="1"/>
  <c r="BJ785" s="1"/>
  <c r="BJ786" s="1"/>
  <c r="BJ787" s="1"/>
  <c r="BJ788" s="1"/>
  <c r="BJ789" s="1"/>
  <c r="BJ790" s="1"/>
  <c r="BJ791" s="1"/>
  <c r="BJ792" s="1"/>
  <c r="BJ793" s="1"/>
  <c r="BJ794" s="1"/>
  <c r="BJ795" s="1"/>
  <c r="BJ796" s="1"/>
  <c r="BJ797" s="1"/>
  <c r="BJ798" s="1"/>
  <c r="BJ799" s="1"/>
  <c r="BJ800" s="1"/>
  <c r="BJ801" s="1"/>
  <c r="BJ802" s="1"/>
  <c r="BJ803" s="1"/>
  <c r="BJ804" s="1"/>
  <c r="BJ805" s="1"/>
  <c r="BJ806" s="1"/>
  <c r="BJ807" s="1"/>
  <c r="BJ808" s="1"/>
  <c r="BJ809" s="1"/>
  <c r="BJ810" s="1"/>
  <c r="BJ811" s="1"/>
  <c r="BJ812" s="1"/>
  <c r="BJ813" s="1"/>
  <c r="BJ814" s="1"/>
  <c r="BJ815" s="1"/>
  <c r="BJ816" s="1"/>
  <c r="BJ817" s="1"/>
  <c r="BJ818" s="1"/>
  <c r="BJ819" s="1"/>
  <c r="BJ820" s="1"/>
  <c r="BJ821" s="1"/>
  <c r="BJ822" s="1"/>
  <c r="BJ823" s="1"/>
  <c r="BJ824" s="1"/>
  <c r="BJ825" s="1"/>
  <c r="BJ826" s="1"/>
  <c r="BJ827" s="1"/>
  <c r="BJ828" s="1"/>
  <c r="BJ829" s="1"/>
  <c r="BJ830" s="1"/>
  <c r="BJ831" s="1"/>
  <c r="BJ832" s="1"/>
  <c r="BJ833" s="1"/>
  <c r="BJ834" s="1"/>
  <c r="BJ835" s="1"/>
  <c r="BJ836" s="1"/>
  <c r="BJ837" s="1"/>
  <c r="BJ838" s="1"/>
  <c r="BJ839" s="1"/>
  <c r="BJ840" s="1"/>
  <c r="BJ841" s="1"/>
  <c r="BJ842" s="1"/>
  <c r="BJ843" s="1"/>
  <c r="BJ844" s="1"/>
  <c r="BJ845" s="1"/>
  <c r="BJ846" s="1"/>
  <c r="BJ847" s="1"/>
  <c r="BJ848" s="1"/>
  <c r="BJ849" s="1"/>
  <c r="BJ850" s="1"/>
  <c r="BJ851" s="1"/>
  <c r="BJ852" s="1"/>
  <c r="BJ853" s="1"/>
  <c r="BJ854" s="1"/>
  <c r="BJ855" s="1"/>
  <c r="BJ856" s="1"/>
  <c r="BJ857" s="1"/>
  <c r="BJ858" s="1"/>
  <c r="BJ859" s="1"/>
  <c r="BJ860" s="1"/>
  <c r="BJ861" s="1"/>
  <c r="BJ862" s="1"/>
  <c r="BJ863" s="1"/>
  <c r="BJ864" s="1"/>
  <c r="BJ865" s="1"/>
  <c r="BJ866" s="1"/>
  <c r="BJ867" s="1"/>
  <c r="BJ868" s="1"/>
  <c r="BJ869" s="1"/>
  <c r="BJ870" s="1"/>
  <c r="BJ871" s="1"/>
  <c r="BJ872" s="1"/>
  <c r="BJ873" s="1"/>
  <c r="BJ874" s="1"/>
  <c r="BJ875" s="1"/>
  <c r="BJ876" s="1"/>
  <c r="BJ877" s="1"/>
  <c r="BJ878" s="1"/>
  <c r="BJ879" s="1"/>
  <c r="BJ880" s="1"/>
  <c r="BJ881" s="1"/>
  <c r="BJ882" s="1"/>
  <c r="BJ883" s="1"/>
  <c r="BJ884" s="1"/>
  <c r="BJ885" s="1"/>
  <c r="BJ886" s="1"/>
  <c r="BJ887" s="1"/>
  <c r="BJ888" s="1"/>
  <c r="BJ889" s="1"/>
  <c r="BJ890" s="1"/>
  <c r="BJ891" s="1"/>
  <c r="BJ892" s="1"/>
  <c r="BJ893" s="1"/>
  <c r="BJ894" s="1"/>
  <c r="BJ895" s="1"/>
  <c r="BJ896" s="1"/>
  <c r="BJ897" s="1"/>
  <c r="BJ898" s="1"/>
  <c r="BJ899" s="1"/>
  <c r="BJ900" s="1"/>
  <c r="BJ901" s="1"/>
  <c r="BJ902" s="1"/>
  <c r="BJ903" s="1"/>
  <c r="BJ904" s="1"/>
  <c r="BJ905" s="1"/>
  <c r="BJ906" s="1"/>
  <c r="BJ907" s="1"/>
  <c r="BJ908" s="1"/>
  <c r="BJ909" s="1"/>
  <c r="BJ910" s="1"/>
  <c r="BJ911" s="1"/>
  <c r="BJ912" s="1"/>
  <c r="BJ913" s="1"/>
  <c r="BJ914" s="1"/>
  <c r="BJ915" s="1"/>
  <c r="BJ916" s="1"/>
  <c r="BJ917" s="1"/>
  <c r="BJ918" s="1"/>
  <c r="BJ919" s="1"/>
  <c r="BJ920" s="1"/>
  <c r="BJ921" s="1"/>
  <c r="BJ922" s="1"/>
  <c r="BJ923" s="1"/>
  <c r="BJ924" s="1"/>
  <c r="BJ925" s="1"/>
  <c r="BJ926" s="1"/>
  <c r="BJ927" s="1"/>
  <c r="BJ928" s="1"/>
  <c r="BJ929" s="1"/>
  <c r="BJ930" s="1"/>
  <c r="BJ931" s="1"/>
  <c r="BJ932" s="1"/>
  <c r="BJ933" s="1"/>
  <c r="BJ934" s="1"/>
  <c r="BJ935" s="1"/>
  <c r="BJ936" s="1"/>
  <c r="BJ937" s="1"/>
  <c r="BJ938" s="1"/>
  <c r="BJ939" s="1"/>
  <c r="BJ940" s="1"/>
  <c r="BJ941" s="1"/>
  <c r="BJ942" s="1"/>
  <c r="BJ943" s="1"/>
  <c r="BJ944" s="1"/>
  <c r="BJ945" s="1"/>
  <c r="BJ946" s="1"/>
  <c r="BJ947" s="1"/>
  <c r="BJ948" s="1"/>
  <c r="BJ949" s="1"/>
  <c r="BJ950" s="1"/>
  <c r="BJ951" s="1"/>
  <c r="BJ952" s="1"/>
  <c r="BJ953" s="1"/>
  <c r="BJ954" s="1"/>
  <c r="BJ955" s="1"/>
  <c r="BJ956" s="1"/>
  <c r="BJ957" s="1"/>
  <c r="BJ958" s="1"/>
  <c r="BJ959" s="1"/>
  <c r="BJ960" s="1"/>
  <c r="BJ961" s="1"/>
  <c r="BJ962" s="1"/>
  <c r="BJ963" s="1"/>
  <c r="BJ964" s="1"/>
  <c r="BJ965" s="1"/>
  <c r="BJ966" s="1"/>
  <c r="BJ967" s="1"/>
  <c r="BJ968" s="1"/>
  <c r="BJ969" s="1"/>
  <c r="BJ970" s="1"/>
  <c r="BJ971" s="1"/>
  <c r="BJ972" s="1"/>
  <c r="BJ973" s="1"/>
  <c r="BJ974" s="1"/>
  <c r="BJ975" s="1"/>
  <c r="BJ976" s="1"/>
  <c r="BJ977" s="1"/>
  <c r="BJ978" s="1"/>
  <c r="BJ979" s="1"/>
  <c r="BJ980" s="1"/>
  <c r="BJ981" s="1"/>
  <c r="BJ982" s="1"/>
  <c r="BJ983" s="1"/>
  <c r="BJ984" s="1"/>
  <c r="BJ985" s="1"/>
  <c r="BJ986" s="1"/>
  <c r="BJ987" s="1"/>
  <c r="BJ988" s="1"/>
  <c r="BJ989" s="1"/>
  <c r="BJ990" s="1"/>
  <c r="BJ991" s="1"/>
  <c r="BJ992" s="1"/>
  <c r="BJ993" s="1"/>
  <c r="BJ994" s="1"/>
  <c r="BJ995" s="1"/>
  <c r="BJ996" s="1"/>
  <c r="BJ997" s="1"/>
  <c r="BJ998" s="1"/>
  <c r="BJ999" s="1"/>
  <c r="BJ1000" s="1"/>
  <c r="BJ1001" s="1"/>
  <c r="BJ1002" s="1"/>
  <c r="BJ1003" s="1"/>
  <c r="BJ1004" s="1"/>
  <c r="BJ1005" s="1"/>
  <c r="BJ1006" s="1"/>
  <c r="BJ1007" s="1"/>
  <c r="BJ1008" s="1"/>
  <c r="BJ1009" s="1"/>
  <c r="BJ1010" s="1"/>
  <c r="BJ1011" s="1"/>
  <c r="BJ1012" s="1"/>
  <c r="BJ1013" s="1"/>
  <c r="BJ1014" s="1"/>
  <c r="BJ1015" s="1"/>
  <c r="BJ1016" s="1"/>
  <c r="BJ1017" s="1"/>
  <c r="BJ1018" s="1"/>
  <c r="BJ1019" s="1"/>
  <c r="BJ1020" s="1"/>
  <c r="BJ1021" s="1"/>
  <c r="BJ1022" s="1"/>
  <c r="BJ1023" s="1"/>
  <c r="BJ1024" s="1"/>
  <c r="BJ1025" s="1"/>
  <c r="BJ1026" s="1"/>
  <c r="BJ1027" s="1"/>
  <c r="BJ1028" s="1"/>
  <c r="BJ1029" s="1"/>
  <c r="BJ1030" s="1"/>
  <c r="BJ1031" s="1"/>
  <c r="BJ1032" s="1"/>
  <c r="BJ1033" s="1"/>
  <c r="BJ1034" s="1"/>
  <c r="BJ1035" s="1"/>
  <c r="BJ1036" s="1"/>
  <c r="BJ1037" s="1"/>
  <c r="BJ1038" s="1"/>
  <c r="BJ1039" s="1"/>
  <c r="BJ1040" s="1"/>
  <c r="BJ1041" s="1"/>
  <c r="BJ1042" s="1"/>
  <c r="BJ1043" s="1"/>
  <c r="BJ1044" s="1"/>
  <c r="BJ1045" s="1"/>
  <c r="BJ1046" s="1"/>
  <c r="BJ1047" s="1"/>
  <c r="BJ1048" s="1"/>
  <c r="BJ1049" s="1"/>
  <c r="BJ1050" s="1"/>
  <c r="BJ1051" s="1"/>
  <c r="BJ1052" s="1"/>
  <c r="BJ1053" s="1"/>
  <c r="BJ1054" s="1"/>
  <c r="BJ1055" s="1"/>
  <c r="BJ1056" s="1"/>
  <c r="BJ1057" s="1"/>
  <c r="BJ1058" s="1"/>
  <c r="BJ1059" s="1"/>
  <c r="BJ1060" s="1"/>
  <c r="BJ1061" s="1"/>
  <c r="BJ1062" s="1"/>
  <c r="BJ1063" s="1"/>
  <c r="BJ1064" s="1"/>
  <c r="BJ1065" s="1"/>
  <c r="BJ1066" s="1"/>
  <c r="BJ1067" s="1"/>
  <c r="BJ1068" s="1"/>
  <c r="BJ1069" s="1"/>
  <c r="BJ1070" s="1"/>
  <c r="BJ1071" s="1"/>
  <c r="BJ1072" s="1"/>
  <c r="BJ1073" s="1"/>
  <c r="BJ1074" s="1"/>
  <c r="BJ1075" s="1"/>
  <c r="BJ1076" s="1"/>
  <c r="BJ1077" s="1"/>
  <c r="BJ1078" s="1"/>
  <c r="BJ1079" s="1"/>
  <c r="BJ1080" s="1"/>
  <c r="BJ1081" s="1"/>
  <c r="BJ1082" s="1"/>
  <c r="BJ1083" s="1"/>
  <c r="BJ1084" s="1"/>
  <c r="BJ1085" s="1"/>
  <c r="BJ1086" s="1"/>
  <c r="BJ1087" s="1"/>
  <c r="BJ1088" s="1"/>
  <c r="BJ1089" s="1"/>
  <c r="BJ1090" s="1"/>
  <c r="BJ1091" s="1"/>
  <c r="BJ1092" s="1"/>
  <c r="BJ1093" s="1"/>
  <c r="BJ1094" s="1"/>
  <c r="BJ1095" s="1"/>
  <c r="BJ1096" s="1"/>
  <c r="BJ1097" s="1"/>
  <c r="BJ1098" s="1"/>
  <c r="BJ1099" s="1"/>
  <c r="BJ1100" s="1"/>
  <c r="BJ1101" s="1"/>
  <c r="BJ1102" s="1"/>
  <c r="BJ1103" s="1"/>
  <c r="BJ1104" s="1"/>
  <c r="BJ1105" s="1"/>
  <c r="BJ1106" s="1"/>
  <c r="BJ1107" s="1"/>
  <c r="BJ1108" s="1"/>
  <c r="BJ1109" s="1"/>
  <c r="BJ1110" s="1"/>
  <c r="BJ1111" s="1"/>
  <c r="BJ1112" s="1"/>
  <c r="BJ1113" s="1"/>
  <c r="BJ1114" s="1"/>
  <c r="BJ1115" s="1"/>
  <c r="BJ1116" s="1"/>
  <c r="BJ1117" s="1"/>
  <c r="BJ1118" s="1"/>
  <c r="BJ1119" s="1"/>
  <c r="BJ1120" s="1"/>
  <c r="BJ1121" s="1"/>
  <c r="BJ1122" s="1"/>
  <c r="BJ1123" s="1"/>
  <c r="BJ1124" s="1"/>
  <c r="BJ1125" s="1"/>
  <c r="BJ1126" s="1"/>
  <c r="BJ1127" s="1"/>
  <c r="BJ1128" s="1"/>
  <c r="BJ1129" s="1"/>
  <c r="BJ1130" s="1"/>
  <c r="BJ1131" s="1"/>
  <c r="BJ1132" s="1"/>
  <c r="BJ1133" s="1"/>
  <c r="BJ1134" s="1"/>
  <c r="BJ1135" s="1"/>
  <c r="BJ1136" s="1"/>
  <c r="BJ1137" s="1"/>
  <c r="BJ1138" s="1"/>
  <c r="BJ1139" s="1"/>
  <c r="BJ1140" s="1"/>
  <c r="BJ1141" s="1"/>
  <c r="BJ1142" s="1"/>
  <c r="BJ1143" s="1"/>
  <c r="BJ1144" s="1"/>
  <c r="BJ1145" s="1"/>
  <c r="BJ1146" s="1"/>
  <c r="BJ1147" s="1"/>
  <c r="BJ1148" s="1"/>
  <c r="BJ1149" s="1"/>
  <c r="BJ1150" s="1"/>
  <c r="BJ1151" s="1"/>
  <c r="BJ1152" s="1"/>
  <c r="BJ1153" s="1"/>
  <c r="BJ1154" s="1"/>
  <c r="BJ1155" s="1"/>
  <c r="BJ1156" s="1"/>
  <c r="BJ1157" s="1"/>
  <c r="BJ1158" s="1"/>
  <c r="BJ1159" s="1"/>
  <c r="BJ1160" s="1"/>
  <c r="BJ1161" s="1"/>
  <c r="BJ1162" s="1"/>
  <c r="BJ1163" s="1"/>
  <c r="BJ1164" s="1"/>
  <c r="BJ1165" s="1"/>
  <c r="BJ1166" s="1"/>
  <c r="BJ1167" s="1"/>
  <c r="BJ1168" s="1"/>
  <c r="BJ1169" s="1"/>
  <c r="BJ1170" s="1"/>
  <c r="BJ1171" s="1"/>
  <c r="BJ1172" s="1"/>
  <c r="BJ1173" s="1"/>
  <c r="BJ1174" s="1"/>
  <c r="BJ1175" s="1"/>
  <c r="BJ1176" s="1"/>
  <c r="BJ1177" s="1"/>
  <c r="BJ1178" s="1"/>
  <c r="BJ1179" s="1"/>
  <c r="BJ1180" s="1"/>
  <c r="BJ1181" s="1"/>
  <c r="BJ1182" s="1"/>
  <c r="BJ1183" s="1"/>
  <c r="BJ1184" s="1"/>
  <c r="BJ1185" s="1"/>
  <c r="BJ1186" s="1"/>
  <c r="BJ1187" s="1"/>
  <c r="BJ1188" s="1"/>
  <c r="BJ1189" s="1"/>
  <c r="BJ1190" s="1"/>
  <c r="BJ1191" s="1"/>
  <c r="BJ1192" s="1"/>
  <c r="BJ1193" s="1"/>
  <c r="BJ1194" s="1"/>
  <c r="BJ1195" s="1"/>
  <c r="BJ1196" s="1"/>
  <c r="BJ1197" s="1"/>
  <c r="BJ1198" s="1"/>
  <c r="BJ1199" s="1"/>
  <c r="BJ1200" s="1"/>
  <c r="BJ1201" s="1"/>
  <c r="BJ1202" s="1"/>
  <c r="BJ1203" s="1"/>
  <c r="BJ1204" s="1"/>
  <c r="BJ1205" s="1"/>
  <c r="BJ1206" s="1"/>
  <c r="BJ1207" s="1"/>
  <c r="BJ1208" s="1"/>
  <c r="BJ1209" s="1"/>
  <c r="BJ1210" s="1"/>
  <c r="BJ1211" s="1"/>
  <c r="BJ1212" s="1"/>
  <c r="BJ1213" s="1"/>
  <c r="BJ1214" s="1"/>
  <c r="BJ1215" s="1"/>
  <c r="BJ1216" s="1"/>
  <c r="BJ1217" s="1"/>
  <c r="BJ1218" s="1"/>
  <c r="BJ1219" s="1"/>
  <c r="BJ1220" s="1"/>
  <c r="BJ1221" s="1"/>
  <c r="BJ1222" s="1"/>
  <c r="BJ1223" s="1"/>
  <c r="BJ1224" s="1"/>
  <c r="BJ1225" s="1"/>
  <c r="BJ1226" s="1"/>
  <c r="BJ1227" s="1"/>
  <c r="BJ1228" s="1"/>
  <c r="BJ1229" s="1"/>
  <c r="BJ1230" s="1"/>
  <c r="BJ1231" s="1"/>
  <c r="BJ1232" s="1"/>
  <c r="BJ1233" s="1"/>
  <c r="BJ1234" s="1"/>
  <c r="BJ1235" s="1"/>
  <c r="BJ1236" s="1"/>
  <c r="BJ1237" s="1"/>
  <c r="BJ1238" s="1"/>
  <c r="BJ1239" s="1"/>
  <c r="BJ1240" s="1"/>
  <c r="BJ1241" s="1"/>
  <c r="BJ1242" s="1"/>
  <c r="BJ1243" s="1"/>
  <c r="BJ1244" s="1"/>
  <c r="BJ1245" s="1"/>
  <c r="BJ1246" s="1"/>
  <c r="BJ1247" s="1"/>
  <c r="BJ1248" s="1"/>
  <c r="BJ1249" s="1"/>
  <c r="C4" l="1"/>
  <c r="G20"/>
  <c r="D21"/>
  <c r="E4"/>
  <c r="BG4"/>
  <c r="BI50"/>
  <c r="K31"/>
  <c r="K32" s="1"/>
  <c r="F4" s="1"/>
  <c r="G21"/>
  <c r="C12"/>
  <c r="BH4" l="1"/>
  <c r="BF51"/>
  <c r="F12"/>
  <c r="E12"/>
  <c r="D22"/>
  <c r="D4" s="1"/>
  <c r="D12" l="1"/>
  <c r="BG5"/>
  <c r="BI51"/>
  <c r="BH5" s="1"/>
  <c r="BF52" l="1"/>
  <c r="BG6" l="1"/>
  <c r="BI52"/>
  <c r="BH6" s="1"/>
  <c r="BF53" l="1"/>
  <c r="BG7" l="1"/>
  <c r="BI53"/>
  <c r="BH7" s="1"/>
  <c r="BF54" l="1"/>
  <c r="BG8" l="1"/>
  <c r="BI54"/>
  <c r="BH8" s="1"/>
  <c r="BF55" l="1"/>
  <c r="BG9" l="1"/>
  <c r="BI55"/>
  <c r="BH9" s="1"/>
  <c r="BF56" l="1"/>
  <c r="BG10" l="1"/>
  <c r="BI56"/>
  <c r="BH10" s="1"/>
  <c r="BF57" l="1"/>
  <c r="BI57" l="1"/>
  <c r="BH11" s="1"/>
  <c r="BG11"/>
  <c r="BF58" l="1"/>
  <c r="BI58" l="1"/>
  <c r="BH12" s="1"/>
  <c r="BG12"/>
  <c r="BF59" l="1"/>
  <c r="BI59" l="1"/>
  <c r="BH13" s="1"/>
  <c r="BG13"/>
  <c r="BF60" l="1"/>
  <c r="BI60" l="1"/>
  <c r="BH14" s="1"/>
  <c r="BG14"/>
  <c r="BF61" l="1"/>
  <c r="BI61" l="1"/>
  <c r="BH15" s="1"/>
  <c r="BG15"/>
  <c r="BF62"/>
  <c r="BI62" l="1"/>
  <c r="BF63" s="1"/>
  <c r="BI63" l="1"/>
  <c r="BF64" s="1"/>
  <c r="BI64" l="1"/>
  <c r="BF65" s="1"/>
  <c r="BI65" l="1"/>
  <c r="BF66" s="1"/>
  <c r="BI66" l="1"/>
  <c r="BF67" s="1"/>
  <c r="BI67" l="1"/>
  <c r="BF68" s="1"/>
  <c r="BI68" l="1"/>
  <c r="BF69" s="1"/>
  <c r="BI69" l="1"/>
  <c r="BF70" s="1"/>
  <c r="BI70" l="1"/>
  <c r="BF71" s="1"/>
  <c r="BI71" l="1"/>
  <c r="BF72" s="1"/>
  <c r="BI72" l="1"/>
  <c r="BF73" s="1"/>
  <c r="BJ4" l="1"/>
  <c r="BI73"/>
  <c r="BK4" s="1"/>
  <c r="BF74"/>
  <c r="BI74" l="1"/>
  <c r="BF75" s="1"/>
  <c r="BI75" l="1"/>
  <c r="BF76" s="1"/>
  <c r="BI76" l="1"/>
  <c r="BF77" s="1"/>
  <c r="BI77" l="1"/>
  <c r="BF78" s="1"/>
  <c r="BI78" l="1"/>
  <c r="BF79" s="1"/>
  <c r="BI79" l="1"/>
  <c r="BF80" s="1"/>
  <c r="BI80" l="1"/>
  <c r="BF81" s="1"/>
  <c r="BI81" l="1"/>
  <c r="BF82" s="1"/>
  <c r="BI82" l="1"/>
  <c r="BF83" s="1"/>
  <c r="BI83" l="1"/>
  <c r="BF84" s="1"/>
  <c r="BI84" l="1"/>
  <c r="BF85" s="1"/>
  <c r="BJ5" l="1"/>
  <c r="BI85"/>
  <c r="BK5" s="1"/>
  <c r="BF86"/>
  <c r="BI86" l="1"/>
  <c r="BF87" s="1"/>
  <c r="BI87" l="1"/>
  <c r="BF88" s="1"/>
  <c r="BI88" l="1"/>
  <c r="BF89" s="1"/>
  <c r="BI89" l="1"/>
  <c r="BF90" s="1"/>
  <c r="BI90" l="1"/>
  <c r="BF91" s="1"/>
  <c r="BI91" l="1"/>
  <c r="BF92" s="1"/>
  <c r="BI92" l="1"/>
  <c r="BF93" s="1"/>
  <c r="BI93" l="1"/>
  <c r="BF94" s="1"/>
  <c r="BI94" l="1"/>
  <c r="BF95" s="1"/>
  <c r="BI95" l="1"/>
  <c r="BF96" s="1"/>
  <c r="BI96" l="1"/>
  <c r="BF97" s="1"/>
  <c r="BJ6" l="1"/>
  <c r="BI97"/>
  <c r="BK6" s="1"/>
  <c r="BF98"/>
  <c r="BI98" l="1"/>
  <c r="BF99" s="1"/>
  <c r="BI99" l="1"/>
  <c r="BF100" s="1"/>
  <c r="BI100" l="1"/>
  <c r="BF101" s="1"/>
  <c r="BI101" l="1"/>
  <c r="BF102" s="1"/>
  <c r="BI102" l="1"/>
  <c r="BF103" s="1"/>
  <c r="BI103" l="1"/>
  <c r="BF104" s="1"/>
  <c r="BI104" l="1"/>
  <c r="BF105" s="1"/>
  <c r="BI105" l="1"/>
  <c r="BF106" s="1"/>
  <c r="BI106" l="1"/>
  <c r="BF107" s="1"/>
  <c r="BI107" l="1"/>
  <c r="BF108" s="1"/>
  <c r="BI108" l="1"/>
  <c r="BF109" s="1"/>
  <c r="BJ7" l="1"/>
  <c r="BI109"/>
  <c r="BK7" s="1"/>
  <c r="BF110"/>
  <c r="BI110" l="1"/>
  <c r="BF111" s="1"/>
  <c r="BI111" l="1"/>
  <c r="BF112" s="1"/>
  <c r="BI112" l="1"/>
  <c r="BF113" s="1"/>
  <c r="BI113" l="1"/>
  <c r="BF114" s="1"/>
  <c r="BI114" l="1"/>
  <c r="BF115" s="1"/>
  <c r="BI115" l="1"/>
  <c r="BF116" s="1"/>
  <c r="BI116" l="1"/>
  <c r="BF117" s="1"/>
  <c r="BI117" l="1"/>
  <c r="BF118" s="1"/>
  <c r="BI118" l="1"/>
  <c r="BF119" s="1"/>
  <c r="BI119" l="1"/>
  <c r="BF120" s="1"/>
  <c r="BI120" l="1"/>
  <c r="BF121" s="1"/>
  <c r="BJ8" l="1"/>
  <c r="BI121"/>
  <c r="BK8" s="1"/>
  <c r="BF122"/>
  <c r="BI122" l="1"/>
  <c r="BF123" s="1"/>
  <c r="BI123" l="1"/>
  <c r="BF124" s="1"/>
  <c r="BI124" l="1"/>
  <c r="BF125" s="1"/>
  <c r="BI125" l="1"/>
  <c r="BF126" s="1"/>
  <c r="BI126" l="1"/>
  <c r="BF127" s="1"/>
  <c r="BI127" l="1"/>
  <c r="BF128" s="1"/>
  <c r="BI128" l="1"/>
  <c r="BF129" s="1"/>
  <c r="BI129" l="1"/>
  <c r="BF130" s="1"/>
  <c r="BI130" l="1"/>
  <c r="BF131" s="1"/>
  <c r="BI131" l="1"/>
  <c r="BF132" s="1"/>
  <c r="BI132" l="1"/>
  <c r="BF133" s="1"/>
  <c r="BJ9" l="1"/>
  <c r="BI133"/>
  <c r="BK9" s="1"/>
  <c r="BF134"/>
  <c r="BI134" l="1"/>
  <c r="BF135" s="1"/>
  <c r="BI135" l="1"/>
  <c r="BF136" s="1"/>
  <c r="BI136" l="1"/>
  <c r="BF137" s="1"/>
  <c r="BI137" l="1"/>
  <c r="BF138" s="1"/>
  <c r="BI138" l="1"/>
  <c r="BF139" s="1"/>
  <c r="BI139" l="1"/>
  <c r="BF140" s="1"/>
  <c r="BI140" l="1"/>
  <c r="BF141" s="1"/>
  <c r="BI141" l="1"/>
  <c r="BF142" s="1"/>
  <c r="BI142" l="1"/>
  <c r="BF143" s="1"/>
  <c r="BI143" l="1"/>
  <c r="BF144" s="1"/>
  <c r="BI144" l="1"/>
  <c r="BF145" s="1"/>
  <c r="BJ10" l="1"/>
  <c r="BI145"/>
  <c r="BK10" s="1"/>
  <c r="BF146"/>
  <c r="BI146" l="1"/>
  <c r="BF147" s="1"/>
  <c r="BI147" l="1"/>
  <c r="BF148" s="1"/>
  <c r="BI148" l="1"/>
  <c r="BF149" s="1"/>
  <c r="BI149" l="1"/>
  <c r="BF150" s="1"/>
  <c r="BI150" l="1"/>
  <c r="BF151" s="1"/>
  <c r="BI151" l="1"/>
  <c r="BF152" s="1"/>
  <c r="BI152" l="1"/>
  <c r="BF153" s="1"/>
  <c r="BI153" l="1"/>
  <c r="BF154" s="1"/>
  <c r="BI154" l="1"/>
  <c r="BF155" s="1"/>
  <c r="BI155" l="1"/>
  <c r="BF156" s="1"/>
  <c r="BI156" l="1"/>
  <c r="BF157" s="1"/>
  <c r="BJ11" l="1"/>
  <c r="BI157"/>
  <c r="BK11" s="1"/>
  <c r="BF158"/>
  <c r="BI158" l="1"/>
  <c r="BF159" s="1"/>
  <c r="BI159" l="1"/>
  <c r="BF160" s="1"/>
  <c r="BI160" l="1"/>
  <c r="BF161" s="1"/>
  <c r="BI161" l="1"/>
  <c r="BF162" s="1"/>
  <c r="BI162" l="1"/>
  <c r="BF163" s="1"/>
  <c r="BI163" l="1"/>
  <c r="BF164" s="1"/>
  <c r="BI164" l="1"/>
  <c r="BF165" s="1"/>
  <c r="BI165" l="1"/>
  <c r="BF166" s="1"/>
  <c r="BI166" l="1"/>
  <c r="BF167" s="1"/>
  <c r="BI167" l="1"/>
  <c r="BF168" s="1"/>
  <c r="BI168" l="1"/>
  <c r="BF169" s="1"/>
  <c r="BJ12" l="1"/>
  <c r="BI169"/>
  <c r="BK12" s="1"/>
  <c r="BF170"/>
  <c r="BI170" l="1"/>
  <c r="BF171" s="1"/>
  <c r="BI171" l="1"/>
  <c r="BF172" s="1"/>
  <c r="BI172" l="1"/>
  <c r="BF173" s="1"/>
  <c r="BI173" l="1"/>
  <c r="BF174" s="1"/>
  <c r="BI174" l="1"/>
  <c r="BF175" s="1"/>
  <c r="BI175" l="1"/>
  <c r="BF176" s="1"/>
  <c r="BI176" l="1"/>
  <c r="BF177" s="1"/>
  <c r="BI177" l="1"/>
  <c r="BF178" s="1"/>
  <c r="BI178" l="1"/>
  <c r="BF179" s="1"/>
  <c r="BI179" l="1"/>
  <c r="BF180" s="1"/>
  <c r="BI180" l="1"/>
  <c r="BF181" s="1"/>
  <c r="BJ13" l="1"/>
  <c r="BI181"/>
  <c r="BK13" s="1"/>
  <c r="BF182"/>
  <c r="BI182" l="1"/>
  <c r="BF183" s="1"/>
  <c r="BI183" l="1"/>
  <c r="BF184" s="1"/>
  <c r="BI184" l="1"/>
  <c r="BF185" s="1"/>
  <c r="BI185" l="1"/>
  <c r="BF186" s="1"/>
  <c r="BI186" l="1"/>
  <c r="BF187" s="1"/>
  <c r="BI187" l="1"/>
  <c r="BF188" s="1"/>
  <c r="BI188" l="1"/>
  <c r="BF189" s="1"/>
  <c r="BI189" l="1"/>
  <c r="BF190" s="1"/>
  <c r="BI190" l="1"/>
  <c r="BF191" s="1"/>
  <c r="BI191" l="1"/>
  <c r="BF192" s="1"/>
  <c r="BI192" l="1"/>
  <c r="BF193" s="1"/>
  <c r="BJ14" l="1"/>
  <c r="BI193"/>
  <c r="BK14" s="1"/>
  <c r="BF194"/>
  <c r="BI194" l="1"/>
  <c r="BF195" s="1"/>
  <c r="BI195" l="1"/>
  <c r="BF196" s="1"/>
  <c r="BI196" l="1"/>
  <c r="BF197" s="1"/>
  <c r="BI197" l="1"/>
  <c r="BF198" s="1"/>
  <c r="BI198" l="1"/>
  <c r="BF199" s="1"/>
  <c r="BI199" l="1"/>
  <c r="BF200" s="1"/>
  <c r="BI200" l="1"/>
  <c r="BF201" s="1"/>
  <c r="BI201" l="1"/>
  <c r="BF202" s="1"/>
  <c r="BI202" l="1"/>
  <c r="BF203" s="1"/>
  <c r="BI203" l="1"/>
  <c r="BF204" s="1"/>
  <c r="BI204" l="1"/>
  <c r="BF205" s="1"/>
  <c r="BJ15" l="1"/>
  <c r="BI205"/>
  <c r="BK15" s="1"/>
  <c r="BF206"/>
  <c r="BI206" l="1"/>
  <c r="BF207" s="1"/>
  <c r="BI207" l="1"/>
  <c r="BF208" s="1"/>
  <c r="BI208" l="1"/>
  <c r="BF209" s="1"/>
  <c r="BI209" l="1"/>
  <c r="BF210" s="1"/>
  <c r="BI210" l="1"/>
  <c r="BF211" s="1"/>
  <c r="BI211" l="1"/>
  <c r="BF212" s="1"/>
  <c r="BI212" l="1"/>
  <c r="BF213" s="1"/>
  <c r="BI213" l="1"/>
  <c r="BF214" s="1"/>
  <c r="BI214" l="1"/>
  <c r="BF215" s="1"/>
  <c r="BI215" l="1"/>
  <c r="BF216" s="1"/>
  <c r="BI216" l="1"/>
  <c r="BF217" s="1"/>
  <c r="BI217" l="1"/>
  <c r="BF218" s="1"/>
  <c r="BI218" l="1"/>
  <c r="BF219" s="1"/>
  <c r="BI219" l="1"/>
  <c r="BF220" s="1"/>
  <c r="BI220" l="1"/>
  <c r="BF221" s="1"/>
  <c r="BI221" l="1"/>
  <c r="BF222" s="1"/>
  <c r="BI222" l="1"/>
  <c r="BF223" s="1"/>
  <c r="BI223" l="1"/>
  <c r="BF224" s="1"/>
  <c r="BI224" l="1"/>
  <c r="BF225" s="1"/>
  <c r="BI225" l="1"/>
  <c r="BF226" s="1"/>
  <c r="BI226" l="1"/>
  <c r="BF227"/>
  <c r="BI227" l="1"/>
  <c r="BF228" s="1"/>
  <c r="BI228" l="1"/>
  <c r="BF229" s="1"/>
  <c r="BM4" l="1"/>
  <c r="BI229"/>
  <c r="BN4" s="1"/>
  <c r="BF230" l="1"/>
  <c r="BI230" l="1"/>
  <c r="BF231" s="1"/>
  <c r="BI231" l="1"/>
  <c r="BF232"/>
  <c r="BI232" l="1"/>
  <c r="BF233" s="1"/>
  <c r="BI233" l="1"/>
  <c r="BF234" s="1"/>
  <c r="BI234" l="1"/>
  <c r="BF235" s="1"/>
  <c r="BI235" l="1"/>
  <c r="BF236" s="1"/>
  <c r="BI236" l="1"/>
  <c r="BF237"/>
  <c r="BI237" l="1"/>
  <c r="BF238" s="1"/>
  <c r="BI238" l="1"/>
  <c r="BF239" s="1"/>
  <c r="BI239" l="1"/>
  <c r="BF240"/>
  <c r="BI240" l="1"/>
  <c r="BF241" s="1"/>
  <c r="BM5" l="1"/>
  <c r="BI241"/>
  <c r="BN5" s="1"/>
  <c r="BF242" l="1"/>
  <c r="BI242" l="1"/>
  <c r="BF243" s="1"/>
  <c r="BI243" l="1"/>
  <c r="BF244" s="1"/>
  <c r="BI244" l="1"/>
  <c r="BF245" s="1"/>
  <c r="BI245" l="1"/>
  <c r="BF246" s="1"/>
  <c r="BI246" l="1"/>
  <c r="BF247" s="1"/>
  <c r="BI247" l="1"/>
  <c r="BF248" s="1"/>
  <c r="BI248" l="1"/>
  <c r="BF249" s="1"/>
  <c r="BI249" l="1"/>
  <c r="BF250" s="1"/>
  <c r="BI250" l="1"/>
  <c r="BF251" s="1"/>
  <c r="BI251" l="1"/>
  <c r="BF252" s="1"/>
  <c r="BI252" l="1"/>
  <c r="BF253" s="1"/>
  <c r="BM6" l="1"/>
  <c r="BI253"/>
  <c r="BN6" s="1"/>
  <c r="BF254" l="1"/>
  <c r="BI254" l="1"/>
  <c r="BF255" s="1"/>
  <c r="BI255" l="1"/>
  <c r="BF256" s="1"/>
  <c r="BI256" l="1"/>
  <c r="BF257" s="1"/>
  <c r="BI257" l="1"/>
  <c r="BF258"/>
  <c r="BI258" l="1"/>
  <c r="BF259" s="1"/>
  <c r="BI259" l="1"/>
  <c r="BF260"/>
  <c r="BI260" l="1"/>
  <c r="BF261" s="1"/>
  <c r="BI261" l="1"/>
  <c r="BF262"/>
  <c r="BI262" l="1"/>
  <c r="BF263" s="1"/>
  <c r="BI263" l="1"/>
  <c r="BF264"/>
  <c r="BI264" l="1"/>
  <c r="BF265" s="1"/>
  <c r="BM7" l="1"/>
  <c r="BI265"/>
  <c r="BN7" s="1"/>
  <c r="BF266" l="1"/>
  <c r="BI266" l="1"/>
  <c r="BF267" s="1"/>
  <c r="BI267" l="1"/>
  <c r="BF268" s="1"/>
  <c r="BI268" l="1"/>
  <c r="BF269"/>
  <c r="BI269" l="1"/>
  <c r="BF270" s="1"/>
  <c r="BI270" l="1"/>
  <c r="BF271"/>
  <c r="BI271" l="1"/>
  <c r="BF272" s="1"/>
  <c r="BI272" l="1"/>
  <c r="BF273" s="1"/>
  <c r="BI273" l="1"/>
  <c r="BF274"/>
  <c r="BI274" l="1"/>
  <c r="BF275" s="1"/>
  <c r="BI275" l="1"/>
  <c r="BF276"/>
  <c r="BI276" l="1"/>
  <c r="BF277" s="1"/>
  <c r="BM8" l="1"/>
  <c r="BI277"/>
  <c r="BN8" s="1"/>
  <c r="BF278" l="1"/>
  <c r="BI278" l="1"/>
  <c r="BF279" s="1"/>
  <c r="BI279" l="1"/>
  <c r="BF280"/>
  <c r="BI280" l="1"/>
  <c r="BF281" s="1"/>
  <c r="BI281" l="1"/>
  <c r="BF282" s="1"/>
  <c r="BI282" l="1"/>
  <c r="BF283" s="1"/>
  <c r="BI283" l="1"/>
  <c r="BF284" s="1"/>
  <c r="BI284" l="1"/>
  <c r="BF285" s="1"/>
  <c r="BI285" l="1"/>
  <c r="BF286"/>
  <c r="BI286" l="1"/>
  <c r="BF287" s="1"/>
  <c r="BI287" l="1"/>
  <c r="BF288" s="1"/>
  <c r="BI288" l="1"/>
  <c r="BF289"/>
  <c r="I24" i="17"/>
  <c r="H17"/>
  <c r="H18" s="1"/>
  <c r="L13"/>
  <c r="L16" s="1"/>
  <c r="G13"/>
  <c r="H7"/>
  <c r="C24"/>
  <c r="C25" s="1"/>
  <c r="C26" s="1"/>
  <c r="D23"/>
  <c r="D24" s="1"/>
  <c r="E20"/>
  <c r="C20"/>
  <c r="E18"/>
  <c r="E17" s="1"/>
  <c r="B20" s="1"/>
  <c r="C18"/>
  <c r="C17" s="1"/>
  <c r="D17" s="1"/>
  <c r="D18" s="1"/>
  <c r="D19" s="1"/>
  <c r="E14"/>
  <c r="E13"/>
  <c r="C13"/>
  <c r="C14" s="1"/>
  <c r="D12"/>
  <c r="D13" s="1"/>
  <c r="D14" s="1"/>
  <c r="E11"/>
  <c r="C11"/>
  <c r="D11" s="1"/>
  <c r="B11"/>
  <c r="E6"/>
  <c r="E7" s="1"/>
  <c r="C6"/>
  <c r="C7" s="1"/>
  <c r="C8" s="1"/>
  <c r="B6"/>
  <c r="D5"/>
  <c r="D6" s="1"/>
  <c r="D7" s="1"/>
  <c r="D8" s="1"/>
  <c r="H11" i="5"/>
  <c r="G11"/>
  <c r="H16" i="4"/>
  <c r="G16"/>
  <c r="C23" i="1"/>
  <c r="C22"/>
  <c r="C30"/>
  <c r="C21"/>
  <c r="O55"/>
  <c r="O56"/>
  <c r="O57"/>
  <c r="O58"/>
  <c r="Q4"/>
  <c r="E48"/>
  <c r="F48"/>
  <c r="G48"/>
  <c r="H48"/>
  <c r="I48"/>
  <c r="J48"/>
  <c r="K48"/>
  <c r="L48"/>
  <c r="M48"/>
  <c r="N48"/>
  <c r="D48"/>
  <c r="H10" i="5"/>
  <c r="G10"/>
  <c r="AD10" s="1"/>
  <c r="H9"/>
  <c r="G9"/>
  <c r="H8"/>
  <c r="G8"/>
  <c r="AB8" s="1"/>
  <c r="H7"/>
  <c r="G7"/>
  <c r="H6"/>
  <c r="G6"/>
  <c r="AH6" s="1"/>
  <c r="H5"/>
  <c r="G5"/>
  <c r="H4"/>
  <c r="G4"/>
  <c r="H3"/>
  <c r="G3"/>
  <c r="AG3" s="1"/>
  <c r="H15"/>
  <c r="G15"/>
  <c r="H14"/>
  <c r="G14"/>
  <c r="H13"/>
  <c r="G13"/>
  <c r="H12"/>
  <c r="G12"/>
  <c r="E63"/>
  <c r="AK62"/>
  <c r="AJ62"/>
  <c r="AI62"/>
  <c r="AH62"/>
  <c r="AG62"/>
  <c r="AF62"/>
  <c r="AE62"/>
  <c r="AD62"/>
  <c r="AC62"/>
  <c r="AB62"/>
  <c r="AA62"/>
  <c r="Z62"/>
  <c r="U62"/>
  <c r="T62"/>
  <c r="S62"/>
  <c r="R62"/>
  <c r="Q62"/>
  <c r="P62"/>
  <c r="O62"/>
  <c r="N62"/>
  <c r="M62"/>
  <c r="L62"/>
  <c r="K62"/>
  <c r="J62"/>
  <c r="H62"/>
  <c r="G62"/>
  <c r="AK61"/>
  <c r="AJ61"/>
  <c r="AI61"/>
  <c r="AH61"/>
  <c r="AG61"/>
  <c r="AF61"/>
  <c r="AE61"/>
  <c r="AD61"/>
  <c r="AC61"/>
  <c r="AB61"/>
  <c r="AA61"/>
  <c r="Z61"/>
  <c r="U61"/>
  <c r="T61"/>
  <c r="S61"/>
  <c r="R61"/>
  <c r="Q61"/>
  <c r="P61"/>
  <c r="O61"/>
  <c r="N61"/>
  <c r="M61"/>
  <c r="L61"/>
  <c r="K61"/>
  <c r="J61"/>
  <c r="H61"/>
  <c r="G61"/>
  <c r="AK60"/>
  <c r="AJ60"/>
  <c r="AI60"/>
  <c r="AH60"/>
  <c r="AG60"/>
  <c r="AF60"/>
  <c r="AE60"/>
  <c r="AD60"/>
  <c r="AC60"/>
  <c r="AB60"/>
  <c r="AA60"/>
  <c r="Z60"/>
  <c r="U60"/>
  <c r="T60"/>
  <c r="S60"/>
  <c r="R60"/>
  <c r="Q60"/>
  <c r="P60"/>
  <c r="O60"/>
  <c r="N60"/>
  <c r="M60"/>
  <c r="L60"/>
  <c r="K60"/>
  <c r="J60"/>
  <c r="H60"/>
  <c r="G60"/>
  <c r="AK59"/>
  <c r="AJ59"/>
  <c r="AI59"/>
  <c r="AH59"/>
  <c r="AG59"/>
  <c r="AF59"/>
  <c r="AE59"/>
  <c r="AD59"/>
  <c r="AC59"/>
  <c r="AB59"/>
  <c r="AA59"/>
  <c r="Z59"/>
  <c r="U59"/>
  <c r="T59"/>
  <c r="S59"/>
  <c r="R59"/>
  <c r="Q59"/>
  <c r="P59"/>
  <c r="O59"/>
  <c r="N59"/>
  <c r="M59"/>
  <c r="L59"/>
  <c r="K59"/>
  <c r="J59"/>
  <c r="H59"/>
  <c r="G59"/>
  <c r="AK58"/>
  <c r="AJ58"/>
  <c r="AI58"/>
  <c r="AH58"/>
  <c r="AG58"/>
  <c r="AF58"/>
  <c r="AE58"/>
  <c r="AD58"/>
  <c r="AC58"/>
  <c r="AB58"/>
  <c r="AA58"/>
  <c r="Z58"/>
  <c r="U58"/>
  <c r="T58"/>
  <c r="S58"/>
  <c r="R58"/>
  <c r="Q58"/>
  <c r="P58"/>
  <c r="O58"/>
  <c r="N58"/>
  <c r="M58"/>
  <c r="L58"/>
  <c r="K58"/>
  <c r="J58"/>
  <c r="H58"/>
  <c r="G58"/>
  <c r="AK57"/>
  <c r="AJ57"/>
  <c r="AI57"/>
  <c r="AH57"/>
  <c r="AG57"/>
  <c r="AF57"/>
  <c r="AE57"/>
  <c r="AD57"/>
  <c r="AC57"/>
  <c r="AB57"/>
  <c r="AA57"/>
  <c r="Z57"/>
  <c r="U57"/>
  <c r="T57"/>
  <c r="S57"/>
  <c r="R57"/>
  <c r="Q57"/>
  <c r="P57"/>
  <c r="O57"/>
  <c r="N57"/>
  <c r="M57"/>
  <c r="L57"/>
  <c r="K57"/>
  <c r="J57"/>
  <c r="H57"/>
  <c r="G57"/>
  <c r="AK56"/>
  <c r="AJ56"/>
  <c r="AI56"/>
  <c r="AH56"/>
  <c r="AG56"/>
  <c r="AF56"/>
  <c r="AE56"/>
  <c r="AD56"/>
  <c r="AC56"/>
  <c r="AB56"/>
  <c r="AA56"/>
  <c r="Z56"/>
  <c r="U56"/>
  <c r="T56"/>
  <c r="S56"/>
  <c r="R56"/>
  <c r="Q56"/>
  <c r="P56"/>
  <c r="O56"/>
  <c r="N56"/>
  <c r="M56"/>
  <c r="L56"/>
  <c r="K56"/>
  <c r="J56"/>
  <c r="H56"/>
  <c r="G56"/>
  <c r="AK55"/>
  <c r="AJ55"/>
  <c r="AI55"/>
  <c r="AH55"/>
  <c r="AG55"/>
  <c r="AF55"/>
  <c r="AE55"/>
  <c r="AD55"/>
  <c r="AC55"/>
  <c r="AB55"/>
  <c r="AA55"/>
  <c r="Z55"/>
  <c r="U55"/>
  <c r="T55"/>
  <c r="S55"/>
  <c r="R55"/>
  <c r="Q55"/>
  <c r="P55"/>
  <c r="O55"/>
  <c r="N55"/>
  <c r="M55"/>
  <c r="L55"/>
  <c r="K55"/>
  <c r="J55"/>
  <c r="H55"/>
  <c r="G55"/>
  <c r="AK54"/>
  <c r="AJ54"/>
  <c r="AI54"/>
  <c r="AH54"/>
  <c r="AG54"/>
  <c r="AF54"/>
  <c r="AE54"/>
  <c r="AD54"/>
  <c r="AC54"/>
  <c r="AB54"/>
  <c r="AA54"/>
  <c r="Z54"/>
  <c r="U54"/>
  <c r="T54"/>
  <c r="S54"/>
  <c r="R54"/>
  <c r="Q54"/>
  <c r="P54"/>
  <c r="O54"/>
  <c r="N54"/>
  <c r="M54"/>
  <c r="L54"/>
  <c r="K54"/>
  <c r="J54"/>
  <c r="H54"/>
  <c r="G54"/>
  <c r="AK53"/>
  <c r="AJ53"/>
  <c r="AI53"/>
  <c r="AH53"/>
  <c r="AG53"/>
  <c r="AF53"/>
  <c r="AE53"/>
  <c r="AD53"/>
  <c r="AC53"/>
  <c r="AB53"/>
  <c r="AA53"/>
  <c r="Z53"/>
  <c r="U53"/>
  <c r="T53"/>
  <c r="S53"/>
  <c r="R53"/>
  <c r="Q53"/>
  <c r="P53"/>
  <c r="O53"/>
  <c r="N53"/>
  <c r="M53"/>
  <c r="L53"/>
  <c r="K53"/>
  <c r="J53"/>
  <c r="H53"/>
  <c r="G53"/>
  <c r="AK52"/>
  <c r="AJ52"/>
  <c r="AI52"/>
  <c r="AH52"/>
  <c r="AG52"/>
  <c r="AF52"/>
  <c r="AE52"/>
  <c r="AD52"/>
  <c r="AC52"/>
  <c r="AB52"/>
  <c r="AA52"/>
  <c r="Z52"/>
  <c r="U52"/>
  <c r="T52"/>
  <c r="S52"/>
  <c r="R52"/>
  <c r="Q52"/>
  <c r="P52"/>
  <c r="O52"/>
  <c r="N52"/>
  <c r="M52"/>
  <c r="L52"/>
  <c r="K52"/>
  <c r="J52"/>
  <c r="H52"/>
  <c r="G52"/>
  <c r="AK51"/>
  <c r="AJ51"/>
  <c r="AI51"/>
  <c r="AH51"/>
  <c r="AG51"/>
  <c r="AF51"/>
  <c r="AE51"/>
  <c r="AD51"/>
  <c r="AC51"/>
  <c r="AB51"/>
  <c r="AA51"/>
  <c r="Z51"/>
  <c r="U51"/>
  <c r="T51"/>
  <c r="S51"/>
  <c r="R51"/>
  <c r="Q51"/>
  <c r="P51"/>
  <c r="O51"/>
  <c r="N51"/>
  <c r="M51"/>
  <c r="L51"/>
  <c r="K51"/>
  <c r="J51"/>
  <c r="H51"/>
  <c r="G51"/>
  <c r="AK50"/>
  <c r="AJ50"/>
  <c r="AI50"/>
  <c r="AH50"/>
  <c r="AG50"/>
  <c r="AF50"/>
  <c r="AE50"/>
  <c r="AD50"/>
  <c r="AC50"/>
  <c r="AB50"/>
  <c r="AA50"/>
  <c r="Z50"/>
  <c r="U50"/>
  <c r="T50"/>
  <c r="S50"/>
  <c r="R50"/>
  <c r="Q50"/>
  <c r="P50"/>
  <c r="O50"/>
  <c r="N50"/>
  <c r="M50"/>
  <c r="L50"/>
  <c r="K50"/>
  <c r="J50"/>
  <c r="H50"/>
  <c r="G50"/>
  <c r="AK49"/>
  <c r="AJ49"/>
  <c r="AI49"/>
  <c r="AH49"/>
  <c r="AG49"/>
  <c r="AF49"/>
  <c r="AE49"/>
  <c r="AD49"/>
  <c r="AC49"/>
  <c r="AB49"/>
  <c r="AA49"/>
  <c r="Z49"/>
  <c r="U49"/>
  <c r="T49"/>
  <c r="S49"/>
  <c r="R49"/>
  <c r="Q49"/>
  <c r="P49"/>
  <c r="O49"/>
  <c r="N49"/>
  <c r="M49"/>
  <c r="L49"/>
  <c r="K49"/>
  <c r="J49"/>
  <c r="H49"/>
  <c r="G49"/>
  <c r="AK48"/>
  <c r="AJ48"/>
  <c r="AI48"/>
  <c r="AH48"/>
  <c r="AG48"/>
  <c r="AF48"/>
  <c r="AE48"/>
  <c r="AD48"/>
  <c r="AC48"/>
  <c r="AB48"/>
  <c r="AA48"/>
  <c r="Z48"/>
  <c r="U48"/>
  <c r="T48"/>
  <c r="S48"/>
  <c r="R48"/>
  <c r="Q48"/>
  <c r="P48"/>
  <c r="O48"/>
  <c r="N48"/>
  <c r="M48"/>
  <c r="L48"/>
  <c r="K48"/>
  <c r="J48"/>
  <c r="H48"/>
  <c r="G48"/>
  <c r="AK47"/>
  <c r="AJ47"/>
  <c r="AI47"/>
  <c r="AH47"/>
  <c r="AG47"/>
  <c r="AF47"/>
  <c r="AE47"/>
  <c r="AD47"/>
  <c r="AC47"/>
  <c r="AB47"/>
  <c r="AA47"/>
  <c r="Z47"/>
  <c r="U47"/>
  <c r="T47"/>
  <c r="S47"/>
  <c r="R47"/>
  <c r="Q47"/>
  <c r="P47"/>
  <c r="O47"/>
  <c r="N47"/>
  <c r="M47"/>
  <c r="L47"/>
  <c r="K47"/>
  <c r="J47"/>
  <c r="H47"/>
  <c r="G47"/>
  <c r="AK46"/>
  <c r="AJ46"/>
  <c r="AI46"/>
  <c r="AH46"/>
  <c r="AG46"/>
  <c r="AF46"/>
  <c r="AE46"/>
  <c r="AD46"/>
  <c r="AC46"/>
  <c r="AB46"/>
  <c r="AA46"/>
  <c r="Z46"/>
  <c r="U46"/>
  <c r="T46"/>
  <c r="S46"/>
  <c r="R46"/>
  <c r="Q46"/>
  <c r="P46"/>
  <c r="O46"/>
  <c r="N46"/>
  <c r="M46"/>
  <c r="L46"/>
  <c r="K46"/>
  <c r="J46"/>
  <c r="H46"/>
  <c r="G46"/>
  <c r="AK45"/>
  <c r="AJ45"/>
  <c r="AI45"/>
  <c r="AH45"/>
  <c r="AG45"/>
  <c r="AF45"/>
  <c r="AE45"/>
  <c r="AD45"/>
  <c r="AC45"/>
  <c r="AB45"/>
  <c r="AA45"/>
  <c r="Z45"/>
  <c r="U45"/>
  <c r="T45"/>
  <c r="S45"/>
  <c r="R45"/>
  <c r="Q45"/>
  <c r="P45"/>
  <c r="O45"/>
  <c r="N45"/>
  <c r="M45"/>
  <c r="L45"/>
  <c r="K45"/>
  <c r="J45"/>
  <c r="H45"/>
  <c r="G45"/>
  <c r="AK44"/>
  <c r="AJ44"/>
  <c r="AI44"/>
  <c r="AH44"/>
  <c r="AG44"/>
  <c r="AF44"/>
  <c r="AE44"/>
  <c r="AD44"/>
  <c r="AC44"/>
  <c r="AB44"/>
  <c r="AA44"/>
  <c r="Z44"/>
  <c r="U44"/>
  <c r="T44"/>
  <c r="S44"/>
  <c r="R44"/>
  <c r="Q44"/>
  <c r="P44"/>
  <c r="O44"/>
  <c r="N44"/>
  <c r="M44"/>
  <c r="L44"/>
  <c r="K44"/>
  <c r="J44"/>
  <c r="H44"/>
  <c r="G44"/>
  <c r="AK43"/>
  <c r="AJ43"/>
  <c r="AI43"/>
  <c r="AH43"/>
  <c r="AG43"/>
  <c r="AF43"/>
  <c r="AE43"/>
  <c r="AD43"/>
  <c r="AC43"/>
  <c r="AB43"/>
  <c r="AA43"/>
  <c r="Z43"/>
  <c r="U43"/>
  <c r="T43"/>
  <c r="S43"/>
  <c r="R43"/>
  <c r="Q43"/>
  <c r="P43"/>
  <c r="O43"/>
  <c r="N43"/>
  <c r="M43"/>
  <c r="L43"/>
  <c r="K43"/>
  <c r="J43"/>
  <c r="H43"/>
  <c r="G43"/>
  <c r="AK42"/>
  <c r="AJ42"/>
  <c r="AI42"/>
  <c r="AH42"/>
  <c r="AG42"/>
  <c r="AF42"/>
  <c r="AE42"/>
  <c r="AD42"/>
  <c r="AC42"/>
  <c r="AB42"/>
  <c r="AA42"/>
  <c r="Z42"/>
  <c r="U42"/>
  <c r="T42"/>
  <c r="S42"/>
  <c r="R42"/>
  <c r="Q42"/>
  <c r="P42"/>
  <c r="O42"/>
  <c r="N42"/>
  <c r="M42"/>
  <c r="L42"/>
  <c r="K42"/>
  <c r="J42"/>
  <c r="H42"/>
  <c r="G42"/>
  <c r="AK41"/>
  <c r="AJ41"/>
  <c r="AI41"/>
  <c r="AH41"/>
  <c r="AG41"/>
  <c r="AF41"/>
  <c r="AE41"/>
  <c r="AD41"/>
  <c r="AC41"/>
  <c r="AB41"/>
  <c r="AA41"/>
  <c r="Z41"/>
  <c r="U41"/>
  <c r="T41"/>
  <c r="S41"/>
  <c r="R41"/>
  <c r="Q41"/>
  <c r="P41"/>
  <c r="O41"/>
  <c r="N41"/>
  <c r="M41"/>
  <c r="L41"/>
  <c r="K41"/>
  <c r="J41"/>
  <c r="H41"/>
  <c r="G41"/>
  <c r="AK40"/>
  <c r="AJ40"/>
  <c r="AI40"/>
  <c r="AH40"/>
  <c r="AG40"/>
  <c r="AF40"/>
  <c r="AE40"/>
  <c r="AD40"/>
  <c r="AC40"/>
  <c r="AB40"/>
  <c r="AA40"/>
  <c r="Z40"/>
  <c r="U40"/>
  <c r="T40"/>
  <c r="S40"/>
  <c r="R40"/>
  <c r="Q40"/>
  <c r="P40"/>
  <c r="O40"/>
  <c r="N40"/>
  <c r="M40"/>
  <c r="L40"/>
  <c r="K40"/>
  <c r="J40"/>
  <c r="H40"/>
  <c r="G40"/>
  <c r="AK39"/>
  <c r="AJ39"/>
  <c r="AI39"/>
  <c r="AH39"/>
  <c r="AG39"/>
  <c r="AF39"/>
  <c r="AE39"/>
  <c r="AD39"/>
  <c r="AC39"/>
  <c r="AB39"/>
  <c r="AA39"/>
  <c r="Z39"/>
  <c r="U39"/>
  <c r="T39"/>
  <c r="S39"/>
  <c r="R39"/>
  <c r="Q39"/>
  <c r="P39"/>
  <c r="O39"/>
  <c r="N39"/>
  <c r="M39"/>
  <c r="L39"/>
  <c r="K39"/>
  <c r="J39"/>
  <c r="H39"/>
  <c r="G39"/>
  <c r="AK38"/>
  <c r="AJ38"/>
  <c r="AI38"/>
  <c r="AH38"/>
  <c r="AG38"/>
  <c r="AF38"/>
  <c r="AE38"/>
  <c r="AD38"/>
  <c r="AC38"/>
  <c r="AB38"/>
  <c r="AA38"/>
  <c r="Z38"/>
  <c r="U38"/>
  <c r="T38"/>
  <c r="S38"/>
  <c r="R38"/>
  <c r="Q38"/>
  <c r="P38"/>
  <c r="O38"/>
  <c r="N38"/>
  <c r="M38"/>
  <c r="L38"/>
  <c r="K38"/>
  <c r="J38"/>
  <c r="H38"/>
  <c r="G38"/>
  <c r="AK37"/>
  <c r="AJ37"/>
  <c r="AI37"/>
  <c r="AH37"/>
  <c r="AG37"/>
  <c r="AF37"/>
  <c r="AE37"/>
  <c r="AD37"/>
  <c r="AC37"/>
  <c r="AB37"/>
  <c r="AA37"/>
  <c r="Z37"/>
  <c r="U37"/>
  <c r="T37"/>
  <c r="S37"/>
  <c r="R37"/>
  <c r="Q37"/>
  <c r="P37"/>
  <c r="O37"/>
  <c r="N37"/>
  <c r="M37"/>
  <c r="L37"/>
  <c r="K37"/>
  <c r="J37"/>
  <c r="H37"/>
  <c r="G37"/>
  <c r="AK36"/>
  <c r="AJ36"/>
  <c r="AI36"/>
  <c r="AH36"/>
  <c r="AG36"/>
  <c r="AF36"/>
  <c r="AE36"/>
  <c r="AD36"/>
  <c r="AC36"/>
  <c r="AB36"/>
  <c r="AA36"/>
  <c r="Z36"/>
  <c r="U36"/>
  <c r="T36"/>
  <c r="S36"/>
  <c r="R36"/>
  <c r="Q36"/>
  <c r="P36"/>
  <c r="O36"/>
  <c r="N36"/>
  <c r="M36"/>
  <c r="L36"/>
  <c r="K36"/>
  <c r="J36"/>
  <c r="H36"/>
  <c r="G36"/>
  <c r="AK35"/>
  <c r="AJ35"/>
  <c r="AI35"/>
  <c r="AH35"/>
  <c r="AG35"/>
  <c r="AF35"/>
  <c r="AE35"/>
  <c r="AD35"/>
  <c r="AC35"/>
  <c r="AB35"/>
  <c r="AA35"/>
  <c r="Z35"/>
  <c r="U35"/>
  <c r="T35"/>
  <c r="S35"/>
  <c r="R35"/>
  <c r="Q35"/>
  <c r="P35"/>
  <c r="O35"/>
  <c r="N35"/>
  <c r="M35"/>
  <c r="L35"/>
  <c r="K35"/>
  <c r="J35"/>
  <c r="H35"/>
  <c r="G35"/>
  <c r="AK34"/>
  <c r="AJ34"/>
  <c r="AI34"/>
  <c r="AH34"/>
  <c r="AG34"/>
  <c r="AF34"/>
  <c r="AE34"/>
  <c r="AD34"/>
  <c r="AC34"/>
  <c r="AB34"/>
  <c r="AA34"/>
  <c r="Z34"/>
  <c r="U34"/>
  <c r="T34"/>
  <c r="S34"/>
  <c r="R34"/>
  <c r="Q34"/>
  <c r="P34"/>
  <c r="O34"/>
  <c r="N34"/>
  <c r="M34"/>
  <c r="L34"/>
  <c r="K34"/>
  <c r="J34"/>
  <c r="H34"/>
  <c r="G34"/>
  <c r="AK33"/>
  <c r="AJ33"/>
  <c r="AI33"/>
  <c r="AH33"/>
  <c r="AG33"/>
  <c r="AF33"/>
  <c r="AE33"/>
  <c r="AD33"/>
  <c r="AC33"/>
  <c r="AB33"/>
  <c r="AA33"/>
  <c r="Z33"/>
  <c r="U33"/>
  <c r="T33"/>
  <c r="S33"/>
  <c r="R33"/>
  <c r="Q33"/>
  <c r="P33"/>
  <c r="O33"/>
  <c r="N33"/>
  <c r="M33"/>
  <c r="L33"/>
  <c r="K33"/>
  <c r="J33"/>
  <c r="H33"/>
  <c r="G33"/>
  <c r="AK32"/>
  <c r="AJ32"/>
  <c r="AI32"/>
  <c r="AH32"/>
  <c r="AG32"/>
  <c r="AF32"/>
  <c r="AE32"/>
  <c r="AD32"/>
  <c r="AC32"/>
  <c r="AB32"/>
  <c r="AA32"/>
  <c r="Z32"/>
  <c r="U32"/>
  <c r="T32"/>
  <c r="S32"/>
  <c r="R32"/>
  <c r="Q32"/>
  <c r="P32"/>
  <c r="O32"/>
  <c r="N32"/>
  <c r="M32"/>
  <c r="L32"/>
  <c r="K32"/>
  <c r="J32"/>
  <c r="H32"/>
  <c r="G32"/>
  <c r="AW31"/>
  <c r="AK31"/>
  <c r="AJ31"/>
  <c r="AI31"/>
  <c r="AH31"/>
  <c r="AG31"/>
  <c r="AF31"/>
  <c r="AE31"/>
  <c r="AD31"/>
  <c r="AC31"/>
  <c r="AB31"/>
  <c r="AA31"/>
  <c r="Z31"/>
  <c r="U31"/>
  <c r="T31"/>
  <c r="S31"/>
  <c r="R31"/>
  <c r="Q31"/>
  <c r="P31"/>
  <c r="O31"/>
  <c r="N31"/>
  <c r="M31"/>
  <c r="L31"/>
  <c r="K31"/>
  <c r="J31"/>
  <c r="H31"/>
  <c r="G31"/>
  <c r="AK30"/>
  <c r="AJ30"/>
  <c r="AI30"/>
  <c r="AH30"/>
  <c r="AG30"/>
  <c r="AF30"/>
  <c r="AE30"/>
  <c r="AD30"/>
  <c r="AC30"/>
  <c r="AB30"/>
  <c r="AA30"/>
  <c r="Z30"/>
  <c r="U30"/>
  <c r="T30"/>
  <c r="S30"/>
  <c r="R30"/>
  <c r="Q30"/>
  <c r="P30"/>
  <c r="O30"/>
  <c r="N30"/>
  <c r="M30"/>
  <c r="L30"/>
  <c r="K30"/>
  <c r="J30"/>
  <c r="H30"/>
  <c r="G30"/>
  <c r="AK29"/>
  <c r="AJ29"/>
  <c r="AI29"/>
  <c r="AH29"/>
  <c r="AG29"/>
  <c r="AF29"/>
  <c r="AE29"/>
  <c r="AD29"/>
  <c r="AC29"/>
  <c r="AB29"/>
  <c r="AA29"/>
  <c r="Z29"/>
  <c r="U29"/>
  <c r="T29"/>
  <c r="S29"/>
  <c r="R29"/>
  <c r="Q29"/>
  <c r="P29"/>
  <c r="O29"/>
  <c r="N29"/>
  <c r="M29"/>
  <c r="L29"/>
  <c r="K29"/>
  <c r="J29"/>
  <c r="H29"/>
  <c r="G29"/>
  <c r="AW28"/>
  <c r="AK28"/>
  <c r="AJ28"/>
  <c r="AI28"/>
  <c r="AH28"/>
  <c r="AG28"/>
  <c r="AF28"/>
  <c r="AE28"/>
  <c r="AD28"/>
  <c r="AC28"/>
  <c r="AB28"/>
  <c r="AA28"/>
  <c r="Z28"/>
  <c r="U28"/>
  <c r="T28"/>
  <c r="S28"/>
  <c r="R28"/>
  <c r="Q28"/>
  <c r="P28"/>
  <c r="O28"/>
  <c r="N28"/>
  <c r="M28"/>
  <c r="L28"/>
  <c r="K28"/>
  <c r="J28"/>
  <c r="H28"/>
  <c r="G28"/>
  <c r="AR27"/>
  <c r="AK27"/>
  <c r="AJ27"/>
  <c r="AI27"/>
  <c r="AH27"/>
  <c r="AG27"/>
  <c r="AF27"/>
  <c r="AE27"/>
  <c r="AD27"/>
  <c r="AC27"/>
  <c r="AB27"/>
  <c r="AA27"/>
  <c r="Z27"/>
  <c r="U27"/>
  <c r="T27"/>
  <c r="S27"/>
  <c r="R27"/>
  <c r="Q27"/>
  <c r="P27"/>
  <c r="O27"/>
  <c r="N27"/>
  <c r="M27"/>
  <c r="L27"/>
  <c r="K27"/>
  <c r="J27"/>
  <c r="H27"/>
  <c r="G27"/>
  <c r="AZ26"/>
  <c r="AZ27" s="1"/>
  <c r="AR26"/>
  <c r="AK26"/>
  <c r="AJ26"/>
  <c r="AI26"/>
  <c r="AH26"/>
  <c r="AG26"/>
  <c r="AF26"/>
  <c r="AE26"/>
  <c r="AD26"/>
  <c r="AC26"/>
  <c r="AB26"/>
  <c r="AA26"/>
  <c r="Z26"/>
  <c r="U26"/>
  <c r="T26"/>
  <c r="S26"/>
  <c r="R26"/>
  <c r="Q26"/>
  <c r="P26"/>
  <c r="O26"/>
  <c r="N26"/>
  <c r="M26"/>
  <c r="L26"/>
  <c r="K26"/>
  <c r="J26"/>
  <c r="H26"/>
  <c r="G26"/>
  <c r="AR25"/>
  <c r="AK25"/>
  <c r="AJ25"/>
  <c r="AI25"/>
  <c r="AH25"/>
  <c r="AG25"/>
  <c r="AF25"/>
  <c r="AE25"/>
  <c r="AD25"/>
  <c r="AC25"/>
  <c r="AB25"/>
  <c r="AA25"/>
  <c r="Z25"/>
  <c r="U25"/>
  <c r="T25"/>
  <c r="S25"/>
  <c r="R25"/>
  <c r="Q25"/>
  <c r="P25"/>
  <c r="O25"/>
  <c r="N25"/>
  <c r="M25"/>
  <c r="L25"/>
  <c r="K25"/>
  <c r="J25"/>
  <c r="H25"/>
  <c r="G25"/>
  <c r="AK24"/>
  <c r="AJ24"/>
  <c r="AI24"/>
  <c r="AH24"/>
  <c r="AG24"/>
  <c r="AF24"/>
  <c r="AE24"/>
  <c r="AD24"/>
  <c r="AC24"/>
  <c r="AB24"/>
  <c r="AA24"/>
  <c r="Z24"/>
  <c r="U24"/>
  <c r="T24"/>
  <c r="S24"/>
  <c r="R24"/>
  <c r="Q24"/>
  <c r="P24"/>
  <c r="O24"/>
  <c r="N24"/>
  <c r="M24"/>
  <c r="L24"/>
  <c r="K24"/>
  <c r="J24"/>
  <c r="H24"/>
  <c r="G24"/>
  <c r="AK23"/>
  <c r="AJ23"/>
  <c r="AI23"/>
  <c r="AH23"/>
  <c r="AG23"/>
  <c r="AF23"/>
  <c r="AE23"/>
  <c r="AD23"/>
  <c r="AC23"/>
  <c r="AB23"/>
  <c r="AA23"/>
  <c r="Z23"/>
  <c r="U23"/>
  <c r="T23"/>
  <c r="S23"/>
  <c r="R23"/>
  <c r="Q23"/>
  <c r="P23"/>
  <c r="O23"/>
  <c r="N23"/>
  <c r="M23"/>
  <c r="L23"/>
  <c r="K23"/>
  <c r="J23"/>
  <c r="H23"/>
  <c r="G23"/>
  <c r="AK22"/>
  <c r="AJ22"/>
  <c r="AI22"/>
  <c r="AH22"/>
  <c r="AG22"/>
  <c r="AF22"/>
  <c r="AE22"/>
  <c r="AD22"/>
  <c r="AC22"/>
  <c r="AB22"/>
  <c r="AA22"/>
  <c r="Z22"/>
  <c r="U22"/>
  <c r="T22"/>
  <c r="S22"/>
  <c r="R22"/>
  <c r="Q22"/>
  <c r="P22"/>
  <c r="O22"/>
  <c r="N22"/>
  <c r="M22"/>
  <c r="L22"/>
  <c r="K22"/>
  <c r="J22"/>
  <c r="H22"/>
  <c r="G22"/>
  <c r="AK21"/>
  <c r="AJ21"/>
  <c r="AI21"/>
  <c r="AH21"/>
  <c r="AG21"/>
  <c r="AF21"/>
  <c r="AE21"/>
  <c r="AD21"/>
  <c r="AC21"/>
  <c r="AB21"/>
  <c r="AA21"/>
  <c r="Z21"/>
  <c r="U21"/>
  <c r="T21"/>
  <c r="S21"/>
  <c r="R21"/>
  <c r="Q21"/>
  <c r="P21"/>
  <c r="O21"/>
  <c r="N21"/>
  <c r="M21"/>
  <c r="L21"/>
  <c r="K21"/>
  <c r="J21"/>
  <c r="H21"/>
  <c r="G21"/>
  <c r="AK20"/>
  <c r="AJ20"/>
  <c r="AI20"/>
  <c r="AH20"/>
  <c r="AG20"/>
  <c r="AF20"/>
  <c r="AE20"/>
  <c r="AD20"/>
  <c r="AC20"/>
  <c r="AB20"/>
  <c r="AA20"/>
  <c r="Z20"/>
  <c r="U20"/>
  <c r="T20"/>
  <c r="S20"/>
  <c r="R20"/>
  <c r="Q20"/>
  <c r="P20"/>
  <c r="O20"/>
  <c r="N20"/>
  <c r="M20"/>
  <c r="L20"/>
  <c r="K20"/>
  <c r="J20"/>
  <c r="H20"/>
  <c r="G20"/>
  <c r="AK19"/>
  <c r="AJ19"/>
  <c r="AI19"/>
  <c r="AH19"/>
  <c r="AG19"/>
  <c r="AF19"/>
  <c r="AE19"/>
  <c r="AD19"/>
  <c r="AC19"/>
  <c r="AB19"/>
  <c r="AA19"/>
  <c r="Z19"/>
  <c r="U19"/>
  <c r="T19"/>
  <c r="S19"/>
  <c r="R19"/>
  <c r="Q19"/>
  <c r="P19"/>
  <c r="O19"/>
  <c r="N19"/>
  <c r="M19"/>
  <c r="L19"/>
  <c r="K19"/>
  <c r="J19"/>
  <c r="H19"/>
  <c r="G19"/>
  <c r="AK18"/>
  <c r="AJ18"/>
  <c r="AI18"/>
  <c r="AH18"/>
  <c r="AG18"/>
  <c r="AF18"/>
  <c r="AE18"/>
  <c r="AD18"/>
  <c r="AC18"/>
  <c r="AB18"/>
  <c r="AA18"/>
  <c r="Z18"/>
  <c r="U18"/>
  <c r="T18"/>
  <c r="S18"/>
  <c r="R18"/>
  <c r="Q18"/>
  <c r="P18"/>
  <c r="O18"/>
  <c r="N18"/>
  <c r="M18"/>
  <c r="L18"/>
  <c r="K18"/>
  <c r="J18"/>
  <c r="H18"/>
  <c r="G18"/>
  <c r="AK17"/>
  <c r="AJ17"/>
  <c r="AI17"/>
  <c r="AH17"/>
  <c r="AG17"/>
  <c r="AF17"/>
  <c r="AE17"/>
  <c r="AD17"/>
  <c r="AC17"/>
  <c r="AB17"/>
  <c r="AA17"/>
  <c r="Z17"/>
  <c r="U17"/>
  <c r="T17"/>
  <c r="S17"/>
  <c r="R17"/>
  <c r="Q17"/>
  <c r="P17"/>
  <c r="O17"/>
  <c r="N17"/>
  <c r="M17"/>
  <c r="L17"/>
  <c r="K17"/>
  <c r="J17"/>
  <c r="H17"/>
  <c r="G17"/>
  <c r="AT16"/>
  <c r="AR16" s="1"/>
  <c r="AS16"/>
  <c r="AK16"/>
  <c r="AJ16"/>
  <c r="AI16"/>
  <c r="AH16"/>
  <c r="AG16"/>
  <c r="AF16"/>
  <c r="AE16"/>
  <c r="AD16"/>
  <c r="AC16"/>
  <c r="AB16"/>
  <c r="AA16"/>
  <c r="Z16"/>
  <c r="U16"/>
  <c r="T16"/>
  <c r="S16"/>
  <c r="R16"/>
  <c r="Q16"/>
  <c r="P16"/>
  <c r="O16"/>
  <c r="N16"/>
  <c r="M16"/>
  <c r="L16"/>
  <c r="K16"/>
  <c r="J16"/>
  <c r="H16"/>
  <c r="G16"/>
  <c r="AT15"/>
  <c r="AS15"/>
  <c r="AR15"/>
  <c r="AK15"/>
  <c r="AJ15"/>
  <c r="AI15"/>
  <c r="AH15"/>
  <c r="AG15"/>
  <c r="AF15"/>
  <c r="AE15"/>
  <c r="AD15"/>
  <c r="AC15"/>
  <c r="AB15"/>
  <c r="AA15"/>
  <c r="Z15"/>
  <c r="U15"/>
  <c r="T15"/>
  <c r="S15"/>
  <c r="R15"/>
  <c r="Q15"/>
  <c r="P15"/>
  <c r="O15"/>
  <c r="N15"/>
  <c r="M15"/>
  <c r="L15"/>
  <c r="K15"/>
  <c r="J15"/>
  <c r="AT14"/>
  <c r="AS14"/>
  <c r="AR14"/>
  <c r="AK14"/>
  <c r="AJ14"/>
  <c r="AI14"/>
  <c r="AH14"/>
  <c r="AG14"/>
  <c r="AF14"/>
  <c r="AE14"/>
  <c r="AD14"/>
  <c r="AC14"/>
  <c r="AB14"/>
  <c r="AA14"/>
  <c r="Z14"/>
  <c r="U14"/>
  <c r="T14"/>
  <c r="S14"/>
  <c r="R14"/>
  <c r="Q14"/>
  <c r="P14"/>
  <c r="O14"/>
  <c r="N14"/>
  <c r="M14"/>
  <c r="L14"/>
  <c r="K14"/>
  <c r="J14"/>
  <c r="AK13"/>
  <c r="AJ13"/>
  <c r="AI13"/>
  <c r="AH13"/>
  <c r="AG13"/>
  <c r="AF13"/>
  <c r="AE13"/>
  <c r="AD13"/>
  <c r="AC13"/>
  <c r="AB13"/>
  <c r="AA13"/>
  <c r="Z13"/>
  <c r="U13"/>
  <c r="T13"/>
  <c r="S13"/>
  <c r="R13"/>
  <c r="Q13"/>
  <c r="P13"/>
  <c r="O13"/>
  <c r="N13"/>
  <c r="M13"/>
  <c r="L13"/>
  <c r="K13"/>
  <c r="J13"/>
  <c r="AK12"/>
  <c r="AJ12"/>
  <c r="AI12"/>
  <c r="AH12"/>
  <c r="AG12"/>
  <c r="AF12"/>
  <c r="AE12"/>
  <c r="AD12"/>
  <c r="AC12"/>
  <c r="AB12"/>
  <c r="AA12"/>
  <c r="Z12"/>
  <c r="U12"/>
  <c r="T12"/>
  <c r="S12"/>
  <c r="R12"/>
  <c r="Q12"/>
  <c r="P12"/>
  <c r="O12"/>
  <c r="N12"/>
  <c r="M12"/>
  <c r="L12"/>
  <c r="K12"/>
  <c r="J12"/>
  <c r="AK11"/>
  <c r="AJ11"/>
  <c r="AI11"/>
  <c r="AH11"/>
  <c r="AG11"/>
  <c r="AF11"/>
  <c r="AE11"/>
  <c r="AD11"/>
  <c r="AC11"/>
  <c r="AB11"/>
  <c r="AA11"/>
  <c r="Z11"/>
  <c r="U11"/>
  <c r="T11"/>
  <c r="S11"/>
  <c r="R11"/>
  <c r="Q11"/>
  <c r="P11"/>
  <c r="O11"/>
  <c r="N11"/>
  <c r="M11"/>
  <c r="L11"/>
  <c r="K11"/>
  <c r="J11"/>
  <c r="AK10"/>
  <c r="AJ10"/>
  <c r="AI10"/>
  <c r="AH10"/>
  <c r="AG10"/>
  <c r="AF10"/>
  <c r="AE10"/>
  <c r="AC10"/>
  <c r="AB10"/>
  <c r="AA10"/>
  <c r="Z10"/>
  <c r="U10"/>
  <c r="T10"/>
  <c r="S10"/>
  <c r="R10"/>
  <c r="Q10"/>
  <c r="P10"/>
  <c r="O10"/>
  <c r="N10"/>
  <c r="M10"/>
  <c r="L10"/>
  <c r="K10"/>
  <c r="J10"/>
  <c r="AK9"/>
  <c r="AJ9"/>
  <c r="AI9"/>
  <c r="AH9"/>
  <c r="AG9"/>
  <c r="AF9"/>
  <c r="AE9"/>
  <c r="AD9"/>
  <c r="AC9"/>
  <c r="AB9"/>
  <c r="AA9"/>
  <c r="Z9"/>
  <c r="U9"/>
  <c r="T9"/>
  <c r="S9"/>
  <c r="R9"/>
  <c r="Q9"/>
  <c r="P9"/>
  <c r="O9"/>
  <c r="N9"/>
  <c r="M9"/>
  <c r="L9"/>
  <c r="K9"/>
  <c r="J9"/>
  <c r="AK8"/>
  <c r="AJ8"/>
  <c r="AI8"/>
  <c r="AH8"/>
  <c r="AG8"/>
  <c r="AF8"/>
  <c r="AE8"/>
  <c r="AD8"/>
  <c r="AC8"/>
  <c r="AA8"/>
  <c r="Z8"/>
  <c r="U8"/>
  <c r="T8"/>
  <c r="S8"/>
  <c r="R8"/>
  <c r="Q8"/>
  <c r="P8"/>
  <c r="O8"/>
  <c r="N8"/>
  <c r="M8"/>
  <c r="L8"/>
  <c r="K8"/>
  <c r="J8"/>
  <c r="AK7"/>
  <c r="AJ7"/>
  <c r="AI7"/>
  <c r="AH7"/>
  <c r="AG7"/>
  <c r="AF7"/>
  <c r="AE7"/>
  <c r="AD7"/>
  <c r="AC7"/>
  <c r="AB7"/>
  <c r="AA7"/>
  <c r="Z7"/>
  <c r="U7"/>
  <c r="T7"/>
  <c r="S7"/>
  <c r="R7"/>
  <c r="Q7"/>
  <c r="P7"/>
  <c r="O7"/>
  <c r="N7"/>
  <c r="M7"/>
  <c r="L7"/>
  <c r="K7"/>
  <c r="J7"/>
  <c r="AK6"/>
  <c r="AJ6"/>
  <c r="AI6"/>
  <c r="AG6"/>
  <c r="AF6"/>
  <c r="AE6"/>
  <c r="AD6"/>
  <c r="AC6"/>
  <c r="AB6"/>
  <c r="AA6"/>
  <c r="Z6"/>
  <c r="U6"/>
  <c r="T6"/>
  <c r="S6"/>
  <c r="R6"/>
  <c r="Q6"/>
  <c r="P6"/>
  <c r="O6"/>
  <c r="N6"/>
  <c r="M6"/>
  <c r="L6"/>
  <c r="K6"/>
  <c r="J6"/>
  <c r="AK5"/>
  <c r="AJ5"/>
  <c r="AI5"/>
  <c r="AH5"/>
  <c r="AG5"/>
  <c r="AF5"/>
  <c r="AE5"/>
  <c r="AD5"/>
  <c r="AC5"/>
  <c r="AB5"/>
  <c r="AA5"/>
  <c r="Z5"/>
  <c r="U5"/>
  <c r="S5"/>
  <c r="R5"/>
  <c r="Q5"/>
  <c r="P5"/>
  <c r="O5"/>
  <c r="N5"/>
  <c r="M5"/>
  <c r="L5"/>
  <c r="K5"/>
  <c r="J5"/>
  <c r="AK4"/>
  <c r="AJ4"/>
  <c r="AI4"/>
  <c r="AH4"/>
  <c r="AG4"/>
  <c r="AF4"/>
  <c r="AE4"/>
  <c r="AD4"/>
  <c r="AC4"/>
  <c r="AB4"/>
  <c r="AA4"/>
  <c r="Z4"/>
  <c r="U4"/>
  <c r="T4"/>
  <c r="S4"/>
  <c r="R4"/>
  <c r="Q4"/>
  <c r="P4"/>
  <c r="O4"/>
  <c r="N4"/>
  <c r="M4"/>
  <c r="L4"/>
  <c r="K4"/>
  <c r="J4"/>
  <c r="AK3"/>
  <c r="AJ3"/>
  <c r="AI3"/>
  <c r="AH3"/>
  <c r="AF3"/>
  <c r="AE3"/>
  <c r="AD3"/>
  <c r="AC3"/>
  <c r="AB3"/>
  <c r="AA3"/>
  <c r="Z3"/>
  <c r="U3"/>
  <c r="T3"/>
  <c r="S3"/>
  <c r="R3"/>
  <c r="Q3"/>
  <c r="P3"/>
  <c r="O3"/>
  <c r="N3"/>
  <c r="M3"/>
  <c r="L3"/>
  <c r="K3"/>
  <c r="J3"/>
  <c r="H15" i="4"/>
  <c r="G15"/>
  <c r="H14"/>
  <c r="G14"/>
  <c r="H13"/>
  <c r="G13"/>
  <c r="H12"/>
  <c r="G12"/>
  <c r="E17" i="3"/>
  <c r="BM9" i="18" l="1"/>
  <c r="BI289"/>
  <c r="BN9" s="1"/>
  <c r="B7" i="17"/>
  <c r="B13"/>
  <c r="B14" s="1"/>
  <c r="D20"/>
  <c r="B17"/>
  <c r="B18" s="1"/>
  <c r="B8"/>
  <c r="E8"/>
  <c r="B24"/>
  <c r="B23" s="1"/>
  <c r="B25" s="1"/>
  <c r="D25"/>
  <c r="D26" s="1"/>
  <c r="L17"/>
  <c r="L18" s="1"/>
  <c r="L19" s="1"/>
  <c r="C48" i="1"/>
  <c r="C45" s="1"/>
  <c r="D45" s="1"/>
  <c r="K63" i="5"/>
  <c r="AT3" s="1"/>
  <c r="O63"/>
  <c r="AT7" s="1"/>
  <c r="S63"/>
  <c r="AT11" s="1"/>
  <c r="AA63"/>
  <c r="AS3" s="1"/>
  <c r="AE63"/>
  <c r="AS7" s="1"/>
  <c r="AI63"/>
  <c r="AS11" s="1"/>
  <c r="H63"/>
  <c r="T5"/>
  <c r="G63"/>
  <c r="J63"/>
  <c r="AT2" s="1"/>
  <c r="N63"/>
  <c r="AT6" s="1"/>
  <c r="R63"/>
  <c r="AT10" s="1"/>
  <c r="Z63"/>
  <c r="AS2" s="1"/>
  <c r="AD63"/>
  <c r="AS6" s="1"/>
  <c r="AH63"/>
  <c r="AS10" s="1"/>
  <c r="U63"/>
  <c r="AT13" s="1"/>
  <c r="AC63"/>
  <c r="AS5" s="1"/>
  <c r="AK63"/>
  <c r="AS13" s="1"/>
  <c r="M63"/>
  <c r="AT5" s="1"/>
  <c r="Q63"/>
  <c r="AT9" s="1"/>
  <c r="AG63"/>
  <c r="AS9" s="1"/>
  <c r="L63"/>
  <c r="AT4" s="1"/>
  <c r="P63"/>
  <c r="AT8" s="1"/>
  <c r="T63"/>
  <c r="AT12" s="1"/>
  <c r="AB63"/>
  <c r="AS4" s="1"/>
  <c r="AF63"/>
  <c r="AS8" s="1"/>
  <c r="AJ63"/>
  <c r="AS12" s="1"/>
  <c r="E45" i="1" l="1"/>
  <c r="F45" s="1"/>
  <c r="G45" s="1"/>
  <c r="H45" s="1"/>
  <c r="I45" s="1"/>
  <c r="J45" s="1"/>
  <c r="K45" s="1"/>
  <c r="L45" s="1"/>
  <c r="M45" s="1"/>
  <c r="N45" s="1"/>
  <c r="BF290" i="18"/>
  <c r="AR3" i="5"/>
  <c r="AR7"/>
  <c r="AR11"/>
  <c r="AS17"/>
  <c r="AR2"/>
  <c r="AR5"/>
  <c r="AR10"/>
  <c r="AR6"/>
  <c r="AR13"/>
  <c r="AR9"/>
  <c r="AR4"/>
  <c r="AR8"/>
  <c r="AR12"/>
  <c r="AT17"/>
  <c r="BI290" i="18" l="1"/>
  <c r="BF291" s="1"/>
  <c r="AR17" i="5"/>
  <c r="BI291" i="18" l="1"/>
  <c r="BF292"/>
  <c r="H11" i="4"/>
  <c r="G11"/>
  <c r="AF12"/>
  <c r="H10"/>
  <c r="G10"/>
  <c r="AH10" s="1"/>
  <c r="H9"/>
  <c r="G9"/>
  <c r="H8"/>
  <c r="G8"/>
  <c r="AH8" s="1"/>
  <c r="H7"/>
  <c r="G7"/>
  <c r="H6"/>
  <c r="G6"/>
  <c r="AH6" s="1"/>
  <c r="H5"/>
  <c r="G5"/>
  <c r="H4"/>
  <c r="G4"/>
  <c r="AG4" s="1"/>
  <c r="H3"/>
  <c r="G3"/>
  <c r="E63"/>
  <c r="AK62"/>
  <c r="AJ62"/>
  <c r="AI62"/>
  <c r="AH62"/>
  <c r="AG62"/>
  <c r="AF62"/>
  <c r="AE62"/>
  <c r="AD62"/>
  <c r="AC62"/>
  <c r="AB62"/>
  <c r="AA62"/>
  <c r="Z62"/>
  <c r="U62"/>
  <c r="T62"/>
  <c r="S62"/>
  <c r="R62"/>
  <c r="Q62"/>
  <c r="P62"/>
  <c r="O62"/>
  <c r="N62"/>
  <c r="M62"/>
  <c r="L62"/>
  <c r="K62"/>
  <c r="J62"/>
  <c r="H62"/>
  <c r="G62"/>
  <c r="AK61"/>
  <c r="AJ61"/>
  <c r="AI61"/>
  <c r="AH61"/>
  <c r="AG61"/>
  <c r="AF61"/>
  <c r="AE61"/>
  <c r="AD61"/>
  <c r="AC61"/>
  <c r="AB61"/>
  <c r="AA61"/>
  <c r="Z61"/>
  <c r="U61"/>
  <c r="T61"/>
  <c r="S61"/>
  <c r="R61"/>
  <c r="Q61"/>
  <c r="P61"/>
  <c r="O61"/>
  <c r="N61"/>
  <c r="M61"/>
  <c r="L61"/>
  <c r="K61"/>
  <c r="J61"/>
  <c r="H61"/>
  <c r="G61"/>
  <c r="AK60"/>
  <c r="AJ60"/>
  <c r="AI60"/>
  <c r="AH60"/>
  <c r="AG60"/>
  <c r="AF60"/>
  <c r="AE60"/>
  <c r="AD60"/>
  <c r="AC60"/>
  <c r="AB60"/>
  <c r="AA60"/>
  <c r="Z60"/>
  <c r="U60"/>
  <c r="T60"/>
  <c r="S60"/>
  <c r="R60"/>
  <c r="Q60"/>
  <c r="P60"/>
  <c r="O60"/>
  <c r="N60"/>
  <c r="M60"/>
  <c r="L60"/>
  <c r="K60"/>
  <c r="J60"/>
  <c r="H60"/>
  <c r="G60"/>
  <c r="AK59"/>
  <c r="AJ59"/>
  <c r="AI59"/>
  <c r="AH59"/>
  <c r="AG59"/>
  <c r="AF59"/>
  <c r="AE59"/>
  <c r="AD59"/>
  <c r="AC59"/>
  <c r="AB59"/>
  <c r="AA59"/>
  <c r="Z59"/>
  <c r="U59"/>
  <c r="T59"/>
  <c r="S59"/>
  <c r="R59"/>
  <c r="Q59"/>
  <c r="P59"/>
  <c r="O59"/>
  <c r="N59"/>
  <c r="M59"/>
  <c r="L59"/>
  <c r="K59"/>
  <c r="J59"/>
  <c r="H59"/>
  <c r="G59"/>
  <c r="AK58"/>
  <c r="AJ58"/>
  <c r="AI58"/>
  <c r="AH58"/>
  <c r="AG58"/>
  <c r="AF58"/>
  <c r="AE58"/>
  <c r="AD58"/>
  <c r="AC58"/>
  <c r="AB58"/>
  <c r="AA58"/>
  <c r="Z58"/>
  <c r="U58"/>
  <c r="T58"/>
  <c r="S58"/>
  <c r="R58"/>
  <c r="Q58"/>
  <c r="P58"/>
  <c r="O58"/>
  <c r="N58"/>
  <c r="M58"/>
  <c r="L58"/>
  <c r="K58"/>
  <c r="J58"/>
  <c r="H58"/>
  <c r="G58"/>
  <c r="AK57"/>
  <c r="AJ57"/>
  <c r="AI57"/>
  <c r="AH57"/>
  <c r="AG57"/>
  <c r="AF57"/>
  <c r="AE57"/>
  <c r="AD57"/>
  <c r="AC57"/>
  <c r="AB57"/>
  <c r="AA57"/>
  <c r="Z57"/>
  <c r="U57"/>
  <c r="T57"/>
  <c r="S57"/>
  <c r="R57"/>
  <c r="Q57"/>
  <c r="P57"/>
  <c r="O57"/>
  <c r="N57"/>
  <c r="M57"/>
  <c r="L57"/>
  <c r="K57"/>
  <c r="J57"/>
  <c r="H57"/>
  <c r="G57"/>
  <c r="AK56"/>
  <c r="AJ56"/>
  <c r="AI56"/>
  <c r="AH56"/>
  <c r="AG56"/>
  <c r="AF56"/>
  <c r="AE56"/>
  <c r="AD56"/>
  <c r="AC56"/>
  <c r="AB56"/>
  <c r="AA56"/>
  <c r="Z56"/>
  <c r="U56"/>
  <c r="T56"/>
  <c r="S56"/>
  <c r="R56"/>
  <c r="Q56"/>
  <c r="P56"/>
  <c r="O56"/>
  <c r="N56"/>
  <c r="M56"/>
  <c r="L56"/>
  <c r="K56"/>
  <c r="J56"/>
  <c r="H56"/>
  <c r="G56"/>
  <c r="AK55"/>
  <c r="AJ55"/>
  <c r="AI55"/>
  <c r="AH55"/>
  <c r="AG55"/>
  <c r="AF55"/>
  <c r="AE55"/>
  <c r="AD55"/>
  <c r="AC55"/>
  <c r="AB55"/>
  <c r="AA55"/>
  <c r="Z55"/>
  <c r="U55"/>
  <c r="T55"/>
  <c r="S55"/>
  <c r="R55"/>
  <c r="Q55"/>
  <c r="P55"/>
  <c r="O55"/>
  <c r="N55"/>
  <c r="M55"/>
  <c r="L55"/>
  <c r="K55"/>
  <c r="J55"/>
  <c r="H55"/>
  <c r="G55"/>
  <c r="AK54"/>
  <c r="AJ54"/>
  <c r="AI54"/>
  <c r="AH54"/>
  <c r="AG54"/>
  <c r="AF54"/>
  <c r="AE54"/>
  <c r="AD54"/>
  <c r="AC54"/>
  <c r="AB54"/>
  <c r="AA54"/>
  <c r="Z54"/>
  <c r="U54"/>
  <c r="T54"/>
  <c r="S54"/>
  <c r="R54"/>
  <c r="Q54"/>
  <c r="P54"/>
  <c r="O54"/>
  <c r="N54"/>
  <c r="M54"/>
  <c r="L54"/>
  <c r="K54"/>
  <c r="J54"/>
  <c r="H54"/>
  <c r="G54"/>
  <c r="AK53"/>
  <c r="AJ53"/>
  <c r="AI53"/>
  <c r="AH53"/>
  <c r="AG53"/>
  <c r="AF53"/>
  <c r="AE53"/>
  <c r="AD53"/>
  <c r="AC53"/>
  <c r="AB53"/>
  <c r="AA53"/>
  <c r="Z53"/>
  <c r="U53"/>
  <c r="T53"/>
  <c r="S53"/>
  <c r="R53"/>
  <c r="Q53"/>
  <c r="P53"/>
  <c r="O53"/>
  <c r="N53"/>
  <c r="M53"/>
  <c r="L53"/>
  <c r="K53"/>
  <c r="J53"/>
  <c r="H53"/>
  <c r="G53"/>
  <c r="AK52"/>
  <c r="AJ52"/>
  <c r="AI52"/>
  <c r="AH52"/>
  <c r="AG52"/>
  <c r="AF52"/>
  <c r="AE52"/>
  <c r="AD52"/>
  <c r="AC52"/>
  <c r="AB52"/>
  <c r="AA52"/>
  <c r="Z52"/>
  <c r="U52"/>
  <c r="T52"/>
  <c r="S52"/>
  <c r="R52"/>
  <c r="Q52"/>
  <c r="P52"/>
  <c r="O52"/>
  <c r="N52"/>
  <c r="M52"/>
  <c r="L52"/>
  <c r="K52"/>
  <c r="J52"/>
  <c r="H52"/>
  <c r="G52"/>
  <c r="AK51"/>
  <c r="AJ51"/>
  <c r="AI51"/>
  <c r="AH51"/>
  <c r="AG51"/>
  <c r="AF51"/>
  <c r="AE51"/>
  <c r="AD51"/>
  <c r="AC51"/>
  <c r="AB51"/>
  <c r="AA51"/>
  <c r="Z51"/>
  <c r="U51"/>
  <c r="T51"/>
  <c r="S51"/>
  <c r="R51"/>
  <c r="Q51"/>
  <c r="P51"/>
  <c r="O51"/>
  <c r="N51"/>
  <c r="M51"/>
  <c r="L51"/>
  <c r="K51"/>
  <c r="J51"/>
  <c r="H51"/>
  <c r="G51"/>
  <c r="AK50"/>
  <c r="AJ50"/>
  <c r="AI50"/>
  <c r="AH50"/>
  <c r="AG50"/>
  <c r="AF50"/>
  <c r="AE50"/>
  <c r="AD50"/>
  <c r="AC50"/>
  <c r="AB50"/>
  <c r="AA50"/>
  <c r="Z50"/>
  <c r="U50"/>
  <c r="T50"/>
  <c r="S50"/>
  <c r="R50"/>
  <c r="Q50"/>
  <c r="P50"/>
  <c r="O50"/>
  <c r="N50"/>
  <c r="M50"/>
  <c r="L50"/>
  <c r="K50"/>
  <c r="J50"/>
  <c r="H50"/>
  <c r="G50"/>
  <c r="AK49"/>
  <c r="AJ49"/>
  <c r="AI49"/>
  <c r="AH49"/>
  <c r="AG49"/>
  <c r="AF49"/>
  <c r="AE49"/>
  <c r="AD49"/>
  <c r="AC49"/>
  <c r="AB49"/>
  <c r="AA49"/>
  <c r="Z49"/>
  <c r="U49"/>
  <c r="T49"/>
  <c r="S49"/>
  <c r="R49"/>
  <c r="Q49"/>
  <c r="P49"/>
  <c r="O49"/>
  <c r="N49"/>
  <c r="M49"/>
  <c r="L49"/>
  <c r="K49"/>
  <c r="J49"/>
  <c r="H49"/>
  <c r="G49"/>
  <c r="AK48"/>
  <c r="AJ48"/>
  <c r="AI48"/>
  <c r="AH48"/>
  <c r="AG48"/>
  <c r="AF48"/>
  <c r="AE48"/>
  <c r="AD48"/>
  <c r="AC48"/>
  <c r="AB48"/>
  <c r="AA48"/>
  <c r="Z48"/>
  <c r="U48"/>
  <c r="T48"/>
  <c r="S48"/>
  <c r="R48"/>
  <c r="Q48"/>
  <c r="P48"/>
  <c r="O48"/>
  <c r="N48"/>
  <c r="M48"/>
  <c r="L48"/>
  <c r="K48"/>
  <c r="J48"/>
  <c r="H48"/>
  <c r="G48"/>
  <c r="AK47"/>
  <c r="AJ47"/>
  <c r="AI47"/>
  <c r="AH47"/>
  <c r="AG47"/>
  <c r="AF47"/>
  <c r="AE47"/>
  <c r="AD47"/>
  <c r="AC47"/>
  <c r="AB47"/>
  <c r="AA47"/>
  <c r="Z47"/>
  <c r="U47"/>
  <c r="T47"/>
  <c r="S47"/>
  <c r="R47"/>
  <c r="Q47"/>
  <c r="P47"/>
  <c r="O47"/>
  <c r="N47"/>
  <c r="M47"/>
  <c r="L47"/>
  <c r="K47"/>
  <c r="J47"/>
  <c r="H47"/>
  <c r="G47"/>
  <c r="AK46"/>
  <c r="AJ46"/>
  <c r="AI46"/>
  <c r="AH46"/>
  <c r="AG46"/>
  <c r="AF46"/>
  <c r="AE46"/>
  <c r="AD46"/>
  <c r="AC46"/>
  <c r="AB46"/>
  <c r="AA46"/>
  <c r="Z46"/>
  <c r="U46"/>
  <c r="T46"/>
  <c r="S46"/>
  <c r="R46"/>
  <c r="Q46"/>
  <c r="P46"/>
  <c r="O46"/>
  <c r="N46"/>
  <c r="M46"/>
  <c r="L46"/>
  <c r="K46"/>
  <c r="J46"/>
  <c r="H46"/>
  <c r="G46"/>
  <c r="AK45"/>
  <c r="AJ45"/>
  <c r="AI45"/>
  <c r="AH45"/>
  <c r="AG45"/>
  <c r="AF45"/>
  <c r="AE45"/>
  <c r="AD45"/>
  <c r="AC45"/>
  <c r="AB45"/>
  <c r="AA45"/>
  <c r="Z45"/>
  <c r="U45"/>
  <c r="T45"/>
  <c r="S45"/>
  <c r="R45"/>
  <c r="Q45"/>
  <c r="P45"/>
  <c r="O45"/>
  <c r="N45"/>
  <c r="M45"/>
  <c r="L45"/>
  <c r="K45"/>
  <c r="J45"/>
  <c r="H45"/>
  <c r="G45"/>
  <c r="AK44"/>
  <c r="AJ44"/>
  <c r="AI44"/>
  <c r="AH44"/>
  <c r="AG44"/>
  <c r="AF44"/>
  <c r="AE44"/>
  <c r="AD44"/>
  <c r="AC44"/>
  <c r="AB44"/>
  <c r="AA44"/>
  <c r="Z44"/>
  <c r="U44"/>
  <c r="T44"/>
  <c r="S44"/>
  <c r="R44"/>
  <c r="Q44"/>
  <c r="P44"/>
  <c r="O44"/>
  <c r="N44"/>
  <c r="M44"/>
  <c r="L44"/>
  <c r="K44"/>
  <c r="J44"/>
  <c r="H44"/>
  <c r="G44"/>
  <c r="AK43"/>
  <c r="AJ43"/>
  <c r="AI43"/>
  <c r="AH43"/>
  <c r="AG43"/>
  <c r="AF43"/>
  <c r="AE43"/>
  <c r="AD43"/>
  <c r="AC43"/>
  <c r="AB43"/>
  <c r="AA43"/>
  <c r="Z43"/>
  <c r="U43"/>
  <c r="T43"/>
  <c r="S43"/>
  <c r="R43"/>
  <c r="Q43"/>
  <c r="P43"/>
  <c r="O43"/>
  <c r="N43"/>
  <c r="M43"/>
  <c r="L43"/>
  <c r="K43"/>
  <c r="J43"/>
  <c r="H43"/>
  <c r="G43"/>
  <c r="AK42"/>
  <c r="AJ42"/>
  <c r="AI42"/>
  <c r="AH42"/>
  <c r="AG42"/>
  <c r="AF42"/>
  <c r="AE42"/>
  <c r="AD42"/>
  <c r="AC42"/>
  <c r="AB42"/>
  <c r="AA42"/>
  <c r="Z42"/>
  <c r="U42"/>
  <c r="T42"/>
  <c r="S42"/>
  <c r="R42"/>
  <c r="Q42"/>
  <c r="P42"/>
  <c r="O42"/>
  <c r="N42"/>
  <c r="M42"/>
  <c r="L42"/>
  <c r="K42"/>
  <c r="J42"/>
  <c r="H42"/>
  <c r="G42"/>
  <c r="AK41"/>
  <c r="AJ41"/>
  <c r="AI41"/>
  <c r="AH41"/>
  <c r="AG41"/>
  <c r="AF41"/>
  <c r="AE41"/>
  <c r="AD41"/>
  <c r="AC41"/>
  <c r="AB41"/>
  <c r="AA41"/>
  <c r="Z41"/>
  <c r="U41"/>
  <c r="T41"/>
  <c r="S41"/>
  <c r="R41"/>
  <c r="Q41"/>
  <c r="P41"/>
  <c r="O41"/>
  <c r="N41"/>
  <c r="M41"/>
  <c r="L41"/>
  <c r="K41"/>
  <c r="J41"/>
  <c r="H41"/>
  <c r="G41"/>
  <c r="AK40"/>
  <c r="AJ40"/>
  <c r="AI40"/>
  <c r="AH40"/>
  <c r="AG40"/>
  <c r="AF40"/>
  <c r="AE40"/>
  <c r="AD40"/>
  <c r="AC40"/>
  <c r="AB40"/>
  <c r="AA40"/>
  <c r="Z40"/>
  <c r="U40"/>
  <c r="T40"/>
  <c r="S40"/>
  <c r="R40"/>
  <c r="Q40"/>
  <c r="P40"/>
  <c r="O40"/>
  <c r="N40"/>
  <c r="M40"/>
  <c r="L40"/>
  <c r="K40"/>
  <c r="J40"/>
  <c r="H40"/>
  <c r="G40"/>
  <c r="AK39"/>
  <c r="AJ39"/>
  <c r="AI39"/>
  <c r="AH39"/>
  <c r="AG39"/>
  <c r="AF39"/>
  <c r="AE39"/>
  <c r="AD39"/>
  <c r="AC39"/>
  <c r="AB39"/>
  <c r="AA39"/>
  <c r="Z39"/>
  <c r="U39"/>
  <c r="T39"/>
  <c r="S39"/>
  <c r="R39"/>
  <c r="Q39"/>
  <c r="P39"/>
  <c r="O39"/>
  <c r="N39"/>
  <c r="M39"/>
  <c r="L39"/>
  <c r="K39"/>
  <c r="J39"/>
  <c r="H39"/>
  <c r="G39"/>
  <c r="AK38"/>
  <c r="AJ38"/>
  <c r="AI38"/>
  <c r="AH38"/>
  <c r="AG38"/>
  <c r="AF38"/>
  <c r="AE38"/>
  <c r="AD38"/>
  <c r="AC38"/>
  <c r="AB38"/>
  <c r="AA38"/>
  <c r="Z38"/>
  <c r="U38"/>
  <c r="T38"/>
  <c r="S38"/>
  <c r="R38"/>
  <c r="Q38"/>
  <c r="P38"/>
  <c r="O38"/>
  <c r="N38"/>
  <c r="M38"/>
  <c r="L38"/>
  <c r="K38"/>
  <c r="J38"/>
  <c r="H38"/>
  <c r="G38"/>
  <c r="AK37"/>
  <c r="AJ37"/>
  <c r="AI37"/>
  <c r="AH37"/>
  <c r="AG37"/>
  <c r="AF37"/>
  <c r="AE37"/>
  <c r="AD37"/>
  <c r="AC37"/>
  <c r="AB37"/>
  <c r="AA37"/>
  <c r="Z37"/>
  <c r="U37"/>
  <c r="T37"/>
  <c r="S37"/>
  <c r="R37"/>
  <c r="Q37"/>
  <c r="P37"/>
  <c r="O37"/>
  <c r="N37"/>
  <c r="M37"/>
  <c r="L37"/>
  <c r="K37"/>
  <c r="J37"/>
  <c r="H37"/>
  <c r="G37"/>
  <c r="AK36"/>
  <c r="AJ36"/>
  <c r="AI36"/>
  <c r="AH36"/>
  <c r="AG36"/>
  <c r="AF36"/>
  <c r="AE36"/>
  <c r="AD36"/>
  <c r="AC36"/>
  <c r="AB36"/>
  <c r="AA36"/>
  <c r="Z36"/>
  <c r="U36"/>
  <c r="T36"/>
  <c r="S36"/>
  <c r="R36"/>
  <c r="Q36"/>
  <c r="P36"/>
  <c r="O36"/>
  <c r="N36"/>
  <c r="M36"/>
  <c r="L36"/>
  <c r="K36"/>
  <c r="J36"/>
  <c r="H36"/>
  <c r="G36"/>
  <c r="AK35"/>
  <c r="AJ35"/>
  <c r="AI35"/>
  <c r="AH35"/>
  <c r="AG35"/>
  <c r="AF35"/>
  <c r="AE35"/>
  <c r="AD35"/>
  <c r="AC35"/>
  <c r="AB35"/>
  <c r="AA35"/>
  <c r="Z35"/>
  <c r="U35"/>
  <c r="T35"/>
  <c r="S35"/>
  <c r="R35"/>
  <c r="Q35"/>
  <c r="P35"/>
  <c r="O35"/>
  <c r="N35"/>
  <c r="M35"/>
  <c r="L35"/>
  <c r="K35"/>
  <c r="J35"/>
  <c r="H35"/>
  <c r="G35"/>
  <c r="AK34"/>
  <c r="AJ34"/>
  <c r="AI34"/>
  <c r="AH34"/>
  <c r="AG34"/>
  <c r="AF34"/>
  <c r="AE34"/>
  <c r="AD34"/>
  <c r="AC34"/>
  <c r="AB34"/>
  <c r="AA34"/>
  <c r="Z34"/>
  <c r="U34"/>
  <c r="T34"/>
  <c r="S34"/>
  <c r="R34"/>
  <c r="Q34"/>
  <c r="P34"/>
  <c r="O34"/>
  <c r="N34"/>
  <c r="M34"/>
  <c r="L34"/>
  <c r="K34"/>
  <c r="J34"/>
  <c r="H34"/>
  <c r="G34"/>
  <c r="AK33"/>
  <c r="AJ33"/>
  <c r="AI33"/>
  <c r="AH33"/>
  <c r="AG33"/>
  <c r="AF33"/>
  <c r="AE33"/>
  <c r="AD33"/>
  <c r="AC33"/>
  <c r="AB33"/>
  <c r="AA33"/>
  <c r="Z33"/>
  <c r="U33"/>
  <c r="T33"/>
  <c r="S33"/>
  <c r="R33"/>
  <c r="Q33"/>
  <c r="P33"/>
  <c r="O33"/>
  <c r="N33"/>
  <c r="M33"/>
  <c r="L33"/>
  <c r="K33"/>
  <c r="J33"/>
  <c r="H33"/>
  <c r="G33"/>
  <c r="AK32"/>
  <c r="AJ32"/>
  <c r="AI32"/>
  <c r="AH32"/>
  <c r="AG32"/>
  <c r="AF32"/>
  <c r="AE32"/>
  <c r="AD32"/>
  <c r="AC32"/>
  <c r="AB32"/>
  <c r="AA32"/>
  <c r="Z32"/>
  <c r="U32"/>
  <c r="T32"/>
  <c r="S32"/>
  <c r="R32"/>
  <c r="Q32"/>
  <c r="P32"/>
  <c r="O32"/>
  <c r="N32"/>
  <c r="M32"/>
  <c r="L32"/>
  <c r="K32"/>
  <c r="J32"/>
  <c r="H32"/>
  <c r="G32"/>
  <c r="AW31"/>
  <c r="AK31"/>
  <c r="AJ31"/>
  <c r="AI31"/>
  <c r="AH31"/>
  <c r="AG31"/>
  <c r="AF31"/>
  <c r="AE31"/>
  <c r="AD31"/>
  <c r="AC31"/>
  <c r="AB31"/>
  <c r="AA31"/>
  <c r="Z31"/>
  <c r="U31"/>
  <c r="T31"/>
  <c r="S31"/>
  <c r="R31"/>
  <c r="Q31"/>
  <c r="P31"/>
  <c r="O31"/>
  <c r="N31"/>
  <c r="M31"/>
  <c r="L31"/>
  <c r="K31"/>
  <c r="J31"/>
  <c r="H31"/>
  <c r="G31"/>
  <c r="AK30"/>
  <c r="AJ30"/>
  <c r="AI30"/>
  <c r="AH30"/>
  <c r="AG30"/>
  <c r="AF30"/>
  <c r="AE30"/>
  <c r="AD30"/>
  <c r="AC30"/>
  <c r="AB30"/>
  <c r="AA30"/>
  <c r="Z30"/>
  <c r="U30"/>
  <c r="T30"/>
  <c r="S30"/>
  <c r="R30"/>
  <c r="Q30"/>
  <c r="P30"/>
  <c r="O30"/>
  <c r="N30"/>
  <c r="M30"/>
  <c r="L30"/>
  <c r="K30"/>
  <c r="J30"/>
  <c r="H30"/>
  <c r="G30"/>
  <c r="AK29"/>
  <c r="AJ29"/>
  <c r="AI29"/>
  <c r="AH29"/>
  <c r="AG29"/>
  <c r="AF29"/>
  <c r="AE29"/>
  <c r="AD29"/>
  <c r="AC29"/>
  <c r="AB29"/>
  <c r="AA29"/>
  <c r="Z29"/>
  <c r="U29"/>
  <c r="T29"/>
  <c r="S29"/>
  <c r="R29"/>
  <c r="Q29"/>
  <c r="P29"/>
  <c r="O29"/>
  <c r="N29"/>
  <c r="M29"/>
  <c r="L29"/>
  <c r="K29"/>
  <c r="J29"/>
  <c r="H29"/>
  <c r="G29"/>
  <c r="AW28"/>
  <c r="AK28"/>
  <c r="AJ28"/>
  <c r="AI28"/>
  <c r="AH28"/>
  <c r="AG28"/>
  <c r="AF28"/>
  <c r="AE28"/>
  <c r="AD28"/>
  <c r="AC28"/>
  <c r="AB28"/>
  <c r="AA28"/>
  <c r="Z28"/>
  <c r="U28"/>
  <c r="T28"/>
  <c r="S28"/>
  <c r="R28"/>
  <c r="Q28"/>
  <c r="P28"/>
  <c r="O28"/>
  <c r="N28"/>
  <c r="M28"/>
  <c r="L28"/>
  <c r="K28"/>
  <c r="J28"/>
  <c r="H28"/>
  <c r="G28"/>
  <c r="AR27"/>
  <c r="AK27"/>
  <c r="AJ27"/>
  <c r="AI27"/>
  <c r="AH27"/>
  <c r="AG27"/>
  <c r="AF27"/>
  <c r="AE27"/>
  <c r="AD27"/>
  <c r="AC27"/>
  <c r="AB27"/>
  <c r="AA27"/>
  <c r="Z27"/>
  <c r="U27"/>
  <c r="T27"/>
  <c r="S27"/>
  <c r="R27"/>
  <c r="Q27"/>
  <c r="P27"/>
  <c r="O27"/>
  <c r="N27"/>
  <c r="M27"/>
  <c r="L27"/>
  <c r="K27"/>
  <c r="J27"/>
  <c r="H27"/>
  <c r="G27"/>
  <c r="AZ26"/>
  <c r="AZ27" s="1"/>
  <c r="AR26"/>
  <c r="AK26"/>
  <c r="AJ26"/>
  <c r="AI26"/>
  <c r="AH26"/>
  <c r="AG26"/>
  <c r="AF26"/>
  <c r="AE26"/>
  <c r="AD26"/>
  <c r="AC26"/>
  <c r="AB26"/>
  <c r="AA26"/>
  <c r="Z26"/>
  <c r="U26"/>
  <c r="T26"/>
  <c r="S26"/>
  <c r="R26"/>
  <c r="Q26"/>
  <c r="P26"/>
  <c r="O26"/>
  <c r="N26"/>
  <c r="M26"/>
  <c r="L26"/>
  <c r="K26"/>
  <c r="J26"/>
  <c r="H26"/>
  <c r="G26"/>
  <c r="AR25"/>
  <c r="AK25"/>
  <c r="AJ25"/>
  <c r="AI25"/>
  <c r="AH25"/>
  <c r="AG25"/>
  <c r="AF25"/>
  <c r="AE25"/>
  <c r="AD25"/>
  <c r="AC25"/>
  <c r="AB25"/>
  <c r="AA25"/>
  <c r="Z25"/>
  <c r="U25"/>
  <c r="T25"/>
  <c r="S25"/>
  <c r="R25"/>
  <c r="Q25"/>
  <c r="P25"/>
  <c r="O25"/>
  <c r="N25"/>
  <c r="M25"/>
  <c r="L25"/>
  <c r="K25"/>
  <c r="J25"/>
  <c r="H25"/>
  <c r="G25"/>
  <c r="AK24"/>
  <c r="AJ24"/>
  <c r="AI24"/>
  <c r="AH24"/>
  <c r="AG24"/>
  <c r="AF24"/>
  <c r="AE24"/>
  <c r="AD24"/>
  <c r="AC24"/>
  <c r="AB24"/>
  <c r="AA24"/>
  <c r="Z24"/>
  <c r="U24"/>
  <c r="T24"/>
  <c r="S24"/>
  <c r="R24"/>
  <c r="Q24"/>
  <c r="P24"/>
  <c r="O24"/>
  <c r="N24"/>
  <c r="M24"/>
  <c r="L24"/>
  <c r="K24"/>
  <c r="J24"/>
  <c r="H24"/>
  <c r="G24"/>
  <c r="AK23"/>
  <c r="AJ23"/>
  <c r="AI23"/>
  <c r="AH23"/>
  <c r="AG23"/>
  <c r="AF23"/>
  <c r="AE23"/>
  <c r="AD23"/>
  <c r="AC23"/>
  <c r="AB23"/>
  <c r="AA23"/>
  <c r="Z23"/>
  <c r="U23"/>
  <c r="T23"/>
  <c r="S23"/>
  <c r="R23"/>
  <c r="Q23"/>
  <c r="P23"/>
  <c r="O23"/>
  <c r="N23"/>
  <c r="M23"/>
  <c r="L23"/>
  <c r="K23"/>
  <c r="J23"/>
  <c r="H23"/>
  <c r="G23"/>
  <c r="AK22"/>
  <c r="AJ22"/>
  <c r="AI22"/>
  <c r="AH22"/>
  <c r="AG22"/>
  <c r="AF22"/>
  <c r="AE22"/>
  <c r="AD22"/>
  <c r="AC22"/>
  <c r="AB22"/>
  <c r="AA22"/>
  <c r="Z22"/>
  <c r="U22"/>
  <c r="T22"/>
  <c r="S22"/>
  <c r="R22"/>
  <c r="Q22"/>
  <c r="P22"/>
  <c r="O22"/>
  <c r="N22"/>
  <c r="M22"/>
  <c r="L22"/>
  <c r="K22"/>
  <c r="J22"/>
  <c r="H22"/>
  <c r="G22"/>
  <c r="AK21"/>
  <c r="AJ21"/>
  <c r="AI21"/>
  <c r="AH21"/>
  <c r="AG21"/>
  <c r="AF21"/>
  <c r="AE21"/>
  <c r="AD21"/>
  <c r="AC21"/>
  <c r="AB21"/>
  <c r="AA21"/>
  <c r="Z21"/>
  <c r="U21"/>
  <c r="T21"/>
  <c r="S21"/>
  <c r="R21"/>
  <c r="Q21"/>
  <c r="P21"/>
  <c r="O21"/>
  <c r="N21"/>
  <c r="M21"/>
  <c r="L21"/>
  <c r="K21"/>
  <c r="J21"/>
  <c r="H21"/>
  <c r="G21"/>
  <c r="AK20"/>
  <c r="AJ20"/>
  <c r="AI20"/>
  <c r="AH20"/>
  <c r="AG20"/>
  <c r="AF20"/>
  <c r="AE20"/>
  <c r="AD20"/>
  <c r="AC20"/>
  <c r="AB20"/>
  <c r="AA20"/>
  <c r="Z20"/>
  <c r="U20"/>
  <c r="T20"/>
  <c r="S20"/>
  <c r="R20"/>
  <c r="Q20"/>
  <c r="P20"/>
  <c r="O20"/>
  <c r="N20"/>
  <c r="M20"/>
  <c r="L20"/>
  <c r="K20"/>
  <c r="J20"/>
  <c r="H20"/>
  <c r="G20"/>
  <c r="AK19"/>
  <c r="AJ19"/>
  <c r="AI19"/>
  <c r="AH19"/>
  <c r="AG19"/>
  <c r="AF19"/>
  <c r="AE19"/>
  <c r="AD19"/>
  <c r="AC19"/>
  <c r="AB19"/>
  <c r="AA19"/>
  <c r="Z19"/>
  <c r="U19"/>
  <c r="T19"/>
  <c r="S19"/>
  <c r="R19"/>
  <c r="Q19"/>
  <c r="P19"/>
  <c r="O19"/>
  <c r="N19"/>
  <c r="M19"/>
  <c r="L19"/>
  <c r="K19"/>
  <c r="J19"/>
  <c r="H19"/>
  <c r="G19"/>
  <c r="AK18"/>
  <c r="AJ18"/>
  <c r="AI18"/>
  <c r="AH18"/>
  <c r="AG18"/>
  <c r="AF18"/>
  <c r="AE18"/>
  <c r="AD18"/>
  <c r="AC18"/>
  <c r="AB18"/>
  <c r="AA18"/>
  <c r="Z18"/>
  <c r="U18"/>
  <c r="T18"/>
  <c r="S18"/>
  <c r="R18"/>
  <c r="Q18"/>
  <c r="P18"/>
  <c r="O18"/>
  <c r="N18"/>
  <c r="M18"/>
  <c r="L18"/>
  <c r="K18"/>
  <c r="J18"/>
  <c r="H18"/>
  <c r="G18"/>
  <c r="AK17"/>
  <c r="AJ17"/>
  <c r="AI17"/>
  <c r="AH17"/>
  <c r="AG17"/>
  <c r="AF17"/>
  <c r="AE17"/>
  <c r="AD17"/>
  <c r="AC17"/>
  <c r="AB17"/>
  <c r="AA17"/>
  <c r="Z17"/>
  <c r="U17"/>
  <c r="T17"/>
  <c r="S17"/>
  <c r="R17"/>
  <c r="Q17"/>
  <c r="P17"/>
  <c r="O17"/>
  <c r="N17"/>
  <c r="M17"/>
  <c r="L17"/>
  <c r="K17"/>
  <c r="J17"/>
  <c r="H17"/>
  <c r="G17"/>
  <c r="AT16"/>
  <c r="AR16" s="1"/>
  <c r="AS16"/>
  <c r="AK16"/>
  <c r="AJ16"/>
  <c r="AI16"/>
  <c r="AH16"/>
  <c r="AG16"/>
  <c r="AF16"/>
  <c r="AE16"/>
  <c r="AD16"/>
  <c r="AC16"/>
  <c r="AB16"/>
  <c r="AA16"/>
  <c r="Z16"/>
  <c r="U16"/>
  <c r="T16"/>
  <c r="S16"/>
  <c r="R16"/>
  <c r="Q16"/>
  <c r="P16"/>
  <c r="O16"/>
  <c r="N16"/>
  <c r="M16"/>
  <c r="L16"/>
  <c r="K16"/>
  <c r="J16"/>
  <c r="AT15"/>
  <c r="AS15"/>
  <c r="AR15"/>
  <c r="AK15"/>
  <c r="AJ15"/>
  <c r="AI15"/>
  <c r="AH15"/>
  <c r="AG15"/>
  <c r="AF15"/>
  <c r="AE15"/>
  <c r="AD15"/>
  <c r="AC15"/>
  <c r="AB15"/>
  <c r="AA15"/>
  <c r="Z15"/>
  <c r="U15"/>
  <c r="T15"/>
  <c r="S15"/>
  <c r="R15"/>
  <c r="Q15"/>
  <c r="P15"/>
  <c r="O15"/>
  <c r="N15"/>
  <c r="M15"/>
  <c r="L15"/>
  <c r="K15"/>
  <c r="J15"/>
  <c r="AT14"/>
  <c r="AS14"/>
  <c r="AR14"/>
  <c r="AK14"/>
  <c r="AJ14"/>
  <c r="AI14"/>
  <c r="AH14"/>
  <c r="AG14"/>
  <c r="AF14"/>
  <c r="AE14"/>
  <c r="AD14"/>
  <c r="AC14"/>
  <c r="AB14"/>
  <c r="AA14"/>
  <c r="Z14"/>
  <c r="U14"/>
  <c r="T14"/>
  <c r="S14"/>
  <c r="R14"/>
  <c r="Q14"/>
  <c r="P14"/>
  <c r="O14"/>
  <c r="N14"/>
  <c r="M14"/>
  <c r="L14"/>
  <c r="K14"/>
  <c r="J14"/>
  <c r="AK13"/>
  <c r="AJ13"/>
  <c r="AI13"/>
  <c r="AH13"/>
  <c r="AG13"/>
  <c r="AF13"/>
  <c r="AE13"/>
  <c r="AD13"/>
  <c r="AC13"/>
  <c r="AB13"/>
  <c r="AA13"/>
  <c r="Z13"/>
  <c r="U13"/>
  <c r="T13"/>
  <c r="S13"/>
  <c r="R13"/>
  <c r="Q13"/>
  <c r="P13"/>
  <c r="O13"/>
  <c r="N13"/>
  <c r="M13"/>
  <c r="L13"/>
  <c r="K13"/>
  <c r="J13"/>
  <c r="AK12"/>
  <c r="AJ12"/>
  <c r="AI12"/>
  <c r="AH12"/>
  <c r="AG12"/>
  <c r="AE12"/>
  <c r="AD12"/>
  <c r="AC12"/>
  <c r="AB12"/>
  <c r="AA12"/>
  <c r="Z12"/>
  <c r="U12"/>
  <c r="T12"/>
  <c r="S12"/>
  <c r="R12"/>
  <c r="Q12"/>
  <c r="P12"/>
  <c r="O12"/>
  <c r="N12"/>
  <c r="M12"/>
  <c r="L12"/>
  <c r="K12"/>
  <c r="J12"/>
  <c r="AK11"/>
  <c r="AJ11"/>
  <c r="AI11"/>
  <c r="AH11"/>
  <c r="AG11"/>
  <c r="AF11"/>
  <c r="AE11"/>
  <c r="AD11"/>
  <c r="AC11"/>
  <c r="AB11"/>
  <c r="AA11"/>
  <c r="Z11"/>
  <c r="U11"/>
  <c r="T11"/>
  <c r="S11"/>
  <c r="R11"/>
  <c r="Q11"/>
  <c r="P11"/>
  <c r="O11"/>
  <c r="N11"/>
  <c r="M11"/>
  <c r="L11"/>
  <c r="K11"/>
  <c r="J11"/>
  <c r="AK10"/>
  <c r="AJ10"/>
  <c r="AI10"/>
  <c r="AG10"/>
  <c r="AF10"/>
  <c r="AE10"/>
  <c r="AD10"/>
  <c r="AC10"/>
  <c r="AB10"/>
  <c r="AA10"/>
  <c r="Z10"/>
  <c r="U10"/>
  <c r="T10"/>
  <c r="S10"/>
  <c r="R10"/>
  <c r="Q10"/>
  <c r="P10"/>
  <c r="O10"/>
  <c r="N10"/>
  <c r="M10"/>
  <c r="L10"/>
  <c r="K10"/>
  <c r="J10"/>
  <c r="AK9"/>
  <c r="AJ9"/>
  <c r="AI9"/>
  <c r="AH9"/>
  <c r="AG9"/>
  <c r="AF9"/>
  <c r="AE9"/>
  <c r="AD9"/>
  <c r="AC9"/>
  <c r="AB9"/>
  <c r="AA9"/>
  <c r="Z9"/>
  <c r="U9"/>
  <c r="T9"/>
  <c r="S9"/>
  <c r="R9"/>
  <c r="Q9"/>
  <c r="P9"/>
  <c r="O9"/>
  <c r="N9"/>
  <c r="M9"/>
  <c r="L9"/>
  <c r="K9"/>
  <c r="J9"/>
  <c r="AK8"/>
  <c r="AJ8"/>
  <c r="AI8"/>
  <c r="AG8"/>
  <c r="AF8"/>
  <c r="AE8"/>
  <c r="AD8"/>
  <c r="AC8"/>
  <c r="AB8"/>
  <c r="AA8"/>
  <c r="Z8"/>
  <c r="U8"/>
  <c r="T8"/>
  <c r="S8"/>
  <c r="R8"/>
  <c r="Q8"/>
  <c r="P8"/>
  <c r="O8"/>
  <c r="N8"/>
  <c r="M8"/>
  <c r="L8"/>
  <c r="K8"/>
  <c r="J8"/>
  <c r="AK7"/>
  <c r="AJ7"/>
  <c r="AI7"/>
  <c r="AH7"/>
  <c r="AG7"/>
  <c r="AF7"/>
  <c r="AE7"/>
  <c r="AD7"/>
  <c r="AC7"/>
  <c r="AB7"/>
  <c r="AA7"/>
  <c r="Z7"/>
  <c r="U7"/>
  <c r="T7"/>
  <c r="S7"/>
  <c r="R7"/>
  <c r="Q7"/>
  <c r="P7"/>
  <c r="O7"/>
  <c r="N7"/>
  <c r="M7"/>
  <c r="L7"/>
  <c r="K7"/>
  <c r="J7"/>
  <c r="AK6"/>
  <c r="AJ6"/>
  <c r="AI6"/>
  <c r="AG6"/>
  <c r="AF6"/>
  <c r="AE6"/>
  <c r="AD6"/>
  <c r="AC6"/>
  <c r="AB6"/>
  <c r="AA6"/>
  <c r="Z6"/>
  <c r="U6"/>
  <c r="T6"/>
  <c r="S6"/>
  <c r="R6"/>
  <c r="Q6"/>
  <c r="P6"/>
  <c r="O6"/>
  <c r="N6"/>
  <c r="M6"/>
  <c r="L6"/>
  <c r="K6"/>
  <c r="J6"/>
  <c r="AK5"/>
  <c r="AJ5"/>
  <c r="AI5"/>
  <c r="AH5"/>
  <c r="AG5"/>
  <c r="AF5"/>
  <c r="AE5"/>
  <c r="AD5"/>
  <c r="AC5"/>
  <c r="AB5"/>
  <c r="AA5"/>
  <c r="Z5"/>
  <c r="U5"/>
  <c r="T5"/>
  <c r="S5"/>
  <c r="R5"/>
  <c r="Q5"/>
  <c r="P5"/>
  <c r="O5"/>
  <c r="N5"/>
  <c r="M5"/>
  <c r="L5"/>
  <c r="K5"/>
  <c r="J5"/>
  <c r="AK4"/>
  <c r="AJ4"/>
  <c r="AI4"/>
  <c r="AH4"/>
  <c r="AF4"/>
  <c r="AE4"/>
  <c r="AD4"/>
  <c r="AC4"/>
  <c r="AB4"/>
  <c r="AA4"/>
  <c r="Z4"/>
  <c r="U4"/>
  <c r="T4"/>
  <c r="S4"/>
  <c r="R4"/>
  <c r="Q4"/>
  <c r="P4"/>
  <c r="O4"/>
  <c r="N4"/>
  <c r="M4"/>
  <c r="L4"/>
  <c r="K4"/>
  <c r="J4"/>
  <c r="AK3"/>
  <c r="AJ3"/>
  <c r="AI3"/>
  <c r="AH3"/>
  <c r="AG3"/>
  <c r="AF3"/>
  <c r="AE3"/>
  <c r="AD3"/>
  <c r="AC3"/>
  <c r="AC63" s="1"/>
  <c r="AS5" s="1"/>
  <c r="AB3"/>
  <c r="AA3"/>
  <c r="Z3"/>
  <c r="U3"/>
  <c r="U63" s="1"/>
  <c r="AT13" s="1"/>
  <c r="T3"/>
  <c r="S3"/>
  <c r="R3"/>
  <c r="Q3"/>
  <c r="Q63" s="1"/>
  <c r="AT9" s="1"/>
  <c r="P3"/>
  <c r="O3"/>
  <c r="N3"/>
  <c r="M3"/>
  <c r="M63" s="1"/>
  <c r="AT5" s="1"/>
  <c r="AR5" s="1"/>
  <c r="L3"/>
  <c r="K3"/>
  <c r="J3"/>
  <c r="H63"/>
  <c r="E63" i="6"/>
  <c r="AK62"/>
  <c r="AJ62"/>
  <c r="AI62"/>
  <c r="AH62"/>
  <c r="AG62"/>
  <c r="AF62"/>
  <c r="AE62"/>
  <c r="AD62"/>
  <c r="AC62"/>
  <c r="AB62"/>
  <c r="AA62"/>
  <c r="Z62"/>
  <c r="U62"/>
  <c r="T62"/>
  <c r="S62"/>
  <c r="R62"/>
  <c r="Q62"/>
  <c r="P62"/>
  <c r="O62"/>
  <c r="N62"/>
  <c r="M62"/>
  <c r="L62"/>
  <c r="K62"/>
  <c r="J62"/>
  <c r="H62"/>
  <c r="G62"/>
  <c r="AK61"/>
  <c r="AJ61"/>
  <c r="AI61"/>
  <c r="AH61"/>
  <c r="AG61"/>
  <c r="AF61"/>
  <c r="AE61"/>
  <c r="AD61"/>
  <c r="AC61"/>
  <c r="AB61"/>
  <c r="AA61"/>
  <c r="Z61"/>
  <c r="U61"/>
  <c r="T61"/>
  <c r="S61"/>
  <c r="R61"/>
  <c r="Q61"/>
  <c r="P61"/>
  <c r="O61"/>
  <c r="N61"/>
  <c r="M61"/>
  <c r="L61"/>
  <c r="K61"/>
  <c r="J61"/>
  <c r="H61"/>
  <c r="G61"/>
  <c r="AK60"/>
  <c r="AJ60"/>
  <c r="AI60"/>
  <c r="AH60"/>
  <c r="AG60"/>
  <c r="AF60"/>
  <c r="AE60"/>
  <c r="AD60"/>
  <c r="AC60"/>
  <c r="AB60"/>
  <c r="AA60"/>
  <c r="Z60"/>
  <c r="U60"/>
  <c r="T60"/>
  <c r="S60"/>
  <c r="R60"/>
  <c r="Q60"/>
  <c r="P60"/>
  <c r="O60"/>
  <c r="N60"/>
  <c r="M60"/>
  <c r="L60"/>
  <c r="K60"/>
  <c r="J60"/>
  <c r="H60"/>
  <c r="G60"/>
  <c r="AK59"/>
  <c r="AJ59"/>
  <c r="AI59"/>
  <c r="AH59"/>
  <c r="AG59"/>
  <c r="AF59"/>
  <c r="AE59"/>
  <c r="AD59"/>
  <c r="AC59"/>
  <c r="AB59"/>
  <c r="AA59"/>
  <c r="Z59"/>
  <c r="U59"/>
  <c r="T59"/>
  <c r="S59"/>
  <c r="R59"/>
  <c r="Q59"/>
  <c r="P59"/>
  <c r="O59"/>
  <c r="N59"/>
  <c r="M59"/>
  <c r="L59"/>
  <c r="K59"/>
  <c r="J59"/>
  <c r="H59"/>
  <c r="G59"/>
  <c r="AK58"/>
  <c r="AJ58"/>
  <c r="AI58"/>
  <c r="AH58"/>
  <c r="AG58"/>
  <c r="AF58"/>
  <c r="AE58"/>
  <c r="AD58"/>
  <c r="AC58"/>
  <c r="AB58"/>
  <c r="AA58"/>
  <c r="Z58"/>
  <c r="U58"/>
  <c r="T58"/>
  <c r="S58"/>
  <c r="R58"/>
  <c r="Q58"/>
  <c r="P58"/>
  <c r="O58"/>
  <c r="N58"/>
  <c r="M58"/>
  <c r="L58"/>
  <c r="K58"/>
  <c r="J58"/>
  <c r="H58"/>
  <c r="G58"/>
  <c r="AK57"/>
  <c r="AJ57"/>
  <c r="AI57"/>
  <c r="AH57"/>
  <c r="AG57"/>
  <c r="AF57"/>
  <c r="AE57"/>
  <c r="AD57"/>
  <c r="AC57"/>
  <c r="AB57"/>
  <c r="AA57"/>
  <c r="Z57"/>
  <c r="U57"/>
  <c r="T57"/>
  <c r="S57"/>
  <c r="R57"/>
  <c r="Q57"/>
  <c r="P57"/>
  <c r="O57"/>
  <c r="N57"/>
  <c r="M57"/>
  <c r="L57"/>
  <c r="K57"/>
  <c r="J57"/>
  <c r="H57"/>
  <c r="G57"/>
  <c r="AK56"/>
  <c r="AJ56"/>
  <c r="AI56"/>
  <c r="AH56"/>
  <c r="AG56"/>
  <c r="AF56"/>
  <c r="AE56"/>
  <c r="AD56"/>
  <c r="AC56"/>
  <c r="AB56"/>
  <c r="AA56"/>
  <c r="Z56"/>
  <c r="U56"/>
  <c r="T56"/>
  <c r="S56"/>
  <c r="R56"/>
  <c r="Q56"/>
  <c r="P56"/>
  <c r="O56"/>
  <c r="N56"/>
  <c r="M56"/>
  <c r="L56"/>
  <c r="K56"/>
  <c r="J56"/>
  <c r="H56"/>
  <c r="G56"/>
  <c r="AK55"/>
  <c r="AJ55"/>
  <c r="AI55"/>
  <c r="AH55"/>
  <c r="AG55"/>
  <c r="AF55"/>
  <c r="AE55"/>
  <c r="AD55"/>
  <c r="AC55"/>
  <c r="AB55"/>
  <c r="AA55"/>
  <c r="Z55"/>
  <c r="U55"/>
  <c r="T55"/>
  <c r="S55"/>
  <c r="R55"/>
  <c r="Q55"/>
  <c r="P55"/>
  <c r="O55"/>
  <c r="N55"/>
  <c r="M55"/>
  <c r="L55"/>
  <c r="K55"/>
  <c r="J55"/>
  <c r="H55"/>
  <c r="G55"/>
  <c r="AK54"/>
  <c r="AJ54"/>
  <c r="AI54"/>
  <c r="AH54"/>
  <c r="AG54"/>
  <c r="AF54"/>
  <c r="AE54"/>
  <c r="AD54"/>
  <c r="AC54"/>
  <c r="AB54"/>
  <c r="AA54"/>
  <c r="Z54"/>
  <c r="U54"/>
  <c r="T54"/>
  <c r="S54"/>
  <c r="R54"/>
  <c r="Q54"/>
  <c r="P54"/>
  <c r="O54"/>
  <c r="N54"/>
  <c r="M54"/>
  <c r="L54"/>
  <c r="K54"/>
  <c r="J54"/>
  <c r="H54"/>
  <c r="G54"/>
  <c r="AK53"/>
  <c r="AJ53"/>
  <c r="AI53"/>
  <c r="AH53"/>
  <c r="AG53"/>
  <c r="AF53"/>
  <c r="AE53"/>
  <c r="AD53"/>
  <c r="AC53"/>
  <c r="AB53"/>
  <c r="AA53"/>
  <c r="Z53"/>
  <c r="U53"/>
  <c r="T53"/>
  <c r="S53"/>
  <c r="R53"/>
  <c r="Q53"/>
  <c r="P53"/>
  <c r="O53"/>
  <c r="N53"/>
  <c r="M53"/>
  <c r="L53"/>
  <c r="K53"/>
  <c r="J53"/>
  <c r="H53"/>
  <c r="G53"/>
  <c r="AK52"/>
  <c r="AJ52"/>
  <c r="AI52"/>
  <c r="AH52"/>
  <c r="AG52"/>
  <c r="AF52"/>
  <c r="AE52"/>
  <c r="AD52"/>
  <c r="AC52"/>
  <c r="AB52"/>
  <c r="AA52"/>
  <c r="Z52"/>
  <c r="U52"/>
  <c r="T52"/>
  <c r="S52"/>
  <c r="R52"/>
  <c r="Q52"/>
  <c r="P52"/>
  <c r="O52"/>
  <c r="N52"/>
  <c r="M52"/>
  <c r="L52"/>
  <c r="K52"/>
  <c r="J52"/>
  <c r="H52"/>
  <c r="G52"/>
  <c r="AK51"/>
  <c r="AJ51"/>
  <c r="AI51"/>
  <c r="AH51"/>
  <c r="AG51"/>
  <c r="AF51"/>
  <c r="AE51"/>
  <c r="AD51"/>
  <c r="AC51"/>
  <c r="AB51"/>
  <c r="AA51"/>
  <c r="Z51"/>
  <c r="U51"/>
  <c r="T51"/>
  <c r="S51"/>
  <c r="R51"/>
  <c r="Q51"/>
  <c r="P51"/>
  <c r="O51"/>
  <c r="N51"/>
  <c r="M51"/>
  <c r="L51"/>
  <c r="K51"/>
  <c r="J51"/>
  <c r="H51"/>
  <c r="G51"/>
  <c r="AK50"/>
  <c r="AJ50"/>
  <c r="AI50"/>
  <c r="AH50"/>
  <c r="AG50"/>
  <c r="AF50"/>
  <c r="AE50"/>
  <c r="AD50"/>
  <c r="AC50"/>
  <c r="AB50"/>
  <c r="AA50"/>
  <c r="Z50"/>
  <c r="U50"/>
  <c r="T50"/>
  <c r="S50"/>
  <c r="R50"/>
  <c r="Q50"/>
  <c r="P50"/>
  <c r="O50"/>
  <c r="N50"/>
  <c r="M50"/>
  <c r="L50"/>
  <c r="K50"/>
  <c r="J50"/>
  <c r="H50"/>
  <c r="G50"/>
  <c r="AK49"/>
  <c r="AJ49"/>
  <c r="AI49"/>
  <c r="AH49"/>
  <c r="AG49"/>
  <c r="AF49"/>
  <c r="AE49"/>
  <c r="AD49"/>
  <c r="AC49"/>
  <c r="AB49"/>
  <c r="AA49"/>
  <c r="Z49"/>
  <c r="U49"/>
  <c r="T49"/>
  <c r="S49"/>
  <c r="R49"/>
  <c r="Q49"/>
  <c r="P49"/>
  <c r="O49"/>
  <c r="N49"/>
  <c r="M49"/>
  <c r="L49"/>
  <c r="K49"/>
  <c r="J49"/>
  <c r="H49"/>
  <c r="G49"/>
  <c r="AK48"/>
  <c r="AJ48"/>
  <c r="AI48"/>
  <c r="AH48"/>
  <c r="AG48"/>
  <c r="AF48"/>
  <c r="AE48"/>
  <c r="AD48"/>
  <c r="AC48"/>
  <c r="AB48"/>
  <c r="AA48"/>
  <c r="Z48"/>
  <c r="U48"/>
  <c r="T48"/>
  <c r="S48"/>
  <c r="R48"/>
  <c r="Q48"/>
  <c r="P48"/>
  <c r="O48"/>
  <c r="N48"/>
  <c r="M48"/>
  <c r="L48"/>
  <c r="K48"/>
  <c r="J48"/>
  <c r="H48"/>
  <c r="G48"/>
  <c r="AK47"/>
  <c r="AJ47"/>
  <c r="AI47"/>
  <c r="AH47"/>
  <c r="AG47"/>
  <c r="AF47"/>
  <c r="AE47"/>
  <c r="AD47"/>
  <c r="AC47"/>
  <c r="AB47"/>
  <c r="AA47"/>
  <c r="Z47"/>
  <c r="U47"/>
  <c r="T47"/>
  <c r="S47"/>
  <c r="R47"/>
  <c r="Q47"/>
  <c r="P47"/>
  <c r="O47"/>
  <c r="N47"/>
  <c r="M47"/>
  <c r="L47"/>
  <c r="K47"/>
  <c r="J47"/>
  <c r="H47"/>
  <c r="G47"/>
  <c r="AK46"/>
  <c r="AJ46"/>
  <c r="AI46"/>
  <c r="AH46"/>
  <c r="AG46"/>
  <c r="AF46"/>
  <c r="AE46"/>
  <c r="AD46"/>
  <c r="AC46"/>
  <c r="AB46"/>
  <c r="AA46"/>
  <c r="Z46"/>
  <c r="U46"/>
  <c r="T46"/>
  <c r="S46"/>
  <c r="R46"/>
  <c r="Q46"/>
  <c r="P46"/>
  <c r="O46"/>
  <c r="N46"/>
  <c r="M46"/>
  <c r="L46"/>
  <c r="K46"/>
  <c r="J46"/>
  <c r="H46"/>
  <c r="G46"/>
  <c r="AK45"/>
  <c r="AJ45"/>
  <c r="AI45"/>
  <c r="AH45"/>
  <c r="AG45"/>
  <c r="AF45"/>
  <c r="AE45"/>
  <c r="AD45"/>
  <c r="AC45"/>
  <c r="AB45"/>
  <c r="AA45"/>
  <c r="Z45"/>
  <c r="U45"/>
  <c r="T45"/>
  <c r="S45"/>
  <c r="R45"/>
  <c r="Q45"/>
  <c r="P45"/>
  <c r="O45"/>
  <c r="N45"/>
  <c r="M45"/>
  <c r="L45"/>
  <c r="K45"/>
  <c r="J45"/>
  <c r="H45"/>
  <c r="G45"/>
  <c r="AK44"/>
  <c r="AJ44"/>
  <c r="AI44"/>
  <c r="AH44"/>
  <c r="AG44"/>
  <c r="AF44"/>
  <c r="AE44"/>
  <c r="AD44"/>
  <c r="AC44"/>
  <c r="AB44"/>
  <c r="AA44"/>
  <c r="Z44"/>
  <c r="U44"/>
  <c r="T44"/>
  <c r="S44"/>
  <c r="R44"/>
  <c r="Q44"/>
  <c r="P44"/>
  <c r="O44"/>
  <c r="N44"/>
  <c r="M44"/>
  <c r="L44"/>
  <c r="K44"/>
  <c r="J44"/>
  <c r="H44"/>
  <c r="G44"/>
  <c r="AK43"/>
  <c r="AJ43"/>
  <c r="AI43"/>
  <c r="AH43"/>
  <c r="AG43"/>
  <c r="AF43"/>
  <c r="AE43"/>
  <c r="AD43"/>
  <c r="AC43"/>
  <c r="AB43"/>
  <c r="AA43"/>
  <c r="Z43"/>
  <c r="U43"/>
  <c r="T43"/>
  <c r="S43"/>
  <c r="R43"/>
  <c r="Q43"/>
  <c r="P43"/>
  <c r="O43"/>
  <c r="N43"/>
  <c r="M43"/>
  <c r="L43"/>
  <c r="K43"/>
  <c r="J43"/>
  <c r="H43"/>
  <c r="G43"/>
  <c r="AK42"/>
  <c r="AJ42"/>
  <c r="AI42"/>
  <c r="AH42"/>
  <c r="AG42"/>
  <c r="AF42"/>
  <c r="AE42"/>
  <c r="AD42"/>
  <c r="AC42"/>
  <c r="AB42"/>
  <c r="AA42"/>
  <c r="Z42"/>
  <c r="U42"/>
  <c r="T42"/>
  <c r="S42"/>
  <c r="R42"/>
  <c r="Q42"/>
  <c r="P42"/>
  <c r="O42"/>
  <c r="N42"/>
  <c r="M42"/>
  <c r="L42"/>
  <c r="K42"/>
  <c r="J42"/>
  <c r="H42"/>
  <c r="G42"/>
  <c r="AK41"/>
  <c r="AJ41"/>
  <c r="AI41"/>
  <c r="AH41"/>
  <c r="AG41"/>
  <c r="AF41"/>
  <c r="AE41"/>
  <c r="AD41"/>
  <c r="AC41"/>
  <c r="AB41"/>
  <c r="AA41"/>
  <c r="Z41"/>
  <c r="U41"/>
  <c r="T41"/>
  <c r="S41"/>
  <c r="R41"/>
  <c r="Q41"/>
  <c r="P41"/>
  <c r="O41"/>
  <c r="N41"/>
  <c r="M41"/>
  <c r="L41"/>
  <c r="K41"/>
  <c r="J41"/>
  <c r="H41"/>
  <c r="G41"/>
  <c r="AK40"/>
  <c r="AJ40"/>
  <c r="AI40"/>
  <c r="AH40"/>
  <c r="AG40"/>
  <c r="AF40"/>
  <c r="AE40"/>
  <c r="AD40"/>
  <c r="AC40"/>
  <c r="AB40"/>
  <c r="AA40"/>
  <c r="Z40"/>
  <c r="U40"/>
  <c r="T40"/>
  <c r="S40"/>
  <c r="R40"/>
  <c r="Q40"/>
  <c r="P40"/>
  <c r="O40"/>
  <c r="N40"/>
  <c r="M40"/>
  <c r="L40"/>
  <c r="K40"/>
  <c r="J40"/>
  <c r="H40"/>
  <c r="G40"/>
  <c r="AK39"/>
  <c r="AJ39"/>
  <c r="AI39"/>
  <c r="AH39"/>
  <c r="AG39"/>
  <c r="AF39"/>
  <c r="AE39"/>
  <c r="AD39"/>
  <c r="AC39"/>
  <c r="AB39"/>
  <c r="AA39"/>
  <c r="Z39"/>
  <c r="U39"/>
  <c r="T39"/>
  <c r="S39"/>
  <c r="R39"/>
  <c r="Q39"/>
  <c r="P39"/>
  <c r="O39"/>
  <c r="N39"/>
  <c r="M39"/>
  <c r="L39"/>
  <c r="K39"/>
  <c r="J39"/>
  <c r="H39"/>
  <c r="G39"/>
  <c r="AK38"/>
  <c r="AJ38"/>
  <c r="AI38"/>
  <c r="AH38"/>
  <c r="AG38"/>
  <c r="AF38"/>
  <c r="AE38"/>
  <c r="AD38"/>
  <c r="AC38"/>
  <c r="AB38"/>
  <c r="AA38"/>
  <c r="Z38"/>
  <c r="U38"/>
  <c r="T38"/>
  <c r="S38"/>
  <c r="R38"/>
  <c r="Q38"/>
  <c r="P38"/>
  <c r="O38"/>
  <c r="N38"/>
  <c r="M38"/>
  <c r="L38"/>
  <c r="K38"/>
  <c r="J38"/>
  <c r="H38"/>
  <c r="G38"/>
  <c r="AK37"/>
  <c r="AJ37"/>
  <c r="AI37"/>
  <c r="AH37"/>
  <c r="AG37"/>
  <c r="AF37"/>
  <c r="AE37"/>
  <c r="AD37"/>
  <c r="AC37"/>
  <c r="AB37"/>
  <c r="AA37"/>
  <c r="Z37"/>
  <c r="U37"/>
  <c r="T37"/>
  <c r="S37"/>
  <c r="R37"/>
  <c r="Q37"/>
  <c r="P37"/>
  <c r="O37"/>
  <c r="N37"/>
  <c r="M37"/>
  <c r="L37"/>
  <c r="K37"/>
  <c r="J37"/>
  <c r="H37"/>
  <c r="G37"/>
  <c r="AK36"/>
  <c r="AJ36"/>
  <c r="AI36"/>
  <c r="AH36"/>
  <c r="AG36"/>
  <c r="AF36"/>
  <c r="AE36"/>
  <c r="AD36"/>
  <c r="AC36"/>
  <c r="AB36"/>
  <c r="AA36"/>
  <c r="Z36"/>
  <c r="U36"/>
  <c r="T36"/>
  <c r="S36"/>
  <c r="R36"/>
  <c r="Q36"/>
  <c r="P36"/>
  <c r="O36"/>
  <c r="N36"/>
  <c r="M36"/>
  <c r="L36"/>
  <c r="K36"/>
  <c r="J36"/>
  <c r="H36"/>
  <c r="G36"/>
  <c r="AK35"/>
  <c r="AJ35"/>
  <c r="AI35"/>
  <c r="AH35"/>
  <c r="AG35"/>
  <c r="AF35"/>
  <c r="AE35"/>
  <c r="AD35"/>
  <c r="AC35"/>
  <c r="AB35"/>
  <c r="AA35"/>
  <c r="Z35"/>
  <c r="U35"/>
  <c r="T35"/>
  <c r="S35"/>
  <c r="R35"/>
  <c r="Q35"/>
  <c r="P35"/>
  <c r="O35"/>
  <c r="N35"/>
  <c r="M35"/>
  <c r="L35"/>
  <c r="K35"/>
  <c r="J35"/>
  <c r="H35"/>
  <c r="G35"/>
  <c r="AK34"/>
  <c r="AJ34"/>
  <c r="AI34"/>
  <c r="AH34"/>
  <c r="AG34"/>
  <c r="AF34"/>
  <c r="AE34"/>
  <c r="AD34"/>
  <c r="AC34"/>
  <c r="AB34"/>
  <c r="AA34"/>
  <c r="Z34"/>
  <c r="U34"/>
  <c r="T34"/>
  <c r="S34"/>
  <c r="R34"/>
  <c r="Q34"/>
  <c r="P34"/>
  <c r="O34"/>
  <c r="N34"/>
  <c r="M34"/>
  <c r="L34"/>
  <c r="K34"/>
  <c r="J34"/>
  <c r="H34"/>
  <c r="G34"/>
  <c r="AK33"/>
  <c r="AJ33"/>
  <c r="AI33"/>
  <c r="AH33"/>
  <c r="AG33"/>
  <c r="AF33"/>
  <c r="AE33"/>
  <c r="AD33"/>
  <c r="AC33"/>
  <c r="AB33"/>
  <c r="AA33"/>
  <c r="Z33"/>
  <c r="U33"/>
  <c r="T33"/>
  <c r="S33"/>
  <c r="R33"/>
  <c r="Q33"/>
  <c r="P33"/>
  <c r="O33"/>
  <c r="N33"/>
  <c r="M33"/>
  <c r="L33"/>
  <c r="K33"/>
  <c r="J33"/>
  <c r="H33"/>
  <c r="G33"/>
  <c r="AK32"/>
  <c r="AJ32"/>
  <c r="AI32"/>
  <c r="AH32"/>
  <c r="AG32"/>
  <c r="AF32"/>
  <c r="AE32"/>
  <c r="AD32"/>
  <c r="AC32"/>
  <c r="AB32"/>
  <c r="AA32"/>
  <c r="Z32"/>
  <c r="U32"/>
  <c r="T32"/>
  <c r="S32"/>
  <c r="R32"/>
  <c r="Q32"/>
  <c r="P32"/>
  <c r="O32"/>
  <c r="N32"/>
  <c r="M32"/>
  <c r="L32"/>
  <c r="K32"/>
  <c r="J32"/>
  <c r="H32"/>
  <c r="G32"/>
  <c r="AK31"/>
  <c r="AJ31"/>
  <c r="AI31"/>
  <c r="AH31"/>
  <c r="AG31"/>
  <c r="AF31"/>
  <c r="AE31"/>
  <c r="AD31"/>
  <c r="AC31"/>
  <c r="AB31"/>
  <c r="AA31"/>
  <c r="Z31"/>
  <c r="U31"/>
  <c r="T31"/>
  <c r="S31"/>
  <c r="R31"/>
  <c r="Q31"/>
  <c r="P31"/>
  <c r="O31"/>
  <c r="N31"/>
  <c r="M31"/>
  <c r="L31"/>
  <c r="K31"/>
  <c r="J31"/>
  <c r="H31"/>
  <c r="G31"/>
  <c r="AK30"/>
  <c r="AJ30"/>
  <c r="AI30"/>
  <c r="AH30"/>
  <c r="AG30"/>
  <c r="AF30"/>
  <c r="AE30"/>
  <c r="AD30"/>
  <c r="AC30"/>
  <c r="AB30"/>
  <c r="AA30"/>
  <c r="Z30"/>
  <c r="U30"/>
  <c r="T30"/>
  <c r="S30"/>
  <c r="R30"/>
  <c r="Q30"/>
  <c r="P30"/>
  <c r="O30"/>
  <c r="N30"/>
  <c r="M30"/>
  <c r="L30"/>
  <c r="K30"/>
  <c r="J30"/>
  <c r="H30"/>
  <c r="G30"/>
  <c r="AK29"/>
  <c r="AJ29"/>
  <c r="AI29"/>
  <c r="AH29"/>
  <c r="AG29"/>
  <c r="AF29"/>
  <c r="AE29"/>
  <c r="AD29"/>
  <c r="AC29"/>
  <c r="AB29"/>
  <c r="AA29"/>
  <c r="Z29"/>
  <c r="U29"/>
  <c r="T29"/>
  <c r="S29"/>
  <c r="R29"/>
  <c r="Q29"/>
  <c r="P29"/>
  <c r="O29"/>
  <c r="N29"/>
  <c r="M29"/>
  <c r="L29"/>
  <c r="K29"/>
  <c r="J29"/>
  <c r="H29"/>
  <c r="G29"/>
  <c r="AW28"/>
  <c r="AW31" s="1"/>
  <c r="AK28"/>
  <c r="AJ28"/>
  <c r="AI28"/>
  <c r="AH28"/>
  <c r="AG28"/>
  <c r="AF28"/>
  <c r="AE28"/>
  <c r="AD28"/>
  <c r="AC28"/>
  <c r="AB28"/>
  <c r="AA28"/>
  <c r="Z28"/>
  <c r="U28"/>
  <c r="T28"/>
  <c r="S28"/>
  <c r="R28"/>
  <c r="Q28"/>
  <c r="P28"/>
  <c r="O28"/>
  <c r="N28"/>
  <c r="M28"/>
  <c r="L28"/>
  <c r="K28"/>
  <c r="J28"/>
  <c r="H28"/>
  <c r="G28"/>
  <c r="AR27"/>
  <c r="AK27"/>
  <c r="AJ27"/>
  <c r="AI27"/>
  <c r="AH27"/>
  <c r="AG27"/>
  <c r="AF27"/>
  <c r="AE27"/>
  <c r="AD27"/>
  <c r="AC27"/>
  <c r="AB27"/>
  <c r="AA27"/>
  <c r="Z27"/>
  <c r="U27"/>
  <c r="T27"/>
  <c r="S27"/>
  <c r="R27"/>
  <c r="Q27"/>
  <c r="P27"/>
  <c r="O27"/>
  <c r="N27"/>
  <c r="M27"/>
  <c r="L27"/>
  <c r="K27"/>
  <c r="J27"/>
  <c r="H27"/>
  <c r="G27"/>
  <c r="AZ26"/>
  <c r="AZ27" s="1"/>
  <c r="AR26"/>
  <c r="AK26"/>
  <c r="AJ26"/>
  <c r="AI26"/>
  <c r="AH26"/>
  <c r="AG26"/>
  <c r="AF26"/>
  <c r="AE26"/>
  <c r="AD26"/>
  <c r="AC26"/>
  <c r="AB26"/>
  <c r="AA26"/>
  <c r="Z26"/>
  <c r="U26"/>
  <c r="T26"/>
  <c r="S26"/>
  <c r="R26"/>
  <c r="Q26"/>
  <c r="P26"/>
  <c r="O26"/>
  <c r="N26"/>
  <c r="M26"/>
  <c r="L26"/>
  <c r="K26"/>
  <c r="J26"/>
  <c r="H26"/>
  <c r="G26"/>
  <c r="AR25"/>
  <c r="AK25"/>
  <c r="AJ25"/>
  <c r="AI25"/>
  <c r="AH25"/>
  <c r="AG25"/>
  <c r="AF25"/>
  <c r="AE25"/>
  <c r="AD25"/>
  <c r="AC25"/>
  <c r="AB25"/>
  <c r="AA25"/>
  <c r="Z25"/>
  <c r="U25"/>
  <c r="T25"/>
  <c r="S25"/>
  <c r="R25"/>
  <c r="Q25"/>
  <c r="P25"/>
  <c r="O25"/>
  <c r="N25"/>
  <c r="M25"/>
  <c r="L25"/>
  <c r="K25"/>
  <c r="J25"/>
  <c r="H25"/>
  <c r="G25"/>
  <c r="AK24"/>
  <c r="AJ24"/>
  <c r="AI24"/>
  <c r="AH24"/>
  <c r="AG24"/>
  <c r="AF24"/>
  <c r="AE24"/>
  <c r="AD24"/>
  <c r="AC24"/>
  <c r="AB24"/>
  <c r="AA24"/>
  <c r="Z24"/>
  <c r="U24"/>
  <c r="T24"/>
  <c r="S24"/>
  <c r="R24"/>
  <c r="Q24"/>
  <c r="P24"/>
  <c r="O24"/>
  <c r="N24"/>
  <c r="M24"/>
  <c r="L24"/>
  <c r="K24"/>
  <c r="J24"/>
  <c r="H24"/>
  <c r="G24"/>
  <c r="AK23"/>
  <c r="AJ23"/>
  <c r="AI23"/>
  <c r="AH23"/>
  <c r="AG23"/>
  <c r="AF23"/>
  <c r="AE23"/>
  <c r="AD23"/>
  <c r="AC23"/>
  <c r="AB23"/>
  <c r="AA23"/>
  <c r="Z23"/>
  <c r="U23"/>
  <c r="T23"/>
  <c r="S23"/>
  <c r="R23"/>
  <c r="Q23"/>
  <c r="P23"/>
  <c r="O23"/>
  <c r="N23"/>
  <c r="M23"/>
  <c r="L23"/>
  <c r="K23"/>
  <c r="J23"/>
  <c r="H23"/>
  <c r="G23"/>
  <c r="AK22"/>
  <c r="AJ22"/>
  <c r="AI22"/>
  <c r="AH22"/>
  <c r="AG22"/>
  <c r="AF22"/>
  <c r="AE22"/>
  <c r="AD22"/>
  <c r="AC22"/>
  <c r="AB22"/>
  <c r="AA22"/>
  <c r="Z22"/>
  <c r="U22"/>
  <c r="T22"/>
  <c r="S22"/>
  <c r="R22"/>
  <c r="Q22"/>
  <c r="P22"/>
  <c r="O22"/>
  <c r="N22"/>
  <c r="M22"/>
  <c r="L22"/>
  <c r="K22"/>
  <c r="J22"/>
  <c r="H22"/>
  <c r="G22"/>
  <c r="AK21"/>
  <c r="AJ21"/>
  <c r="AI21"/>
  <c r="AH21"/>
  <c r="AG21"/>
  <c r="AF21"/>
  <c r="AE21"/>
  <c r="AD21"/>
  <c r="AC21"/>
  <c r="AB21"/>
  <c r="AA21"/>
  <c r="Z21"/>
  <c r="U21"/>
  <c r="T21"/>
  <c r="S21"/>
  <c r="R21"/>
  <c r="Q21"/>
  <c r="P21"/>
  <c r="O21"/>
  <c r="N21"/>
  <c r="M21"/>
  <c r="L21"/>
  <c r="K21"/>
  <c r="J21"/>
  <c r="H21"/>
  <c r="G21"/>
  <c r="AK20"/>
  <c r="AJ20"/>
  <c r="AI20"/>
  <c r="AH20"/>
  <c r="AG20"/>
  <c r="AF20"/>
  <c r="AE20"/>
  <c r="AD20"/>
  <c r="AC20"/>
  <c r="AB20"/>
  <c r="AA20"/>
  <c r="Z20"/>
  <c r="U20"/>
  <c r="T20"/>
  <c r="S20"/>
  <c r="R20"/>
  <c r="Q20"/>
  <c r="P20"/>
  <c r="O20"/>
  <c r="N20"/>
  <c r="M20"/>
  <c r="L20"/>
  <c r="K20"/>
  <c r="J20"/>
  <c r="H20"/>
  <c r="G20"/>
  <c r="AK19"/>
  <c r="AJ19"/>
  <c r="AI19"/>
  <c r="AH19"/>
  <c r="AG19"/>
  <c r="AF19"/>
  <c r="AE19"/>
  <c r="AD19"/>
  <c r="AC19"/>
  <c r="AB19"/>
  <c r="AA19"/>
  <c r="Z19"/>
  <c r="U19"/>
  <c r="T19"/>
  <c r="S19"/>
  <c r="R19"/>
  <c r="Q19"/>
  <c r="P19"/>
  <c r="O19"/>
  <c r="N19"/>
  <c r="M19"/>
  <c r="L19"/>
  <c r="K19"/>
  <c r="J19"/>
  <c r="H19"/>
  <c r="G19"/>
  <c r="AK18"/>
  <c r="AJ18"/>
  <c r="AI18"/>
  <c r="AH18"/>
  <c r="AG18"/>
  <c r="AF18"/>
  <c r="AE18"/>
  <c r="AD18"/>
  <c r="AC18"/>
  <c r="AB18"/>
  <c r="AA18"/>
  <c r="Z18"/>
  <c r="U18"/>
  <c r="T18"/>
  <c r="S18"/>
  <c r="R18"/>
  <c r="Q18"/>
  <c r="P18"/>
  <c r="O18"/>
  <c r="N18"/>
  <c r="M18"/>
  <c r="L18"/>
  <c r="K18"/>
  <c r="J18"/>
  <c r="H18"/>
  <c r="G18"/>
  <c r="AK17"/>
  <c r="AJ17"/>
  <c r="AI17"/>
  <c r="AH17"/>
  <c r="AG17"/>
  <c r="AF17"/>
  <c r="AE17"/>
  <c r="AD17"/>
  <c r="AC17"/>
  <c r="AB17"/>
  <c r="AA17"/>
  <c r="Z17"/>
  <c r="U17"/>
  <c r="T17"/>
  <c r="S17"/>
  <c r="R17"/>
  <c r="Q17"/>
  <c r="P17"/>
  <c r="O17"/>
  <c r="N17"/>
  <c r="M17"/>
  <c r="L17"/>
  <c r="K17"/>
  <c r="J17"/>
  <c r="H17"/>
  <c r="G17"/>
  <c r="AT16"/>
  <c r="AS16"/>
  <c r="AR16" s="1"/>
  <c r="AK16"/>
  <c r="AJ16"/>
  <c r="AI16"/>
  <c r="AH16"/>
  <c r="AG16"/>
  <c r="AF16"/>
  <c r="AE16"/>
  <c r="AC16"/>
  <c r="AB16"/>
  <c r="AA16"/>
  <c r="Z16"/>
  <c r="U16"/>
  <c r="T16"/>
  <c r="S16"/>
  <c r="R16"/>
  <c r="Q16"/>
  <c r="P16"/>
  <c r="O16"/>
  <c r="M16"/>
  <c r="L16"/>
  <c r="K16"/>
  <c r="J16"/>
  <c r="H16"/>
  <c r="N16" s="1"/>
  <c r="G16"/>
  <c r="AD16" s="1"/>
  <c r="AT15"/>
  <c r="AR15" s="1"/>
  <c r="AS15"/>
  <c r="AK15"/>
  <c r="AJ15"/>
  <c r="AI15"/>
  <c r="AH15"/>
  <c r="AG15"/>
  <c r="AF15"/>
  <c r="AE15"/>
  <c r="AC15"/>
  <c r="AB15"/>
  <c r="AA15"/>
  <c r="Z15"/>
  <c r="U15"/>
  <c r="T15"/>
  <c r="S15"/>
  <c r="R15"/>
  <c r="Q15"/>
  <c r="P15"/>
  <c r="O15"/>
  <c r="N15"/>
  <c r="M15"/>
  <c r="L15"/>
  <c r="K15"/>
  <c r="J15"/>
  <c r="H15"/>
  <c r="G15"/>
  <c r="AD15" s="1"/>
  <c r="AT14"/>
  <c r="AR14" s="1"/>
  <c r="AS14"/>
  <c r="AK14"/>
  <c r="AJ14"/>
  <c r="AI14"/>
  <c r="AH14"/>
  <c r="AG14"/>
  <c r="AF14"/>
  <c r="AE14"/>
  <c r="AC14"/>
  <c r="AB14"/>
  <c r="AA14"/>
  <c r="Z14"/>
  <c r="U14"/>
  <c r="T14"/>
  <c r="S14"/>
  <c r="R14"/>
  <c r="Q14"/>
  <c r="P14"/>
  <c r="O14"/>
  <c r="M14"/>
  <c r="L14"/>
  <c r="K14"/>
  <c r="J14"/>
  <c r="H14"/>
  <c r="N14" s="1"/>
  <c r="G14"/>
  <c r="AD14" s="1"/>
  <c r="AK13"/>
  <c r="AJ13"/>
  <c r="AI13"/>
  <c r="AH13"/>
  <c r="AG13"/>
  <c r="AF13"/>
  <c r="AE13"/>
  <c r="AC13"/>
  <c r="AB13"/>
  <c r="AA13"/>
  <c r="Z13"/>
  <c r="U13"/>
  <c r="T13"/>
  <c r="S13"/>
  <c r="R13"/>
  <c r="Q13"/>
  <c r="P13"/>
  <c r="O13"/>
  <c r="N13"/>
  <c r="M13"/>
  <c r="L13"/>
  <c r="K13"/>
  <c r="J13"/>
  <c r="H13"/>
  <c r="G13"/>
  <c r="AD13" s="1"/>
  <c r="AK12"/>
  <c r="AJ12"/>
  <c r="AI12"/>
  <c r="AH12"/>
  <c r="AG12"/>
  <c r="AE12"/>
  <c r="AD12"/>
  <c r="AC12"/>
  <c r="AB12"/>
  <c r="AA12"/>
  <c r="Z12"/>
  <c r="U12"/>
  <c r="T12"/>
  <c r="S12"/>
  <c r="R12"/>
  <c r="Q12"/>
  <c r="O12"/>
  <c r="N12"/>
  <c r="M12"/>
  <c r="L12"/>
  <c r="K12"/>
  <c r="J12"/>
  <c r="H12"/>
  <c r="P12" s="1"/>
  <c r="G12"/>
  <c r="AF12" s="1"/>
  <c r="AK11"/>
  <c r="AJ11"/>
  <c r="AI11"/>
  <c r="AH11"/>
  <c r="AG11"/>
  <c r="AE11"/>
  <c r="AD11"/>
  <c r="AC11"/>
  <c r="AB11"/>
  <c r="AA11"/>
  <c r="Z11"/>
  <c r="U11"/>
  <c r="T11"/>
  <c r="S11"/>
  <c r="R11"/>
  <c r="Q11"/>
  <c r="O11"/>
  <c r="N11"/>
  <c r="M11"/>
  <c r="L11"/>
  <c r="K11"/>
  <c r="J11"/>
  <c r="H11"/>
  <c r="P11" s="1"/>
  <c r="G11"/>
  <c r="AF11" s="1"/>
  <c r="AK10"/>
  <c r="AJ10"/>
  <c r="AI10"/>
  <c r="AG10"/>
  <c r="AF10"/>
  <c r="AE10"/>
  <c r="AD10"/>
  <c r="AC10"/>
  <c r="AB10"/>
  <c r="AA10"/>
  <c r="Z10"/>
  <c r="U10"/>
  <c r="T10"/>
  <c r="S10"/>
  <c r="Q10"/>
  <c r="P10"/>
  <c r="O10"/>
  <c r="N10"/>
  <c r="M10"/>
  <c r="L10"/>
  <c r="K10"/>
  <c r="J10"/>
  <c r="H10"/>
  <c r="R10" s="1"/>
  <c r="G10"/>
  <c r="AH10" s="1"/>
  <c r="AK9"/>
  <c r="AJ9"/>
  <c r="AI9"/>
  <c r="AG9"/>
  <c r="AF9"/>
  <c r="AE9"/>
  <c r="AD9"/>
  <c r="AC9"/>
  <c r="AB9"/>
  <c r="AA9"/>
  <c r="Z9"/>
  <c r="U9"/>
  <c r="T9"/>
  <c r="S9"/>
  <c r="Q9"/>
  <c r="P9"/>
  <c r="O9"/>
  <c r="N9"/>
  <c r="M9"/>
  <c r="L9"/>
  <c r="K9"/>
  <c r="J9"/>
  <c r="H9"/>
  <c r="R9" s="1"/>
  <c r="G9"/>
  <c r="AH9" s="1"/>
  <c r="AK8"/>
  <c r="AJ8"/>
  <c r="AI8"/>
  <c r="AG8"/>
  <c r="AF8"/>
  <c r="AE8"/>
  <c r="AD8"/>
  <c r="AC8"/>
  <c r="AB8"/>
  <c r="AA8"/>
  <c r="Z8"/>
  <c r="U8"/>
  <c r="T8"/>
  <c r="S8"/>
  <c r="Q8"/>
  <c r="P8"/>
  <c r="O8"/>
  <c r="N8"/>
  <c r="M8"/>
  <c r="L8"/>
  <c r="K8"/>
  <c r="J8"/>
  <c r="H8"/>
  <c r="R8" s="1"/>
  <c r="G8"/>
  <c r="AH8" s="1"/>
  <c r="AK7"/>
  <c r="AJ7"/>
  <c r="AI7"/>
  <c r="AG7"/>
  <c r="AF7"/>
  <c r="AE7"/>
  <c r="AD7"/>
  <c r="AC7"/>
  <c r="AB7"/>
  <c r="AA7"/>
  <c r="Z7"/>
  <c r="U7"/>
  <c r="T7"/>
  <c r="S7"/>
  <c r="Q7"/>
  <c r="P7"/>
  <c r="O7"/>
  <c r="N7"/>
  <c r="M7"/>
  <c r="L7"/>
  <c r="K7"/>
  <c r="J7"/>
  <c r="H7"/>
  <c r="R7" s="1"/>
  <c r="G7"/>
  <c r="AH7" s="1"/>
  <c r="AK6"/>
  <c r="AJ6"/>
  <c r="AI6"/>
  <c r="AG6"/>
  <c r="AF6"/>
  <c r="AE6"/>
  <c r="AD6"/>
  <c r="AC6"/>
  <c r="AB6"/>
  <c r="AA6"/>
  <c r="Z6"/>
  <c r="U6"/>
  <c r="T6"/>
  <c r="S6"/>
  <c r="Q6"/>
  <c r="P6"/>
  <c r="O6"/>
  <c r="N6"/>
  <c r="M6"/>
  <c r="L6"/>
  <c r="K6"/>
  <c r="J6"/>
  <c r="H6"/>
  <c r="R6" s="1"/>
  <c r="G6"/>
  <c r="AH6" s="1"/>
  <c r="AK5"/>
  <c r="AI5"/>
  <c r="AH5"/>
  <c r="AG5"/>
  <c r="AF5"/>
  <c r="AE5"/>
  <c r="AD5"/>
  <c r="AC5"/>
  <c r="AB5"/>
  <c r="AA5"/>
  <c r="Z5"/>
  <c r="U5"/>
  <c r="S5"/>
  <c r="R5"/>
  <c r="Q5"/>
  <c r="P5"/>
  <c r="O5"/>
  <c r="N5"/>
  <c r="M5"/>
  <c r="L5"/>
  <c r="K5"/>
  <c r="J5"/>
  <c r="H5"/>
  <c r="T5" s="1"/>
  <c r="G5"/>
  <c r="AJ5" s="1"/>
  <c r="AK4"/>
  <c r="AJ4"/>
  <c r="AI4"/>
  <c r="AH4"/>
  <c r="AF4"/>
  <c r="AE4"/>
  <c r="AD4"/>
  <c r="AC4"/>
  <c r="AB4"/>
  <c r="AA4"/>
  <c r="Z4"/>
  <c r="U4"/>
  <c r="T4"/>
  <c r="S4"/>
  <c r="R4"/>
  <c r="P4"/>
  <c r="O4"/>
  <c r="N4"/>
  <c r="M4"/>
  <c r="L4"/>
  <c r="K4"/>
  <c r="J4"/>
  <c r="H4"/>
  <c r="Q4" s="1"/>
  <c r="G4"/>
  <c r="AG4" s="1"/>
  <c r="AK3"/>
  <c r="AJ3"/>
  <c r="AI3"/>
  <c r="AG3"/>
  <c r="AF3"/>
  <c r="AE3"/>
  <c r="AD3"/>
  <c r="AC3"/>
  <c r="AB3"/>
  <c r="AA3"/>
  <c r="Z3"/>
  <c r="Z63" s="1"/>
  <c r="AS2" s="1"/>
  <c r="U3"/>
  <c r="T3"/>
  <c r="S3"/>
  <c r="Q3"/>
  <c r="P3"/>
  <c r="O3"/>
  <c r="N3"/>
  <c r="M3"/>
  <c r="L3"/>
  <c r="K3"/>
  <c r="J3"/>
  <c r="H3"/>
  <c r="H63" s="1"/>
  <c r="G3"/>
  <c r="C18" i="1"/>
  <c r="BI292" i="18" l="1"/>
  <c r="BF293"/>
  <c r="J63" i="4"/>
  <c r="AT2" s="1"/>
  <c r="N63"/>
  <c r="AT6" s="1"/>
  <c r="R63"/>
  <c r="AT10" s="1"/>
  <c r="Z63"/>
  <c r="AS2" s="1"/>
  <c r="AD63"/>
  <c r="AS6" s="1"/>
  <c r="AK63"/>
  <c r="AS13" s="1"/>
  <c r="AR13" s="1"/>
  <c r="AG63"/>
  <c r="AS9" s="1"/>
  <c r="AR9" s="1"/>
  <c r="L63"/>
  <c r="AT4" s="1"/>
  <c r="P63"/>
  <c r="AT8" s="1"/>
  <c r="T63"/>
  <c r="AT12" s="1"/>
  <c r="AB63"/>
  <c r="AS4" s="1"/>
  <c r="AF63"/>
  <c r="AS8" s="1"/>
  <c r="AJ63"/>
  <c r="AS12" s="1"/>
  <c r="K63"/>
  <c r="AT3" s="1"/>
  <c r="O63"/>
  <c r="AT7" s="1"/>
  <c r="S63"/>
  <c r="AT11" s="1"/>
  <c r="AA63"/>
  <c r="AS3" s="1"/>
  <c r="AE63"/>
  <c r="AS7" s="1"/>
  <c r="AI63"/>
  <c r="AS11" s="1"/>
  <c r="AH63"/>
  <c r="AS10" s="1"/>
  <c r="G63"/>
  <c r="AR2"/>
  <c r="M63" i="6"/>
  <c r="AT5" s="1"/>
  <c r="Q63"/>
  <c r="AT9" s="1"/>
  <c r="G63"/>
  <c r="L63"/>
  <c r="AT4" s="1"/>
  <c r="P63"/>
  <c r="AT8" s="1"/>
  <c r="U63"/>
  <c r="AT13" s="1"/>
  <c r="AC63"/>
  <c r="AS5" s="1"/>
  <c r="AD63"/>
  <c r="AS6" s="1"/>
  <c r="T63"/>
  <c r="AT12" s="1"/>
  <c r="AK63"/>
  <c r="AS13" s="1"/>
  <c r="O63"/>
  <c r="AT7" s="1"/>
  <c r="AI63"/>
  <c r="AS11" s="1"/>
  <c r="AB63"/>
  <c r="AS4" s="1"/>
  <c r="K63"/>
  <c r="AT3" s="1"/>
  <c r="J63"/>
  <c r="AT2" s="1"/>
  <c r="AR2" s="1"/>
  <c r="S63"/>
  <c r="AT11" s="1"/>
  <c r="AR11" s="1"/>
  <c r="AA63"/>
  <c r="AS3" s="1"/>
  <c r="AE63"/>
  <c r="AS7" s="1"/>
  <c r="AG63"/>
  <c r="AS9" s="1"/>
  <c r="AR5"/>
  <c r="AF63"/>
  <c r="AS8" s="1"/>
  <c r="N63"/>
  <c r="AT6" s="1"/>
  <c r="AR6" s="1"/>
  <c r="AJ63"/>
  <c r="AS12" s="1"/>
  <c r="R3"/>
  <c r="R63" s="1"/>
  <c r="AT10" s="1"/>
  <c r="AH3"/>
  <c r="AH63" s="1"/>
  <c r="AS10" s="1"/>
  <c r="BI293" i="18" l="1"/>
  <c r="BF294" s="1"/>
  <c r="AR10" i="4"/>
  <c r="AR6"/>
  <c r="AR7"/>
  <c r="AS17"/>
  <c r="AR3"/>
  <c r="AR12"/>
  <c r="AT17"/>
  <c r="AR11"/>
  <c r="AR4"/>
  <c r="AR8"/>
  <c r="AR4" i="6"/>
  <c r="AR12"/>
  <c r="AR9"/>
  <c r="AR7"/>
  <c r="AS17"/>
  <c r="AR3"/>
  <c r="AR13"/>
  <c r="AR10"/>
  <c r="AT17"/>
  <c r="AR8"/>
  <c r="BI294" i="18" l="1"/>
  <c r="BF295" s="1"/>
  <c r="AR17" i="4"/>
  <c r="AR17" i="6"/>
  <c r="BI295" i="18" l="1"/>
  <c r="BF296"/>
  <c r="H14" i="3"/>
  <c r="H15"/>
  <c r="H13"/>
  <c r="G14"/>
  <c r="G15"/>
  <c r="G13"/>
  <c r="E39" i="1"/>
  <c r="F39"/>
  <c r="G39"/>
  <c r="H39"/>
  <c r="I39"/>
  <c r="J39"/>
  <c r="K39"/>
  <c r="L39"/>
  <c r="M39"/>
  <c r="N39"/>
  <c r="D39"/>
  <c r="C39"/>
  <c r="C44" s="1"/>
  <c r="C29"/>
  <c r="C19"/>
  <c r="C6"/>
  <c r="C11"/>
  <c r="C32"/>
  <c r="C24"/>
  <c r="AZ31" i="2"/>
  <c r="AW35"/>
  <c r="AW33"/>
  <c r="AZ26"/>
  <c r="H12" i="3"/>
  <c r="G12"/>
  <c r="H11"/>
  <c r="G11"/>
  <c r="H10"/>
  <c r="G10"/>
  <c r="H9"/>
  <c r="G9"/>
  <c r="H8"/>
  <c r="G8"/>
  <c r="H7"/>
  <c r="G7"/>
  <c r="H6"/>
  <c r="G6"/>
  <c r="H5"/>
  <c r="G5"/>
  <c r="H4"/>
  <c r="G4"/>
  <c r="H3"/>
  <c r="G3"/>
  <c r="E63"/>
  <c r="AK62"/>
  <c r="AJ62"/>
  <c r="AI62"/>
  <c r="AH62"/>
  <c r="AG62"/>
  <c r="AF62"/>
  <c r="AE62"/>
  <c r="AD62"/>
  <c r="AC62"/>
  <c r="AB62"/>
  <c r="AA62"/>
  <c r="Z62"/>
  <c r="U62"/>
  <c r="T62"/>
  <c r="S62"/>
  <c r="R62"/>
  <c r="Q62"/>
  <c r="P62"/>
  <c r="O62"/>
  <c r="N62"/>
  <c r="M62"/>
  <c r="L62"/>
  <c r="K62"/>
  <c r="J62"/>
  <c r="H62"/>
  <c r="G62"/>
  <c r="AK61"/>
  <c r="AJ61"/>
  <c r="AI61"/>
  <c r="AH61"/>
  <c r="AG61"/>
  <c r="AF61"/>
  <c r="AE61"/>
  <c r="AD61"/>
  <c r="AC61"/>
  <c r="AB61"/>
  <c r="AA61"/>
  <c r="Z61"/>
  <c r="U61"/>
  <c r="T61"/>
  <c r="S61"/>
  <c r="R61"/>
  <c r="Q61"/>
  <c r="P61"/>
  <c r="O61"/>
  <c r="N61"/>
  <c r="M61"/>
  <c r="L61"/>
  <c r="K61"/>
  <c r="J61"/>
  <c r="H61"/>
  <c r="G61"/>
  <c r="AK60"/>
  <c r="AJ60"/>
  <c r="AI60"/>
  <c r="AH60"/>
  <c r="AG60"/>
  <c r="AF60"/>
  <c r="AE60"/>
  <c r="AD60"/>
  <c r="AC60"/>
  <c r="AB60"/>
  <c r="AA60"/>
  <c r="Z60"/>
  <c r="U60"/>
  <c r="T60"/>
  <c r="S60"/>
  <c r="R60"/>
  <c r="Q60"/>
  <c r="P60"/>
  <c r="O60"/>
  <c r="N60"/>
  <c r="M60"/>
  <c r="L60"/>
  <c r="K60"/>
  <c r="J60"/>
  <c r="H60"/>
  <c r="G60"/>
  <c r="AK59"/>
  <c r="AJ59"/>
  <c r="AI59"/>
  <c r="AH59"/>
  <c r="AG59"/>
  <c r="AF59"/>
  <c r="AE59"/>
  <c r="AD59"/>
  <c r="AC59"/>
  <c r="AB59"/>
  <c r="AA59"/>
  <c r="Z59"/>
  <c r="U59"/>
  <c r="T59"/>
  <c r="S59"/>
  <c r="R59"/>
  <c r="Q59"/>
  <c r="P59"/>
  <c r="O59"/>
  <c r="N59"/>
  <c r="M59"/>
  <c r="L59"/>
  <c r="K59"/>
  <c r="J59"/>
  <c r="H59"/>
  <c r="G59"/>
  <c r="AK58"/>
  <c r="AJ58"/>
  <c r="AI58"/>
  <c r="AH58"/>
  <c r="AG58"/>
  <c r="AF58"/>
  <c r="AE58"/>
  <c r="AD58"/>
  <c r="AC58"/>
  <c r="AB58"/>
  <c r="AA58"/>
  <c r="Z58"/>
  <c r="U58"/>
  <c r="T58"/>
  <c r="S58"/>
  <c r="R58"/>
  <c r="Q58"/>
  <c r="P58"/>
  <c r="O58"/>
  <c r="N58"/>
  <c r="M58"/>
  <c r="L58"/>
  <c r="K58"/>
  <c r="J58"/>
  <c r="H58"/>
  <c r="G58"/>
  <c r="AK57"/>
  <c r="AJ57"/>
  <c r="AI57"/>
  <c r="AH57"/>
  <c r="AG57"/>
  <c r="AF57"/>
  <c r="AE57"/>
  <c r="AD57"/>
  <c r="AC57"/>
  <c r="AB57"/>
  <c r="AA57"/>
  <c r="Z57"/>
  <c r="U57"/>
  <c r="T57"/>
  <c r="S57"/>
  <c r="R57"/>
  <c r="Q57"/>
  <c r="P57"/>
  <c r="O57"/>
  <c r="N57"/>
  <c r="M57"/>
  <c r="L57"/>
  <c r="K57"/>
  <c r="J57"/>
  <c r="H57"/>
  <c r="G57"/>
  <c r="AK56"/>
  <c r="AJ56"/>
  <c r="AI56"/>
  <c r="AH56"/>
  <c r="AG56"/>
  <c r="AF56"/>
  <c r="AE56"/>
  <c r="AD56"/>
  <c r="AC56"/>
  <c r="AB56"/>
  <c r="AA56"/>
  <c r="Z56"/>
  <c r="U56"/>
  <c r="T56"/>
  <c r="S56"/>
  <c r="R56"/>
  <c r="Q56"/>
  <c r="P56"/>
  <c r="O56"/>
  <c r="N56"/>
  <c r="M56"/>
  <c r="L56"/>
  <c r="K56"/>
  <c r="J56"/>
  <c r="H56"/>
  <c r="G56"/>
  <c r="AK55"/>
  <c r="AJ55"/>
  <c r="AI55"/>
  <c r="AH55"/>
  <c r="AG55"/>
  <c r="AF55"/>
  <c r="AE55"/>
  <c r="AD55"/>
  <c r="AC55"/>
  <c r="AB55"/>
  <c r="AA55"/>
  <c r="Z55"/>
  <c r="U55"/>
  <c r="T55"/>
  <c r="S55"/>
  <c r="R55"/>
  <c r="Q55"/>
  <c r="P55"/>
  <c r="O55"/>
  <c r="N55"/>
  <c r="M55"/>
  <c r="L55"/>
  <c r="K55"/>
  <c r="J55"/>
  <c r="H55"/>
  <c r="G55"/>
  <c r="AK54"/>
  <c r="AJ54"/>
  <c r="AI54"/>
  <c r="AH54"/>
  <c r="AG54"/>
  <c r="AF54"/>
  <c r="AE54"/>
  <c r="AD54"/>
  <c r="AC54"/>
  <c r="AB54"/>
  <c r="AA54"/>
  <c r="Z54"/>
  <c r="U54"/>
  <c r="T54"/>
  <c r="S54"/>
  <c r="R54"/>
  <c r="Q54"/>
  <c r="P54"/>
  <c r="O54"/>
  <c r="N54"/>
  <c r="M54"/>
  <c r="L54"/>
  <c r="K54"/>
  <c r="J54"/>
  <c r="H54"/>
  <c r="G54"/>
  <c r="AK53"/>
  <c r="AJ53"/>
  <c r="AI53"/>
  <c r="AH53"/>
  <c r="AG53"/>
  <c r="AF53"/>
  <c r="AE53"/>
  <c r="AD53"/>
  <c r="AC53"/>
  <c r="AB53"/>
  <c r="AA53"/>
  <c r="Z53"/>
  <c r="U53"/>
  <c r="T53"/>
  <c r="S53"/>
  <c r="R53"/>
  <c r="Q53"/>
  <c r="P53"/>
  <c r="O53"/>
  <c r="N53"/>
  <c r="M53"/>
  <c r="L53"/>
  <c r="K53"/>
  <c r="J53"/>
  <c r="H53"/>
  <c r="G53"/>
  <c r="AK52"/>
  <c r="AJ52"/>
  <c r="AI52"/>
  <c r="AH52"/>
  <c r="AG52"/>
  <c r="AF52"/>
  <c r="AE52"/>
  <c r="AD52"/>
  <c r="AC52"/>
  <c r="AB52"/>
  <c r="AA52"/>
  <c r="Z52"/>
  <c r="U52"/>
  <c r="T52"/>
  <c r="S52"/>
  <c r="R52"/>
  <c r="Q52"/>
  <c r="P52"/>
  <c r="O52"/>
  <c r="N52"/>
  <c r="M52"/>
  <c r="L52"/>
  <c r="K52"/>
  <c r="J52"/>
  <c r="H52"/>
  <c r="G52"/>
  <c r="AK51"/>
  <c r="AJ51"/>
  <c r="AI51"/>
  <c r="AH51"/>
  <c r="AG51"/>
  <c r="AF51"/>
  <c r="AE51"/>
  <c r="AD51"/>
  <c r="AC51"/>
  <c r="AB51"/>
  <c r="AA51"/>
  <c r="Z51"/>
  <c r="U51"/>
  <c r="T51"/>
  <c r="S51"/>
  <c r="R51"/>
  <c r="Q51"/>
  <c r="P51"/>
  <c r="O51"/>
  <c r="N51"/>
  <c r="M51"/>
  <c r="L51"/>
  <c r="K51"/>
  <c r="J51"/>
  <c r="H51"/>
  <c r="G51"/>
  <c r="AK50"/>
  <c r="AJ50"/>
  <c r="AI50"/>
  <c r="AH50"/>
  <c r="AG50"/>
  <c r="AF50"/>
  <c r="AE50"/>
  <c r="AD50"/>
  <c r="AC50"/>
  <c r="AB50"/>
  <c r="AA50"/>
  <c r="Z50"/>
  <c r="U50"/>
  <c r="T50"/>
  <c r="S50"/>
  <c r="R50"/>
  <c r="Q50"/>
  <c r="P50"/>
  <c r="O50"/>
  <c r="N50"/>
  <c r="M50"/>
  <c r="L50"/>
  <c r="K50"/>
  <c r="J50"/>
  <c r="H50"/>
  <c r="G50"/>
  <c r="AK49"/>
  <c r="AJ49"/>
  <c r="AI49"/>
  <c r="AH49"/>
  <c r="AG49"/>
  <c r="AF49"/>
  <c r="AE49"/>
  <c r="AD49"/>
  <c r="AC49"/>
  <c r="AB49"/>
  <c r="AA49"/>
  <c r="Z49"/>
  <c r="U49"/>
  <c r="T49"/>
  <c r="S49"/>
  <c r="R49"/>
  <c r="Q49"/>
  <c r="P49"/>
  <c r="O49"/>
  <c r="N49"/>
  <c r="M49"/>
  <c r="L49"/>
  <c r="K49"/>
  <c r="J49"/>
  <c r="H49"/>
  <c r="G49"/>
  <c r="AK48"/>
  <c r="AJ48"/>
  <c r="AI48"/>
  <c r="AH48"/>
  <c r="AG48"/>
  <c r="AF48"/>
  <c r="AE48"/>
  <c r="AD48"/>
  <c r="AC48"/>
  <c r="AB48"/>
  <c r="AA48"/>
  <c r="Z48"/>
  <c r="U48"/>
  <c r="T48"/>
  <c r="S48"/>
  <c r="R48"/>
  <c r="Q48"/>
  <c r="P48"/>
  <c r="O48"/>
  <c r="N48"/>
  <c r="M48"/>
  <c r="L48"/>
  <c r="K48"/>
  <c r="J48"/>
  <c r="H48"/>
  <c r="G48"/>
  <c r="AK47"/>
  <c r="AJ47"/>
  <c r="AI47"/>
  <c r="AH47"/>
  <c r="AG47"/>
  <c r="AF47"/>
  <c r="AE47"/>
  <c r="AD47"/>
  <c r="AC47"/>
  <c r="AB47"/>
  <c r="AA47"/>
  <c r="Z47"/>
  <c r="U47"/>
  <c r="T47"/>
  <c r="S47"/>
  <c r="R47"/>
  <c r="Q47"/>
  <c r="P47"/>
  <c r="O47"/>
  <c r="N47"/>
  <c r="M47"/>
  <c r="L47"/>
  <c r="K47"/>
  <c r="J47"/>
  <c r="H47"/>
  <c r="G47"/>
  <c r="AK46"/>
  <c r="AJ46"/>
  <c r="AI46"/>
  <c r="AH46"/>
  <c r="AG46"/>
  <c r="AF46"/>
  <c r="AE46"/>
  <c r="AD46"/>
  <c r="AC46"/>
  <c r="AB46"/>
  <c r="AA46"/>
  <c r="Z46"/>
  <c r="U46"/>
  <c r="T46"/>
  <c r="S46"/>
  <c r="R46"/>
  <c r="Q46"/>
  <c r="P46"/>
  <c r="O46"/>
  <c r="N46"/>
  <c r="M46"/>
  <c r="L46"/>
  <c r="K46"/>
  <c r="J46"/>
  <c r="H46"/>
  <c r="G46"/>
  <c r="AK45"/>
  <c r="AJ45"/>
  <c r="AI45"/>
  <c r="AH45"/>
  <c r="AG45"/>
  <c r="AF45"/>
  <c r="AE45"/>
  <c r="AD45"/>
  <c r="AC45"/>
  <c r="AB45"/>
  <c r="AA45"/>
  <c r="Z45"/>
  <c r="U45"/>
  <c r="T45"/>
  <c r="S45"/>
  <c r="R45"/>
  <c r="Q45"/>
  <c r="P45"/>
  <c r="O45"/>
  <c r="N45"/>
  <c r="M45"/>
  <c r="L45"/>
  <c r="K45"/>
  <c r="J45"/>
  <c r="H45"/>
  <c r="G45"/>
  <c r="AK44"/>
  <c r="AJ44"/>
  <c r="AI44"/>
  <c r="AH44"/>
  <c r="AG44"/>
  <c r="AF44"/>
  <c r="AE44"/>
  <c r="AD44"/>
  <c r="AC44"/>
  <c r="AB44"/>
  <c r="AA44"/>
  <c r="Z44"/>
  <c r="U44"/>
  <c r="T44"/>
  <c r="S44"/>
  <c r="R44"/>
  <c r="Q44"/>
  <c r="P44"/>
  <c r="O44"/>
  <c r="N44"/>
  <c r="M44"/>
  <c r="L44"/>
  <c r="K44"/>
  <c r="J44"/>
  <c r="H44"/>
  <c r="G44"/>
  <c r="AK43"/>
  <c r="AJ43"/>
  <c r="AI43"/>
  <c r="AH43"/>
  <c r="AG43"/>
  <c r="AF43"/>
  <c r="AE43"/>
  <c r="AD43"/>
  <c r="AC43"/>
  <c r="AB43"/>
  <c r="AA43"/>
  <c r="Z43"/>
  <c r="U43"/>
  <c r="T43"/>
  <c r="S43"/>
  <c r="R43"/>
  <c r="Q43"/>
  <c r="P43"/>
  <c r="O43"/>
  <c r="N43"/>
  <c r="M43"/>
  <c r="L43"/>
  <c r="K43"/>
  <c r="J43"/>
  <c r="H43"/>
  <c r="G43"/>
  <c r="AK42"/>
  <c r="AJ42"/>
  <c r="AI42"/>
  <c r="AH42"/>
  <c r="AG42"/>
  <c r="AF42"/>
  <c r="AE42"/>
  <c r="AD42"/>
  <c r="AC42"/>
  <c r="AB42"/>
  <c r="AA42"/>
  <c r="Z42"/>
  <c r="U42"/>
  <c r="T42"/>
  <c r="S42"/>
  <c r="R42"/>
  <c r="Q42"/>
  <c r="P42"/>
  <c r="O42"/>
  <c r="N42"/>
  <c r="M42"/>
  <c r="L42"/>
  <c r="K42"/>
  <c r="J42"/>
  <c r="H42"/>
  <c r="G42"/>
  <c r="AK41"/>
  <c r="AJ41"/>
  <c r="AI41"/>
  <c r="AH41"/>
  <c r="AG41"/>
  <c r="AF41"/>
  <c r="AE41"/>
  <c r="AD41"/>
  <c r="AC41"/>
  <c r="AB41"/>
  <c r="AA41"/>
  <c r="Z41"/>
  <c r="U41"/>
  <c r="T41"/>
  <c r="S41"/>
  <c r="R41"/>
  <c r="Q41"/>
  <c r="P41"/>
  <c r="O41"/>
  <c r="N41"/>
  <c r="M41"/>
  <c r="L41"/>
  <c r="K41"/>
  <c r="J41"/>
  <c r="H41"/>
  <c r="G41"/>
  <c r="AK40"/>
  <c r="AJ40"/>
  <c r="AI40"/>
  <c r="AH40"/>
  <c r="AG40"/>
  <c r="AF40"/>
  <c r="AE40"/>
  <c r="AD40"/>
  <c r="AC40"/>
  <c r="AB40"/>
  <c r="AA40"/>
  <c r="Z40"/>
  <c r="U40"/>
  <c r="T40"/>
  <c r="S40"/>
  <c r="R40"/>
  <c r="Q40"/>
  <c r="P40"/>
  <c r="O40"/>
  <c r="N40"/>
  <c r="M40"/>
  <c r="L40"/>
  <c r="K40"/>
  <c r="J40"/>
  <c r="H40"/>
  <c r="G40"/>
  <c r="AK39"/>
  <c r="AJ39"/>
  <c r="AI39"/>
  <c r="AH39"/>
  <c r="AG39"/>
  <c r="AF39"/>
  <c r="AE39"/>
  <c r="AD39"/>
  <c r="AC39"/>
  <c r="AB39"/>
  <c r="AA39"/>
  <c r="Z39"/>
  <c r="U39"/>
  <c r="T39"/>
  <c r="S39"/>
  <c r="R39"/>
  <c r="Q39"/>
  <c r="P39"/>
  <c r="O39"/>
  <c r="N39"/>
  <c r="M39"/>
  <c r="L39"/>
  <c r="K39"/>
  <c r="J39"/>
  <c r="H39"/>
  <c r="G39"/>
  <c r="AK38"/>
  <c r="AJ38"/>
  <c r="AI38"/>
  <c r="AH38"/>
  <c r="AG38"/>
  <c r="AF38"/>
  <c r="AE38"/>
  <c r="AD38"/>
  <c r="AC38"/>
  <c r="AB38"/>
  <c r="AA38"/>
  <c r="Z38"/>
  <c r="U38"/>
  <c r="T38"/>
  <c r="S38"/>
  <c r="R38"/>
  <c r="Q38"/>
  <c r="P38"/>
  <c r="O38"/>
  <c r="N38"/>
  <c r="M38"/>
  <c r="L38"/>
  <c r="K38"/>
  <c r="J38"/>
  <c r="H38"/>
  <c r="G38"/>
  <c r="AK37"/>
  <c r="AJ37"/>
  <c r="AI37"/>
  <c r="AH37"/>
  <c r="AG37"/>
  <c r="AF37"/>
  <c r="AE37"/>
  <c r="AD37"/>
  <c r="AC37"/>
  <c r="AB37"/>
  <c r="AA37"/>
  <c r="Z37"/>
  <c r="U37"/>
  <c r="T37"/>
  <c r="S37"/>
  <c r="R37"/>
  <c r="Q37"/>
  <c r="P37"/>
  <c r="O37"/>
  <c r="N37"/>
  <c r="M37"/>
  <c r="L37"/>
  <c r="K37"/>
  <c r="J37"/>
  <c r="H37"/>
  <c r="G37"/>
  <c r="AK36"/>
  <c r="AJ36"/>
  <c r="AI36"/>
  <c r="AH36"/>
  <c r="AG36"/>
  <c r="AF36"/>
  <c r="AE36"/>
  <c r="AD36"/>
  <c r="AC36"/>
  <c r="AB36"/>
  <c r="AA36"/>
  <c r="Z36"/>
  <c r="U36"/>
  <c r="T36"/>
  <c r="S36"/>
  <c r="R36"/>
  <c r="Q36"/>
  <c r="P36"/>
  <c r="O36"/>
  <c r="N36"/>
  <c r="M36"/>
  <c r="L36"/>
  <c r="K36"/>
  <c r="J36"/>
  <c r="H36"/>
  <c r="G36"/>
  <c r="AK35"/>
  <c r="AJ35"/>
  <c r="AI35"/>
  <c r="AH35"/>
  <c r="AG35"/>
  <c r="AF35"/>
  <c r="AE35"/>
  <c r="AD35"/>
  <c r="AC35"/>
  <c r="AB35"/>
  <c r="AA35"/>
  <c r="Z35"/>
  <c r="U35"/>
  <c r="T35"/>
  <c r="S35"/>
  <c r="R35"/>
  <c r="Q35"/>
  <c r="P35"/>
  <c r="O35"/>
  <c r="N35"/>
  <c r="M35"/>
  <c r="L35"/>
  <c r="K35"/>
  <c r="J35"/>
  <c r="H35"/>
  <c r="G35"/>
  <c r="AK34"/>
  <c r="AJ34"/>
  <c r="AI34"/>
  <c r="AH34"/>
  <c r="AG34"/>
  <c r="AF34"/>
  <c r="AE34"/>
  <c r="AD34"/>
  <c r="AC34"/>
  <c r="AB34"/>
  <c r="AA34"/>
  <c r="Z34"/>
  <c r="U34"/>
  <c r="T34"/>
  <c r="S34"/>
  <c r="R34"/>
  <c r="Q34"/>
  <c r="P34"/>
  <c r="O34"/>
  <c r="N34"/>
  <c r="M34"/>
  <c r="L34"/>
  <c r="K34"/>
  <c r="J34"/>
  <c r="H34"/>
  <c r="G34"/>
  <c r="AK33"/>
  <c r="AJ33"/>
  <c r="AI33"/>
  <c r="AH33"/>
  <c r="AG33"/>
  <c r="AF33"/>
  <c r="AE33"/>
  <c r="AD33"/>
  <c r="AC33"/>
  <c r="AB33"/>
  <c r="AA33"/>
  <c r="Z33"/>
  <c r="U33"/>
  <c r="T33"/>
  <c r="S33"/>
  <c r="R33"/>
  <c r="Q33"/>
  <c r="P33"/>
  <c r="O33"/>
  <c r="N33"/>
  <c r="M33"/>
  <c r="L33"/>
  <c r="K33"/>
  <c r="J33"/>
  <c r="H33"/>
  <c r="G33"/>
  <c r="AK32"/>
  <c r="AJ32"/>
  <c r="AI32"/>
  <c r="AH32"/>
  <c r="AG32"/>
  <c r="AF32"/>
  <c r="AE32"/>
  <c r="AD32"/>
  <c r="AC32"/>
  <c r="AB32"/>
  <c r="AA32"/>
  <c r="Z32"/>
  <c r="U32"/>
  <c r="T32"/>
  <c r="S32"/>
  <c r="R32"/>
  <c r="Q32"/>
  <c r="P32"/>
  <c r="O32"/>
  <c r="N32"/>
  <c r="M32"/>
  <c r="L32"/>
  <c r="K32"/>
  <c r="J32"/>
  <c r="H32"/>
  <c r="G32"/>
  <c r="AK31"/>
  <c r="AJ31"/>
  <c r="AI31"/>
  <c r="AH31"/>
  <c r="AG31"/>
  <c r="AF31"/>
  <c r="AE31"/>
  <c r="AD31"/>
  <c r="AC31"/>
  <c r="AB31"/>
  <c r="AA31"/>
  <c r="Z31"/>
  <c r="U31"/>
  <c r="T31"/>
  <c r="S31"/>
  <c r="R31"/>
  <c r="Q31"/>
  <c r="P31"/>
  <c r="O31"/>
  <c r="N31"/>
  <c r="M31"/>
  <c r="L31"/>
  <c r="K31"/>
  <c r="J31"/>
  <c r="H31"/>
  <c r="G31"/>
  <c r="AK30"/>
  <c r="AJ30"/>
  <c r="AI30"/>
  <c r="AH30"/>
  <c r="AG30"/>
  <c r="AF30"/>
  <c r="AE30"/>
  <c r="AD30"/>
  <c r="AC30"/>
  <c r="AB30"/>
  <c r="AA30"/>
  <c r="Z30"/>
  <c r="U30"/>
  <c r="T30"/>
  <c r="S30"/>
  <c r="R30"/>
  <c r="Q30"/>
  <c r="P30"/>
  <c r="O30"/>
  <c r="N30"/>
  <c r="M30"/>
  <c r="L30"/>
  <c r="K30"/>
  <c r="J30"/>
  <c r="H30"/>
  <c r="G30"/>
  <c r="AK29"/>
  <c r="AJ29"/>
  <c r="AI29"/>
  <c r="AH29"/>
  <c r="AG29"/>
  <c r="AF29"/>
  <c r="AE29"/>
  <c r="AD29"/>
  <c r="AC29"/>
  <c r="AA29"/>
  <c r="Z29"/>
  <c r="U29"/>
  <c r="T29"/>
  <c r="S29"/>
  <c r="R29"/>
  <c r="Q29"/>
  <c r="P29"/>
  <c r="O29"/>
  <c r="N29"/>
  <c r="M29"/>
  <c r="K29"/>
  <c r="J29"/>
  <c r="H29"/>
  <c r="L29" s="1"/>
  <c r="G29"/>
  <c r="AB29" s="1"/>
  <c r="AW28"/>
  <c r="AW31" s="1"/>
  <c r="AK28"/>
  <c r="AJ28"/>
  <c r="AI28"/>
  <c r="AH28"/>
  <c r="AG28"/>
  <c r="AF28"/>
  <c r="AE28"/>
  <c r="AD28"/>
  <c r="AC28"/>
  <c r="AA28"/>
  <c r="Z28"/>
  <c r="U28"/>
  <c r="T28"/>
  <c r="S28"/>
  <c r="R28"/>
  <c r="Q28"/>
  <c r="P28"/>
  <c r="O28"/>
  <c r="N28"/>
  <c r="M28"/>
  <c r="K28"/>
  <c r="J28"/>
  <c r="H28"/>
  <c r="L28" s="1"/>
  <c r="G28"/>
  <c r="AB28" s="1"/>
  <c r="AK27"/>
  <c r="AJ27"/>
  <c r="AI27"/>
  <c r="AH27"/>
  <c r="AG27"/>
  <c r="AF27"/>
  <c r="AE27"/>
  <c r="AD27"/>
  <c r="AC27"/>
  <c r="AA27"/>
  <c r="Z27"/>
  <c r="U27"/>
  <c r="T27"/>
  <c r="S27"/>
  <c r="R27"/>
  <c r="Q27"/>
  <c r="P27"/>
  <c r="O27"/>
  <c r="N27"/>
  <c r="M27"/>
  <c r="K27"/>
  <c r="J27"/>
  <c r="H27"/>
  <c r="L27" s="1"/>
  <c r="G27"/>
  <c r="AB27" s="1"/>
  <c r="AZ27"/>
  <c r="AK26"/>
  <c r="AJ26"/>
  <c r="AI26"/>
  <c r="AH26"/>
  <c r="AG26"/>
  <c r="AF26"/>
  <c r="AE26"/>
  <c r="AD26"/>
  <c r="AC26"/>
  <c r="AB26"/>
  <c r="AA26"/>
  <c r="Z26"/>
  <c r="U26"/>
  <c r="T26"/>
  <c r="S26"/>
  <c r="R26"/>
  <c r="Q26"/>
  <c r="P26"/>
  <c r="O26"/>
  <c r="N26"/>
  <c r="M26"/>
  <c r="L26"/>
  <c r="K26"/>
  <c r="J26"/>
  <c r="H26"/>
  <c r="G26"/>
  <c r="AK25"/>
  <c r="AI25"/>
  <c r="AH25"/>
  <c r="AG25"/>
  <c r="AF25"/>
  <c r="AE25"/>
  <c r="AD25"/>
  <c r="AC25"/>
  <c r="AB25"/>
  <c r="AA25"/>
  <c r="Z25"/>
  <c r="U25"/>
  <c r="S25"/>
  <c r="R25"/>
  <c r="Q25"/>
  <c r="P25"/>
  <c r="O25"/>
  <c r="N25"/>
  <c r="M25"/>
  <c r="L25"/>
  <c r="K25"/>
  <c r="J25"/>
  <c r="H25"/>
  <c r="T25" s="1"/>
  <c r="G25"/>
  <c r="AJ25" s="1"/>
  <c r="AK24"/>
  <c r="AJ24"/>
  <c r="AI24"/>
  <c r="AH24"/>
  <c r="AG24"/>
  <c r="AF24"/>
  <c r="AE24"/>
  <c r="AC24"/>
  <c r="AB24"/>
  <c r="AA24"/>
  <c r="Z24"/>
  <c r="U24"/>
  <c r="T24"/>
  <c r="S24"/>
  <c r="R24"/>
  <c r="Q24"/>
  <c r="P24"/>
  <c r="O24"/>
  <c r="M24"/>
  <c r="L24"/>
  <c r="K24"/>
  <c r="J24"/>
  <c r="H24"/>
  <c r="N24" s="1"/>
  <c r="G24"/>
  <c r="AD24" s="1"/>
  <c r="AK23"/>
  <c r="AJ23"/>
  <c r="AI23"/>
  <c r="AH23"/>
  <c r="AG23"/>
  <c r="AF23"/>
  <c r="AE23"/>
  <c r="AD23"/>
  <c r="AC23"/>
  <c r="AA23"/>
  <c r="Z23"/>
  <c r="U23"/>
  <c r="T23"/>
  <c r="S23"/>
  <c r="R23"/>
  <c r="Q23"/>
  <c r="P23"/>
  <c r="O23"/>
  <c r="N23"/>
  <c r="M23"/>
  <c r="L23"/>
  <c r="K23"/>
  <c r="J23"/>
  <c r="H23"/>
  <c r="G23"/>
  <c r="AB23" s="1"/>
  <c r="AK22"/>
  <c r="AJ22"/>
  <c r="AI22"/>
  <c r="AH22"/>
  <c r="AG22"/>
  <c r="AF22"/>
  <c r="AE22"/>
  <c r="AD22"/>
  <c r="AB22"/>
  <c r="AA22"/>
  <c r="Z22"/>
  <c r="U22"/>
  <c r="T22"/>
  <c r="S22"/>
  <c r="R22"/>
  <c r="Q22"/>
  <c r="P22"/>
  <c r="O22"/>
  <c r="N22"/>
  <c r="L22"/>
  <c r="K22"/>
  <c r="J22"/>
  <c r="M22"/>
  <c r="AC22"/>
  <c r="AK21"/>
  <c r="AJ21"/>
  <c r="AI21"/>
  <c r="AH21"/>
  <c r="AG21"/>
  <c r="AF21"/>
  <c r="AE21"/>
  <c r="AD21"/>
  <c r="AC21"/>
  <c r="AA21"/>
  <c r="Z21"/>
  <c r="U21"/>
  <c r="T21"/>
  <c r="S21"/>
  <c r="R21"/>
  <c r="Q21"/>
  <c r="P21"/>
  <c r="O21"/>
  <c r="N21"/>
  <c r="M21"/>
  <c r="L21"/>
  <c r="K21"/>
  <c r="J21"/>
  <c r="H21"/>
  <c r="G21"/>
  <c r="AB21" s="1"/>
  <c r="AK20"/>
  <c r="AJ20"/>
  <c r="AI20"/>
  <c r="AH20"/>
  <c r="AG20"/>
  <c r="AF20"/>
  <c r="AE20"/>
  <c r="AD20"/>
  <c r="AC20"/>
  <c r="AA20"/>
  <c r="Z20"/>
  <c r="U20"/>
  <c r="T20"/>
  <c r="S20"/>
  <c r="R20"/>
  <c r="Q20"/>
  <c r="P20"/>
  <c r="O20"/>
  <c r="N20"/>
  <c r="M20"/>
  <c r="K20"/>
  <c r="J20"/>
  <c r="H20"/>
  <c r="L20" s="1"/>
  <c r="G20"/>
  <c r="AB20" s="1"/>
  <c r="AK19"/>
  <c r="AJ19"/>
  <c r="AI19"/>
  <c r="AH19"/>
  <c r="AG19"/>
  <c r="AF19"/>
  <c r="AE19"/>
  <c r="AD19"/>
  <c r="AC19"/>
  <c r="AA19"/>
  <c r="Z19"/>
  <c r="U19"/>
  <c r="T19"/>
  <c r="S19"/>
  <c r="R19"/>
  <c r="Q19"/>
  <c r="P19"/>
  <c r="O19"/>
  <c r="N19"/>
  <c r="M19"/>
  <c r="K19"/>
  <c r="J19"/>
  <c r="H19"/>
  <c r="L19" s="1"/>
  <c r="G19"/>
  <c r="AB19" s="1"/>
  <c r="AK18"/>
  <c r="AJ18"/>
  <c r="AI18"/>
  <c r="AH18"/>
  <c r="AG18"/>
  <c r="AF18"/>
  <c r="AE18"/>
  <c r="AD18"/>
  <c r="AC18"/>
  <c r="AB18"/>
  <c r="AA18"/>
  <c r="Z18"/>
  <c r="U18"/>
  <c r="T18"/>
  <c r="S18"/>
  <c r="R18"/>
  <c r="Q18"/>
  <c r="P18"/>
  <c r="O18"/>
  <c r="N18"/>
  <c r="M18"/>
  <c r="L18"/>
  <c r="K18"/>
  <c r="J18"/>
  <c r="H18"/>
  <c r="G18"/>
  <c r="AK17"/>
  <c r="AJ17"/>
  <c r="AI17"/>
  <c r="AH17"/>
  <c r="AG17"/>
  <c r="AF17"/>
  <c r="AE17"/>
  <c r="AC17"/>
  <c r="AB17"/>
  <c r="AA17"/>
  <c r="Z17"/>
  <c r="U17"/>
  <c r="T17"/>
  <c r="S17"/>
  <c r="R17"/>
  <c r="Q17"/>
  <c r="P17"/>
  <c r="O17"/>
  <c r="M17"/>
  <c r="L17"/>
  <c r="K17"/>
  <c r="J17"/>
  <c r="H17"/>
  <c r="N17" s="1"/>
  <c r="G17"/>
  <c r="AD17" s="1"/>
  <c r="AT16"/>
  <c r="AR16" s="1"/>
  <c r="AS16"/>
  <c r="AK16"/>
  <c r="AJ16"/>
  <c r="AI16"/>
  <c r="AH16"/>
  <c r="AG16"/>
  <c r="AF16"/>
  <c r="AE16"/>
  <c r="AD16"/>
  <c r="AC16"/>
  <c r="AB16"/>
  <c r="AA16"/>
  <c r="Z16"/>
  <c r="U16"/>
  <c r="T16"/>
  <c r="S16"/>
  <c r="R16"/>
  <c r="Q16"/>
  <c r="P16"/>
  <c r="O16"/>
  <c r="N16"/>
  <c r="M16"/>
  <c r="L16"/>
  <c r="K16"/>
  <c r="J16"/>
  <c r="H16"/>
  <c r="G16"/>
  <c r="AT15"/>
  <c r="AR15" s="1"/>
  <c r="AS15"/>
  <c r="AK15"/>
  <c r="AJ15"/>
  <c r="AI15"/>
  <c r="AH15"/>
  <c r="AG15"/>
  <c r="AF15"/>
  <c r="AE15"/>
  <c r="AC15"/>
  <c r="AB15"/>
  <c r="AA15"/>
  <c r="Z15"/>
  <c r="U15"/>
  <c r="T15"/>
  <c r="S15"/>
  <c r="R15"/>
  <c r="Q15"/>
  <c r="P15"/>
  <c r="O15"/>
  <c r="M15"/>
  <c r="L15"/>
  <c r="K15"/>
  <c r="J15"/>
  <c r="N15"/>
  <c r="AD15"/>
  <c r="AT14"/>
  <c r="AS14"/>
  <c r="AR14"/>
  <c r="AK14"/>
  <c r="AJ14"/>
  <c r="AI14"/>
  <c r="AH14"/>
  <c r="AG14"/>
  <c r="AF14"/>
  <c r="AE14"/>
  <c r="AC14"/>
  <c r="AB14"/>
  <c r="AA14"/>
  <c r="Z14"/>
  <c r="U14"/>
  <c r="T14"/>
  <c r="S14"/>
  <c r="R14"/>
  <c r="Q14"/>
  <c r="P14"/>
  <c r="O14"/>
  <c r="N14"/>
  <c r="M14"/>
  <c r="L14"/>
  <c r="K14"/>
  <c r="J14"/>
  <c r="AD14"/>
  <c r="AK13"/>
  <c r="AJ13"/>
  <c r="AI13"/>
  <c r="AH13"/>
  <c r="AG13"/>
  <c r="AF13"/>
  <c r="AE13"/>
  <c r="AD13"/>
  <c r="AC13"/>
  <c r="AB13"/>
  <c r="AA13"/>
  <c r="Z13"/>
  <c r="U13"/>
  <c r="T13"/>
  <c r="S13"/>
  <c r="R13"/>
  <c r="Q13"/>
  <c r="P13"/>
  <c r="O13"/>
  <c r="N13"/>
  <c r="M13"/>
  <c r="L13"/>
  <c r="K13"/>
  <c r="J13"/>
  <c r="AK12"/>
  <c r="AJ12"/>
  <c r="AI12"/>
  <c r="AH12"/>
  <c r="AG12"/>
  <c r="AF12"/>
  <c r="AE12"/>
  <c r="AD12"/>
  <c r="AC12"/>
  <c r="AB12"/>
  <c r="AA12"/>
  <c r="Z12"/>
  <c r="U12"/>
  <c r="T12"/>
  <c r="S12"/>
  <c r="R12"/>
  <c r="Q12"/>
  <c r="P12"/>
  <c r="O12"/>
  <c r="N12"/>
  <c r="M12"/>
  <c r="L12"/>
  <c r="K12"/>
  <c r="J12"/>
  <c r="AK11"/>
  <c r="AJ11"/>
  <c r="AI11"/>
  <c r="AH11"/>
  <c r="AG11"/>
  <c r="AF11"/>
  <c r="AE11"/>
  <c r="AD11"/>
  <c r="AC11"/>
  <c r="AB11"/>
  <c r="AA11"/>
  <c r="Z11"/>
  <c r="U11"/>
  <c r="T11"/>
  <c r="S11"/>
  <c r="R11"/>
  <c r="Q11"/>
  <c r="P11"/>
  <c r="O11"/>
  <c r="N11"/>
  <c r="M11"/>
  <c r="L11"/>
  <c r="K11"/>
  <c r="J11"/>
  <c r="AK10"/>
  <c r="AJ10"/>
  <c r="AI10"/>
  <c r="AH10"/>
  <c r="AG10"/>
  <c r="AF10"/>
  <c r="AE10"/>
  <c r="AD10"/>
  <c r="AC10"/>
  <c r="AB10"/>
  <c r="AA10"/>
  <c r="Z10"/>
  <c r="U10"/>
  <c r="T10"/>
  <c r="S10"/>
  <c r="R10"/>
  <c r="Q10"/>
  <c r="P10"/>
  <c r="O10"/>
  <c r="N10"/>
  <c r="M10"/>
  <c r="L10"/>
  <c r="K10"/>
  <c r="J10"/>
  <c r="AK9"/>
  <c r="AJ9"/>
  <c r="AI9"/>
  <c r="AH9"/>
  <c r="AG9"/>
  <c r="AF9"/>
  <c r="AE9"/>
  <c r="AD9"/>
  <c r="AC9"/>
  <c r="AB9"/>
  <c r="AA9"/>
  <c r="Z9"/>
  <c r="U9"/>
  <c r="T9"/>
  <c r="S9"/>
  <c r="R9"/>
  <c r="Q9"/>
  <c r="P9"/>
  <c r="O9"/>
  <c r="N9"/>
  <c r="M9"/>
  <c r="L9"/>
  <c r="K9"/>
  <c r="J9"/>
  <c r="AK8"/>
  <c r="AJ8"/>
  <c r="AI8"/>
  <c r="AH8"/>
  <c r="AG8"/>
  <c r="AF8"/>
  <c r="AE8"/>
  <c r="AD8"/>
  <c r="AC8"/>
  <c r="AB8"/>
  <c r="AA8"/>
  <c r="Z8"/>
  <c r="U8"/>
  <c r="T8"/>
  <c r="S8"/>
  <c r="R8"/>
  <c r="Q8"/>
  <c r="P8"/>
  <c r="O8"/>
  <c r="N8"/>
  <c r="M8"/>
  <c r="L8"/>
  <c r="K8"/>
  <c r="J8"/>
  <c r="AK7"/>
  <c r="AJ7"/>
  <c r="AI7"/>
  <c r="AH7"/>
  <c r="AG7"/>
  <c r="AF7"/>
  <c r="AE7"/>
  <c r="AD7"/>
  <c r="AC7"/>
  <c r="AB7"/>
  <c r="AA7"/>
  <c r="Z7"/>
  <c r="U7"/>
  <c r="T7"/>
  <c r="S7"/>
  <c r="R7"/>
  <c r="Q7"/>
  <c r="P7"/>
  <c r="O7"/>
  <c r="N7"/>
  <c r="M7"/>
  <c r="L7"/>
  <c r="K7"/>
  <c r="J7"/>
  <c r="AK6"/>
  <c r="AJ6"/>
  <c r="AI6"/>
  <c r="AH6"/>
  <c r="AG6"/>
  <c r="AF6"/>
  <c r="AE6"/>
  <c r="AD6"/>
  <c r="AC6"/>
  <c r="AB6"/>
  <c r="AA6"/>
  <c r="Z6"/>
  <c r="U6"/>
  <c r="T6"/>
  <c r="S6"/>
  <c r="R6"/>
  <c r="Q6"/>
  <c r="P6"/>
  <c r="O6"/>
  <c r="N6"/>
  <c r="M6"/>
  <c r="L6"/>
  <c r="K6"/>
  <c r="J6"/>
  <c r="AK5"/>
  <c r="AJ5"/>
  <c r="AI5"/>
  <c r="AH5"/>
  <c r="AG5"/>
  <c r="AF5"/>
  <c r="AE5"/>
  <c r="AD5"/>
  <c r="AC5"/>
  <c r="AB5"/>
  <c r="AA5"/>
  <c r="Z5"/>
  <c r="U5"/>
  <c r="T5"/>
  <c r="S5"/>
  <c r="R5"/>
  <c r="Q5"/>
  <c r="P5"/>
  <c r="O5"/>
  <c r="N5"/>
  <c r="M5"/>
  <c r="L5"/>
  <c r="K5"/>
  <c r="J5"/>
  <c r="AK4"/>
  <c r="AJ4"/>
  <c r="AI4"/>
  <c r="AH4"/>
  <c r="AG4"/>
  <c r="AF4"/>
  <c r="AE4"/>
  <c r="AD4"/>
  <c r="AC4"/>
  <c r="AB4"/>
  <c r="AA4"/>
  <c r="Z4"/>
  <c r="U4"/>
  <c r="T4"/>
  <c r="S4"/>
  <c r="R4"/>
  <c r="Q4"/>
  <c r="P4"/>
  <c r="O4"/>
  <c r="N4"/>
  <c r="M4"/>
  <c r="L4"/>
  <c r="K4"/>
  <c r="J4"/>
  <c r="AK3"/>
  <c r="AJ3"/>
  <c r="AI3"/>
  <c r="AH3"/>
  <c r="AG3"/>
  <c r="AF3"/>
  <c r="AE3"/>
  <c r="AD3"/>
  <c r="AC3"/>
  <c r="AB3"/>
  <c r="AA3"/>
  <c r="Z3"/>
  <c r="U3"/>
  <c r="T3"/>
  <c r="S3"/>
  <c r="R3"/>
  <c r="Q3"/>
  <c r="P3"/>
  <c r="O3"/>
  <c r="N3"/>
  <c r="M3"/>
  <c r="L3"/>
  <c r="K3"/>
  <c r="J3"/>
  <c r="AW28" i="2"/>
  <c r="AW31" s="1"/>
  <c r="AZ27"/>
  <c r="AZ30" s="1"/>
  <c r="BI296" i="18" l="1"/>
  <c r="BF297"/>
  <c r="G63" i="3"/>
  <c r="H63"/>
  <c r="M63"/>
  <c r="AT5" s="1"/>
  <c r="Q63"/>
  <c r="AT9" s="1"/>
  <c r="U63"/>
  <c r="AT13" s="1"/>
  <c r="AC63"/>
  <c r="AS5" s="1"/>
  <c r="AG63"/>
  <c r="AS9" s="1"/>
  <c r="AK63"/>
  <c r="AS13" s="1"/>
  <c r="O39" i="1"/>
  <c r="L63" i="3"/>
  <c r="AT4" s="1"/>
  <c r="T63"/>
  <c r="AT12" s="1"/>
  <c r="AJ63"/>
  <c r="AS12" s="1"/>
  <c r="J63"/>
  <c r="AT2" s="1"/>
  <c r="R63"/>
  <c r="AT10" s="1"/>
  <c r="Z63"/>
  <c r="AS2" s="1"/>
  <c r="AH63"/>
  <c r="AS10" s="1"/>
  <c r="AB63"/>
  <c r="AS4" s="1"/>
  <c r="P63"/>
  <c r="AT8" s="1"/>
  <c r="AF63"/>
  <c r="AS8" s="1"/>
  <c r="K63"/>
  <c r="AT3" s="1"/>
  <c r="O63"/>
  <c r="AT7" s="1"/>
  <c r="S63"/>
  <c r="AT11" s="1"/>
  <c r="AA63"/>
  <c r="AS3" s="1"/>
  <c r="AE63"/>
  <c r="AS7" s="1"/>
  <c r="AI63"/>
  <c r="AS11" s="1"/>
  <c r="N63"/>
  <c r="AT6" s="1"/>
  <c r="AD63"/>
  <c r="AS6" s="1"/>
  <c r="C46" i="1"/>
  <c r="AZ32" i="2"/>
  <c r="E63"/>
  <c r="AK62"/>
  <c r="AJ62"/>
  <c r="AI62"/>
  <c r="AH62"/>
  <c r="AG62"/>
  <c r="AF62"/>
  <c r="AE62"/>
  <c r="AD62"/>
  <c r="AC62"/>
  <c r="AB62"/>
  <c r="AA62"/>
  <c r="Z62"/>
  <c r="U62"/>
  <c r="T62"/>
  <c r="S62"/>
  <c r="R62"/>
  <c r="Q62"/>
  <c r="P62"/>
  <c r="O62"/>
  <c r="N62"/>
  <c r="M62"/>
  <c r="L62"/>
  <c r="K62"/>
  <c r="J62"/>
  <c r="H62"/>
  <c r="G62"/>
  <c r="AK61"/>
  <c r="AJ61"/>
  <c r="AI61"/>
  <c r="AH61"/>
  <c r="AG61"/>
  <c r="AF61"/>
  <c r="AE61"/>
  <c r="AD61"/>
  <c r="AC61"/>
  <c r="AB61"/>
  <c r="AA61"/>
  <c r="Z61"/>
  <c r="U61"/>
  <c r="T61"/>
  <c r="S61"/>
  <c r="R61"/>
  <c r="Q61"/>
  <c r="P61"/>
  <c r="O61"/>
  <c r="N61"/>
  <c r="M61"/>
  <c r="L61"/>
  <c r="K61"/>
  <c r="J61"/>
  <c r="H61"/>
  <c r="G61"/>
  <c r="AK60"/>
  <c r="AJ60"/>
  <c r="AI60"/>
  <c r="AH60"/>
  <c r="AG60"/>
  <c r="AF60"/>
  <c r="AE60"/>
  <c r="AD60"/>
  <c r="AC60"/>
  <c r="AB60"/>
  <c r="AA60"/>
  <c r="Z60"/>
  <c r="U60"/>
  <c r="T60"/>
  <c r="S60"/>
  <c r="R60"/>
  <c r="Q60"/>
  <c r="P60"/>
  <c r="O60"/>
  <c r="N60"/>
  <c r="M60"/>
  <c r="L60"/>
  <c r="K60"/>
  <c r="J60"/>
  <c r="H60"/>
  <c r="G60"/>
  <c r="AK59"/>
  <c r="AJ59"/>
  <c r="AI59"/>
  <c r="AH59"/>
  <c r="AG59"/>
  <c r="AF59"/>
  <c r="AE59"/>
  <c r="AD59"/>
  <c r="AC59"/>
  <c r="AB59"/>
  <c r="AA59"/>
  <c r="Z59"/>
  <c r="U59"/>
  <c r="T59"/>
  <c r="S59"/>
  <c r="R59"/>
  <c r="Q59"/>
  <c r="P59"/>
  <c r="O59"/>
  <c r="N59"/>
  <c r="M59"/>
  <c r="L59"/>
  <c r="K59"/>
  <c r="J59"/>
  <c r="H59"/>
  <c r="G59"/>
  <c r="AK58"/>
  <c r="AJ58"/>
  <c r="AI58"/>
  <c r="AH58"/>
  <c r="AG58"/>
  <c r="AF58"/>
  <c r="AE58"/>
  <c r="AD58"/>
  <c r="AC58"/>
  <c r="AB58"/>
  <c r="AA58"/>
  <c r="Z58"/>
  <c r="U58"/>
  <c r="T58"/>
  <c r="S58"/>
  <c r="R58"/>
  <c r="Q58"/>
  <c r="P58"/>
  <c r="O58"/>
  <c r="N58"/>
  <c r="M58"/>
  <c r="L58"/>
  <c r="K58"/>
  <c r="J58"/>
  <c r="H58"/>
  <c r="G58"/>
  <c r="AK57"/>
  <c r="AJ57"/>
  <c r="AI57"/>
  <c r="AH57"/>
  <c r="AG57"/>
  <c r="AF57"/>
  <c r="AE57"/>
  <c r="AD57"/>
  <c r="AC57"/>
  <c r="AB57"/>
  <c r="AA57"/>
  <c r="Z57"/>
  <c r="U57"/>
  <c r="T57"/>
  <c r="S57"/>
  <c r="R57"/>
  <c r="Q57"/>
  <c r="P57"/>
  <c r="O57"/>
  <c r="N57"/>
  <c r="M57"/>
  <c r="L57"/>
  <c r="K57"/>
  <c r="J57"/>
  <c r="H57"/>
  <c r="G57"/>
  <c r="AK56"/>
  <c r="AJ56"/>
  <c r="AI56"/>
  <c r="AH56"/>
  <c r="AG56"/>
  <c r="AF56"/>
  <c r="AE56"/>
  <c r="AD56"/>
  <c r="AC56"/>
  <c r="AB56"/>
  <c r="AA56"/>
  <c r="Z56"/>
  <c r="U56"/>
  <c r="T56"/>
  <c r="S56"/>
  <c r="R56"/>
  <c r="Q56"/>
  <c r="P56"/>
  <c r="O56"/>
  <c r="N56"/>
  <c r="M56"/>
  <c r="L56"/>
  <c r="K56"/>
  <c r="J56"/>
  <c r="H56"/>
  <c r="G56"/>
  <c r="AK55"/>
  <c r="AJ55"/>
  <c r="AI55"/>
  <c r="AH55"/>
  <c r="AG55"/>
  <c r="AF55"/>
  <c r="AE55"/>
  <c r="AD55"/>
  <c r="AC55"/>
  <c r="AB55"/>
  <c r="AA55"/>
  <c r="Z55"/>
  <c r="U55"/>
  <c r="T55"/>
  <c r="S55"/>
  <c r="R55"/>
  <c r="Q55"/>
  <c r="P55"/>
  <c r="O55"/>
  <c r="N55"/>
  <c r="M55"/>
  <c r="L55"/>
  <c r="K55"/>
  <c r="J55"/>
  <c r="H55"/>
  <c r="G55"/>
  <c r="AK54"/>
  <c r="AJ54"/>
  <c r="AI54"/>
  <c r="AH54"/>
  <c r="AG54"/>
  <c r="AF54"/>
  <c r="AE54"/>
  <c r="AD54"/>
  <c r="AC54"/>
  <c r="AB54"/>
  <c r="AA54"/>
  <c r="Z54"/>
  <c r="U54"/>
  <c r="T54"/>
  <c r="S54"/>
  <c r="R54"/>
  <c r="Q54"/>
  <c r="P54"/>
  <c r="O54"/>
  <c r="N54"/>
  <c r="M54"/>
  <c r="L54"/>
  <c r="K54"/>
  <c r="J54"/>
  <c r="H54"/>
  <c r="G54"/>
  <c r="AK53"/>
  <c r="AJ53"/>
  <c r="AI53"/>
  <c r="AH53"/>
  <c r="AG53"/>
  <c r="AF53"/>
  <c r="AE53"/>
  <c r="AD53"/>
  <c r="AC53"/>
  <c r="AB53"/>
  <c r="AA53"/>
  <c r="Z53"/>
  <c r="U53"/>
  <c r="T53"/>
  <c r="S53"/>
  <c r="R53"/>
  <c r="Q53"/>
  <c r="P53"/>
  <c r="O53"/>
  <c r="N53"/>
  <c r="M53"/>
  <c r="L53"/>
  <c r="K53"/>
  <c r="J53"/>
  <c r="H53"/>
  <c r="G53"/>
  <c r="AK52"/>
  <c r="AJ52"/>
  <c r="AI52"/>
  <c r="AH52"/>
  <c r="AG52"/>
  <c r="AF52"/>
  <c r="AE52"/>
  <c r="AD52"/>
  <c r="AC52"/>
  <c r="AB52"/>
  <c r="AA52"/>
  <c r="Z52"/>
  <c r="U52"/>
  <c r="T52"/>
  <c r="S52"/>
  <c r="R52"/>
  <c r="Q52"/>
  <c r="P52"/>
  <c r="O52"/>
  <c r="N52"/>
  <c r="M52"/>
  <c r="L52"/>
  <c r="K52"/>
  <c r="J52"/>
  <c r="H52"/>
  <c r="G52"/>
  <c r="AK51"/>
  <c r="AJ51"/>
  <c r="AI51"/>
  <c r="AH51"/>
  <c r="AG51"/>
  <c r="AF51"/>
  <c r="AE51"/>
  <c r="AD51"/>
  <c r="AC51"/>
  <c r="AB51"/>
  <c r="AA51"/>
  <c r="Z51"/>
  <c r="U51"/>
  <c r="T51"/>
  <c r="S51"/>
  <c r="R51"/>
  <c r="Q51"/>
  <c r="P51"/>
  <c r="O51"/>
  <c r="N51"/>
  <c r="M51"/>
  <c r="L51"/>
  <c r="K51"/>
  <c r="J51"/>
  <c r="H51"/>
  <c r="G51"/>
  <c r="AK50"/>
  <c r="AJ50"/>
  <c r="AI50"/>
  <c r="AH50"/>
  <c r="AG50"/>
  <c r="AF50"/>
  <c r="AE50"/>
  <c r="AD50"/>
  <c r="AC50"/>
  <c r="AB50"/>
  <c r="AA50"/>
  <c r="Z50"/>
  <c r="U50"/>
  <c r="T50"/>
  <c r="S50"/>
  <c r="R50"/>
  <c r="Q50"/>
  <c r="P50"/>
  <c r="O50"/>
  <c r="N50"/>
  <c r="M50"/>
  <c r="L50"/>
  <c r="K50"/>
  <c r="J50"/>
  <c r="H50"/>
  <c r="G50"/>
  <c r="AK49"/>
  <c r="AJ49"/>
  <c r="AI49"/>
  <c r="AH49"/>
  <c r="AG49"/>
  <c r="AF49"/>
  <c r="AE49"/>
  <c r="AD49"/>
  <c r="AC49"/>
  <c r="AB49"/>
  <c r="AA49"/>
  <c r="Z49"/>
  <c r="U49"/>
  <c r="T49"/>
  <c r="S49"/>
  <c r="R49"/>
  <c r="Q49"/>
  <c r="P49"/>
  <c r="O49"/>
  <c r="N49"/>
  <c r="M49"/>
  <c r="L49"/>
  <c r="K49"/>
  <c r="J49"/>
  <c r="H49"/>
  <c r="G49"/>
  <c r="AK48"/>
  <c r="AJ48"/>
  <c r="AI48"/>
  <c r="AH48"/>
  <c r="AG48"/>
  <c r="AF48"/>
  <c r="AE48"/>
  <c r="AD48"/>
  <c r="AC48"/>
  <c r="AB48"/>
  <c r="AA48"/>
  <c r="Z48"/>
  <c r="U48"/>
  <c r="T48"/>
  <c r="S48"/>
  <c r="R48"/>
  <c r="Q48"/>
  <c r="P48"/>
  <c r="O48"/>
  <c r="N48"/>
  <c r="M48"/>
  <c r="L48"/>
  <c r="K48"/>
  <c r="J48"/>
  <c r="H48"/>
  <c r="G48"/>
  <c r="AK47"/>
  <c r="AJ47"/>
  <c r="AI47"/>
  <c r="AH47"/>
  <c r="AG47"/>
  <c r="AF47"/>
  <c r="AE47"/>
  <c r="AD47"/>
  <c r="AC47"/>
  <c r="AB47"/>
  <c r="AA47"/>
  <c r="Z47"/>
  <c r="U47"/>
  <c r="T47"/>
  <c r="S47"/>
  <c r="R47"/>
  <c r="Q47"/>
  <c r="P47"/>
  <c r="O47"/>
  <c r="N47"/>
  <c r="M47"/>
  <c r="L47"/>
  <c r="K47"/>
  <c r="J47"/>
  <c r="H47"/>
  <c r="G47"/>
  <c r="AK46"/>
  <c r="AJ46"/>
  <c r="AI46"/>
  <c r="AH46"/>
  <c r="AG46"/>
  <c r="AF46"/>
  <c r="AE46"/>
  <c r="AD46"/>
  <c r="AC46"/>
  <c r="AB46"/>
  <c r="AA46"/>
  <c r="Z46"/>
  <c r="U46"/>
  <c r="T46"/>
  <c r="S46"/>
  <c r="R46"/>
  <c r="Q46"/>
  <c r="P46"/>
  <c r="O46"/>
  <c r="N46"/>
  <c r="M46"/>
  <c r="L46"/>
  <c r="K46"/>
  <c r="J46"/>
  <c r="H46"/>
  <c r="G46"/>
  <c r="AK45"/>
  <c r="AJ45"/>
  <c r="AI45"/>
  <c r="AH45"/>
  <c r="AG45"/>
  <c r="AF45"/>
  <c r="AE45"/>
  <c r="AD45"/>
  <c r="AC45"/>
  <c r="AB45"/>
  <c r="AA45"/>
  <c r="Z45"/>
  <c r="U45"/>
  <c r="T45"/>
  <c r="S45"/>
  <c r="R45"/>
  <c r="Q45"/>
  <c r="P45"/>
  <c r="O45"/>
  <c r="N45"/>
  <c r="M45"/>
  <c r="L45"/>
  <c r="K45"/>
  <c r="J45"/>
  <c r="H45"/>
  <c r="G45"/>
  <c r="AK44"/>
  <c r="AJ44"/>
  <c r="AI44"/>
  <c r="AH44"/>
  <c r="AG44"/>
  <c r="AF44"/>
  <c r="AE44"/>
  <c r="AD44"/>
  <c r="AC44"/>
  <c r="AB44"/>
  <c r="AA44"/>
  <c r="Z44"/>
  <c r="U44"/>
  <c r="T44"/>
  <c r="S44"/>
  <c r="R44"/>
  <c r="Q44"/>
  <c r="P44"/>
  <c r="O44"/>
  <c r="N44"/>
  <c r="M44"/>
  <c r="L44"/>
  <c r="K44"/>
  <c r="J44"/>
  <c r="H44"/>
  <c r="G44"/>
  <c r="AK43"/>
  <c r="AJ43"/>
  <c r="AI43"/>
  <c r="AH43"/>
  <c r="AG43"/>
  <c r="AF43"/>
  <c r="AE43"/>
  <c r="AD43"/>
  <c r="AC43"/>
  <c r="AB43"/>
  <c r="AA43"/>
  <c r="Z43"/>
  <c r="U43"/>
  <c r="T43"/>
  <c r="S43"/>
  <c r="R43"/>
  <c r="Q43"/>
  <c r="P43"/>
  <c r="O43"/>
  <c r="N43"/>
  <c r="M43"/>
  <c r="L43"/>
  <c r="K43"/>
  <c r="J43"/>
  <c r="H43"/>
  <c r="G43"/>
  <c r="AK42"/>
  <c r="AJ42"/>
  <c r="AI42"/>
  <c r="AH42"/>
  <c r="AG42"/>
  <c r="AF42"/>
  <c r="AE42"/>
  <c r="AD42"/>
  <c r="AC42"/>
  <c r="AB42"/>
  <c r="AA42"/>
  <c r="Z42"/>
  <c r="U42"/>
  <c r="T42"/>
  <c r="S42"/>
  <c r="R42"/>
  <c r="Q42"/>
  <c r="P42"/>
  <c r="O42"/>
  <c r="N42"/>
  <c r="M42"/>
  <c r="L42"/>
  <c r="K42"/>
  <c r="J42"/>
  <c r="H42"/>
  <c r="G42"/>
  <c r="AK41"/>
  <c r="AJ41"/>
  <c r="AI41"/>
  <c r="AH41"/>
  <c r="AG41"/>
  <c r="AF41"/>
  <c r="AE41"/>
  <c r="AD41"/>
  <c r="AC41"/>
  <c r="AB41"/>
  <c r="AA41"/>
  <c r="Z41"/>
  <c r="U41"/>
  <c r="T41"/>
  <c r="S41"/>
  <c r="R41"/>
  <c r="Q41"/>
  <c r="P41"/>
  <c r="O41"/>
  <c r="N41"/>
  <c r="M41"/>
  <c r="L41"/>
  <c r="K41"/>
  <c r="J41"/>
  <c r="H41"/>
  <c r="G41"/>
  <c r="AK40"/>
  <c r="AJ40"/>
  <c r="AI40"/>
  <c r="AH40"/>
  <c r="AG40"/>
  <c r="AF40"/>
  <c r="AE40"/>
  <c r="AD40"/>
  <c r="AC40"/>
  <c r="AB40"/>
  <c r="AA40"/>
  <c r="Z40"/>
  <c r="U40"/>
  <c r="T40"/>
  <c r="S40"/>
  <c r="R40"/>
  <c r="Q40"/>
  <c r="P40"/>
  <c r="O40"/>
  <c r="N40"/>
  <c r="M40"/>
  <c r="L40"/>
  <c r="K40"/>
  <c r="J40"/>
  <c r="H40"/>
  <c r="G40"/>
  <c r="AK39"/>
  <c r="AJ39"/>
  <c r="AI39"/>
  <c r="AH39"/>
  <c r="AG39"/>
  <c r="AF39"/>
  <c r="AE39"/>
  <c r="AD39"/>
  <c r="AC39"/>
  <c r="AB39"/>
  <c r="AA39"/>
  <c r="Z39"/>
  <c r="U39"/>
  <c r="T39"/>
  <c r="S39"/>
  <c r="R39"/>
  <c r="Q39"/>
  <c r="P39"/>
  <c r="O39"/>
  <c r="N39"/>
  <c r="M39"/>
  <c r="L39"/>
  <c r="K39"/>
  <c r="J39"/>
  <c r="H39"/>
  <c r="G39"/>
  <c r="AK38"/>
  <c r="AJ38"/>
  <c r="AI38"/>
  <c r="AH38"/>
  <c r="AG38"/>
  <c r="AF38"/>
  <c r="AE38"/>
  <c r="AD38"/>
  <c r="AC38"/>
  <c r="AB38"/>
  <c r="AA38"/>
  <c r="Z38"/>
  <c r="U38"/>
  <c r="T38"/>
  <c r="S38"/>
  <c r="R38"/>
  <c r="Q38"/>
  <c r="P38"/>
  <c r="O38"/>
  <c r="N38"/>
  <c r="M38"/>
  <c r="L38"/>
  <c r="K38"/>
  <c r="J38"/>
  <c r="H38"/>
  <c r="G38"/>
  <c r="AK37"/>
  <c r="AJ37"/>
  <c r="AI37"/>
  <c r="AH37"/>
  <c r="AG37"/>
  <c r="AF37"/>
  <c r="AE37"/>
  <c r="AD37"/>
  <c r="AC37"/>
  <c r="AB37"/>
  <c r="AA37"/>
  <c r="Z37"/>
  <c r="U37"/>
  <c r="T37"/>
  <c r="S37"/>
  <c r="R37"/>
  <c r="Q37"/>
  <c r="P37"/>
  <c r="O37"/>
  <c r="N37"/>
  <c r="M37"/>
  <c r="L37"/>
  <c r="K37"/>
  <c r="J37"/>
  <c r="H37"/>
  <c r="G37"/>
  <c r="AK36"/>
  <c r="AJ36"/>
  <c r="AI36"/>
  <c r="AH36"/>
  <c r="AG36"/>
  <c r="AF36"/>
  <c r="AE36"/>
  <c r="AD36"/>
  <c r="AC36"/>
  <c r="AB36"/>
  <c r="AA36"/>
  <c r="Z36"/>
  <c r="U36"/>
  <c r="T36"/>
  <c r="S36"/>
  <c r="R36"/>
  <c r="Q36"/>
  <c r="P36"/>
  <c r="O36"/>
  <c r="N36"/>
  <c r="M36"/>
  <c r="L36"/>
  <c r="K36"/>
  <c r="J36"/>
  <c r="H36"/>
  <c r="G36"/>
  <c r="AK35"/>
  <c r="AJ35"/>
  <c r="AI35"/>
  <c r="AH35"/>
  <c r="AG35"/>
  <c r="AF35"/>
  <c r="AE35"/>
  <c r="AD35"/>
  <c r="AC35"/>
  <c r="AB35"/>
  <c r="AA35"/>
  <c r="Z35"/>
  <c r="U35"/>
  <c r="T35"/>
  <c r="S35"/>
  <c r="R35"/>
  <c r="Q35"/>
  <c r="P35"/>
  <c r="O35"/>
  <c r="N35"/>
  <c r="M35"/>
  <c r="L35"/>
  <c r="K35"/>
  <c r="J35"/>
  <c r="H35"/>
  <c r="G35"/>
  <c r="AK34"/>
  <c r="AJ34"/>
  <c r="AI34"/>
  <c r="AH34"/>
  <c r="AG34"/>
  <c r="AF34"/>
  <c r="AE34"/>
  <c r="AD34"/>
  <c r="AC34"/>
  <c r="AB34"/>
  <c r="AA34"/>
  <c r="Z34"/>
  <c r="U34"/>
  <c r="T34"/>
  <c r="S34"/>
  <c r="R34"/>
  <c r="Q34"/>
  <c r="P34"/>
  <c r="O34"/>
  <c r="N34"/>
  <c r="M34"/>
  <c r="L34"/>
  <c r="K34"/>
  <c r="J34"/>
  <c r="H34"/>
  <c r="G34"/>
  <c r="AK33"/>
  <c r="AJ33"/>
  <c r="AI33"/>
  <c r="AH33"/>
  <c r="AG33"/>
  <c r="AF33"/>
  <c r="AE33"/>
  <c r="AD33"/>
  <c r="AC33"/>
  <c r="AB33"/>
  <c r="AA33"/>
  <c r="Z33"/>
  <c r="U33"/>
  <c r="T33"/>
  <c r="S33"/>
  <c r="R33"/>
  <c r="Q33"/>
  <c r="P33"/>
  <c r="O33"/>
  <c r="N33"/>
  <c r="M33"/>
  <c r="L33"/>
  <c r="K33"/>
  <c r="J33"/>
  <c r="H33"/>
  <c r="G33"/>
  <c r="AK32"/>
  <c r="AJ32"/>
  <c r="AI32"/>
  <c r="AH32"/>
  <c r="AG32"/>
  <c r="AF32"/>
  <c r="AE32"/>
  <c r="AD32"/>
  <c r="AC32"/>
  <c r="AB32"/>
  <c r="AA32"/>
  <c r="Z32"/>
  <c r="U32"/>
  <c r="T32"/>
  <c r="S32"/>
  <c r="R32"/>
  <c r="Q32"/>
  <c r="P32"/>
  <c r="O32"/>
  <c r="N32"/>
  <c r="M32"/>
  <c r="L32"/>
  <c r="K32"/>
  <c r="J32"/>
  <c r="H32"/>
  <c r="G32"/>
  <c r="AK31"/>
  <c r="AJ31"/>
  <c r="AI31"/>
  <c r="AH31"/>
  <c r="AG31"/>
  <c r="AF31"/>
  <c r="AE31"/>
  <c r="AD31"/>
  <c r="AC31"/>
  <c r="AB31"/>
  <c r="AA31"/>
  <c r="Z31"/>
  <c r="U31"/>
  <c r="T31"/>
  <c r="S31"/>
  <c r="R31"/>
  <c r="Q31"/>
  <c r="P31"/>
  <c r="O31"/>
  <c r="N31"/>
  <c r="M31"/>
  <c r="L31"/>
  <c r="K31"/>
  <c r="J31"/>
  <c r="H31"/>
  <c r="G31"/>
  <c r="AK30"/>
  <c r="AJ30"/>
  <c r="AI30"/>
  <c r="AH30"/>
  <c r="AG30"/>
  <c r="AF30"/>
  <c r="AE30"/>
  <c r="AD30"/>
  <c r="AC30"/>
  <c r="AB30"/>
  <c r="AA30"/>
  <c r="Z30"/>
  <c r="U30"/>
  <c r="T30"/>
  <c r="S30"/>
  <c r="R30"/>
  <c r="Q30"/>
  <c r="P30"/>
  <c r="O30"/>
  <c r="N30"/>
  <c r="M30"/>
  <c r="L30"/>
  <c r="K30"/>
  <c r="J30"/>
  <c r="H30"/>
  <c r="G30"/>
  <c r="AK29"/>
  <c r="AJ29"/>
  <c r="AI29"/>
  <c r="AH29"/>
  <c r="AG29"/>
  <c r="AF29"/>
  <c r="AE29"/>
  <c r="AD29"/>
  <c r="AC29"/>
  <c r="AB29"/>
  <c r="AA29"/>
  <c r="Z29"/>
  <c r="U29"/>
  <c r="T29"/>
  <c r="S29"/>
  <c r="R29"/>
  <c r="Q29"/>
  <c r="P29"/>
  <c r="O29"/>
  <c r="N29"/>
  <c r="M29"/>
  <c r="L29"/>
  <c r="K29"/>
  <c r="J29"/>
  <c r="H29"/>
  <c r="G29"/>
  <c r="AK28"/>
  <c r="AJ28"/>
  <c r="AI28"/>
  <c r="AH28"/>
  <c r="AG28"/>
  <c r="AF28"/>
  <c r="AE28"/>
  <c r="AD28"/>
  <c r="AC28"/>
  <c r="AB28"/>
  <c r="AA28"/>
  <c r="Z28"/>
  <c r="U28"/>
  <c r="T28"/>
  <c r="S28"/>
  <c r="R28"/>
  <c r="Q28"/>
  <c r="P28"/>
  <c r="O28"/>
  <c r="N28"/>
  <c r="M28"/>
  <c r="L28"/>
  <c r="K28"/>
  <c r="J28"/>
  <c r="H28"/>
  <c r="G28"/>
  <c r="AK27"/>
  <c r="AJ27"/>
  <c r="AI27"/>
  <c r="AH27"/>
  <c r="AG27"/>
  <c r="AF27"/>
  <c r="AE27"/>
  <c r="AD27"/>
  <c r="AC27"/>
  <c r="AB27"/>
  <c r="AA27"/>
  <c r="Z27"/>
  <c r="U27"/>
  <c r="T27"/>
  <c r="S27"/>
  <c r="R27"/>
  <c r="Q27"/>
  <c r="P27"/>
  <c r="O27"/>
  <c r="N27"/>
  <c r="M27"/>
  <c r="L27"/>
  <c r="K27"/>
  <c r="J27"/>
  <c r="H27"/>
  <c r="G27"/>
  <c r="AK26"/>
  <c r="AJ26"/>
  <c r="AI26"/>
  <c r="AH26"/>
  <c r="AG26"/>
  <c r="AF26"/>
  <c r="AE26"/>
  <c r="AD26"/>
  <c r="AC26"/>
  <c r="AB26"/>
  <c r="AA26"/>
  <c r="Z26"/>
  <c r="U26"/>
  <c r="T26"/>
  <c r="S26"/>
  <c r="R26"/>
  <c r="Q26"/>
  <c r="P26"/>
  <c r="O26"/>
  <c r="N26"/>
  <c r="M26"/>
  <c r="L26"/>
  <c r="K26"/>
  <c r="J26"/>
  <c r="H26"/>
  <c r="G26"/>
  <c r="AK25"/>
  <c r="AJ25"/>
  <c r="AI25"/>
  <c r="AH25"/>
  <c r="AG25"/>
  <c r="AF25"/>
  <c r="AE25"/>
  <c r="AC25"/>
  <c r="AB25"/>
  <c r="AA25"/>
  <c r="Z25"/>
  <c r="U25"/>
  <c r="T25"/>
  <c r="S25"/>
  <c r="R25"/>
  <c r="Q25"/>
  <c r="P25"/>
  <c r="O25"/>
  <c r="N25"/>
  <c r="M25"/>
  <c r="L25"/>
  <c r="K25"/>
  <c r="J25"/>
  <c r="H25"/>
  <c r="G25"/>
  <c r="AD25" s="1"/>
  <c r="AK24"/>
  <c r="AJ24"/>
  <c r="AI24"/>
  <c r="AH24"/>
  <c r="AG24"/>
  <c r="AF24"/>
  <c r="AE24"/>
  <c r="AD24"/>
  <c r="AC24"/>
  <c r="AB24"/>
  <c r="AA24"/>
  <c r="Z24"/>
  <c r="U24"/>
  <c r="T24"/>
  <c r="S24"/>
  <c r="R24"/>
  <c r="Q24"/>
  <c r="P24"/>
  <c r="O24"/>
  <c r="N24"/>
  <c r="M24"/>
  <c r="L24"/>
  <c r="K24"/>
  <c r="J24"/>
  <c r="H24"/>
  <c r="G24"/>
  <c r="AK23"/>
  <c r="AJ23"/>
  <c r="AI23"/>
  <c r="AH23"/>
  <c r="AG23"/>
  <c r="AF23"/>
  <c r="AE23"/>
  <c r="AD23"/>
  <c r="AC23"/>
  <c r="AB23"/>
  <c r="AA23"/>
  <c r="Z23"/>
  <c r="U23"/>
  <c r="T23"/>
  <c r="S23"/>
  <c r="R23"/>
  <c r="Q23"/>
  <c r="P23"/>
  <c r="O23"/>
  <c r="N23"/>
  <c r="M23"/>
  <c r="L23"/>
  <c r="K23"/>
  <c r="J23"/>
  <c r="H23"/>
  <c r="G23"/>
  <c r="AK22"/>
  <c r="AJ22"/>
  <c r="AI22"/>
  <c r="AH22"/>
  <c r="AG22"/>
  <c r="AF22"/>
  <c r="AE22"/>
  <c r="AD22"/>
  <c r="AC22"/>
  <c r="AA22"/>
  <c r="Z22"/>
  <c r="U22"/>
  <c r="T22"/>
  <c r="S22"/>
  <c r="R22"/>
  <c r="Q22"/>
  <c r="P22"/>
  <c r="O22"/>
  <c r="N22"/>
  <c r="M22"/>
  <c r="K22"/>
  <c r="J22"/>
  <c r="H22"/>
  <c r="L22" s="1"/>
  <c r="G22"/>
  <c r="AB22" s="1"/>
  <c r="AK21"/>
  <c r="AJ21"/>
  <c r="AI21"/>
  <c r="AH21"/>
  <c r="AG21"/>
  <c r="AF21"/>
  <c r="AE21"/>
  <c r="AD21"/>
  <c r="AC21"/>
  <c r="AB21"/>
  <c r="Z21"/>
  <c r="U21"/>
  <c r="T21"/>
  <c r="S21"/>
  <c r="R21"/>
  <c r="Q21"/>
  <c r="P21"/>
  <c r="O21"/>
  <c r="N21"/>
  <c r="M21"/>
  <c r="L21"/>
  <c r="K21"/>
  <c r="J21"/>
  <c r="H21"/>
  <c r="G21"/>
  <c r="AA21" s="1"/>
  <c r="AK20"/>
  <c r="AJ20"/>
  <c r="AI20"/>
  <c r="AH20"/>
  <c r="AG20"/>
  <c r="AE20"/>
  <c r="AD20"/>
  <c r="AC20"/>
  <c r="AB20"/>
  <c r="AA20"/>
  <c r="Z20"/>
  <c r="U20"/>
  <c r="T20"/>
  <c r="S20"/>
  <c r="R20"/>
  <c r="Q20"/>
  <c r="O20"/>
  <c r="N20"/>
  <c r="M20"/>
  <c r="L20"/>
  <c r="K20"/>
  <c r="J20"/>
  <c r="H20"/>
  <c r="P20" s="1"/>
  <c r="G20"/>
  <c r="AF20" s="1"/>
  <c r="AK19"/>
  <c r="AJ19"/>
  <c r="AI19"/>
  <c r="AG19"/>
  <c r="AF19"/>
  <c r="AE19"/>
  <c r="AD19"/>
  <c r="AC19"/>
  <c r="AB19"/>
  <c r="AA19"/>
  <c r="Z19"/>
  <c r="U19"/>
  <c r="T19"/>
  <c r="S19"/>
  <c r="Q19"/>
  <c r="P19"/>
  <c r="O19"/>
  <c r="N19"/>
  <c r="M19"/>
  <c r="L19"/>
  <c r="K19"/>
  <c r="J19"/>
  <c r="H19"/>
  <c r="R19" s="1"/>
  <c r="G19"/>
  <c r="AH19" s="1"/>
  <c r="AK18"/>
  <c r="AJ18"/>
  <c r="AI18"/>
  <c r="AG18"/>
  <c r="AF18"/>
  <c r="AE18"/>
  <c r="AD18"/>
  <c r="AC18"/>
  <c r="AB18"/>
  <c r="AA18"/>
  <c r="Z18"/>
  <c r="U18"/>
  <c r="T18"/>
  <c r="S18"/>
  <c r="Q18"/>
  <c r="P18"/>
  <c r="O18"/>
  <c r="N18"/>
  <c r="M18"/>
  <c r="L18"/>
  <c r="K18"/>
  <c r="J18"/>
  <c r="H18"/>
  <c r="R18" s="1"/>
  <c r="G18"/>
  <c r="AH18" s="1"/>
  <c r="AK17"/>
  <c r="AJ17"/>
  <c r="AI17"/>
  <c r="AH17"/>
  <c r="AG17"/>
  <c r="AF17"/>
  <c r="AE17"/>
  <c r="AD17"/>
  <c r="AB17"/>
  <c r="AA17"/>
  <c r="Z17"/>
  <c r="U17"/>
  <c r="T17"/>
  <c r="S17"/>
  <c r="R17"/>
  <c r="Q17"/>
  <c r="P17"/>
  <c r="O17"/>
  <c r="N17"/>
  <c r="L17"/>
  <c r="K17"/>
  <c r="J17"/>
  <c r="H17"/>
  <c r="M17" s="1"/>
  <c r="G17"/>
  <c r="AC17" s="1"/>
  <c r="AT16"/>
  <c r="AR16" s="1"/>
  <c r="AS16"/>
  <c r="AK16"/>
  <c r="AJ16"/>
  <c r="AI16"/>
  <c r="AH16"/>
  <c r="AG16"/>
  <c r="AF16"/>
  <c r="AE16"/>
  <c r="AD16"/>
  <c r="AB16"/>
  <c r="AA16"/>
  <c r="Z16"/>
  <c r="U16"/>
  <c r="T16"/>
  <c r="S16"/>
  <c r="R16"/>
  <c r="Q16"/>
  <c r="P16"/>
  <c r="O16"/>
  <c r="N16"/>
  <c r="L16"/>
  <c r="K16"/>
  <c r="J16"/>
  <c r="H16"/>
  <c r="M16" s="1"/>
  <c r="G16"/>
  <c r="AC16" s="1"/>
  <c r="AT15"/>
  <c r="AR15" s="1"/>
  <c r="AS15"/>
  <c r="AK15"/>
  <c r="AJ15"/>
  <c r="AI15"/>
  <c r="AG15"/>
  <c r="AF15"/>
  <c r="AE15"/>
  <c r="AD15"/>
  <c r="AC15"/>
  <c r="AB15"/>
  <c r="AA15"/>
  <c r="Z15"/>
  <c r="U15"/>
  <c r="T15"/>
  <c r="S15"/>
  <c r="Q15"/>
  <c r="P15"/>
  <c r="O15"/>
  <c r="N15"/>
  <c r="M15"/>
  <c r="L15"/>
  <c r="K15"/>
  <c r="J15"/>
  <c r="H15"/>
  <c r="R15" s="1"/>
  <c r="G15"/>
  <c r="AH15" s="1"/>
  <c r="AT14"/>
  <c r="AS14"/>
  <c r="AR14"/>
  <c r="AK14"/>
  <c r="AJ14"/>
  <c r="AI14"/>
  <c r="AH14"/>
  <c r="AG14"/>
  <c r="AF14"/>
  <c r="AE14"/>
  <c r="AD14"/>
  <c r="AC14"/>
  <c r="AB14"/>
  <c r="Z14"/>
  <c r="U14"/>
  <c r="T14"/>
  <c r="S14"/>
  <c r="R14"/>
  <c r="Q14"/>
  <c r="P14"/>
  <c r="O14"/>
  <c r="N14"/>
  <c r="M14"/>
  <c r="L14"/>
  <c r="J14"/>
  <c r="H14"/>
  <c r="K14" s="1"/>
  <c r="G14"/>
  <c r="AA14" s="1"/>
  <c r="AK13"/>
  <c r="AJ13"/>
  <c r="AI13"/>
  <c r="AH13"/>
  <c r="AG13"/>
  <c r="AF13"/>
  <c r="AE13"/>
  <c r="AC13"/>
  <c r="AB13"/>
  <c r="AA13"/>
  <c r="Z13"/>
  <c r="U13"/>
  <c r="T13"/>
  <c r="S13"/>
  <c r="R13"/>
  <c r="Q13"/>
  <c r="P13"/>
  <c r="O13"/>
  <c r="M13"/>
  <c r="L13"/>
  <c r="K13"/>
  <c r="J13"/>
  <c r="H13"/>
  <c r="N13" s="1"/>
  <c r="G13"/>
  <c r="AD13" s="1"/>
  <c r="AK12"/>
  <c r="AI12"/>
  <c r="AH12"/>
  <c r="AG12"/>
  <c r="AF12"/>
  <c r="AE12"/>
  <c r="AD12"/>
  <c r="AC12"/>
  <c r="AB12"/>
  <c r="AA12"/>
  <c r="Z12"/>
  <c r="U12"/>
  <c r="S12"/>
  <c r="R12"/>
  <c r="Q12"/>
  <c r="P12"/>
  <c r="O12"/>
  <c r="N12"/>
  <c r="M12"/>
  <c r="L12"/>
  <c r="K12"/>
  <c r="J12"/>
  <c r="H12"/>
  <c r="T12" s="1"/>
  <c r="G12"/>
  <c r="AJ12" s="1"/>
  <c r="AK11"/>
  <c r="AJ11"/>
  <c r="AI11"/>
  <c r="AH11"/>
  <c r="AG11"/>
  <c r="AE11"/>
  <c r="AD11"/>
  <c r="AC11"/>
  <c r="AB11"/>
  <c r="AA11"/>
  <c r="Z11"/>
  <c r="U11"/>
  <c r="T11"/>
  <c r="S11"/>
  <c r="R11"/>
  <c r="Q11"/>
  <c r="O11"/>
  <c r="N11"/>
  <c r="M11"/>
  <c r="L11"/>
  <c r="K11"/>
  <c r="J11"/>
  <c r="H11"/>
  <c r="P11" s="1"/>
  <c r="G11"/>
  <c r="AF11" s="1"/>
  <c r="AK10"/>
  <c r="AJ10"/>
  <c r="AI10"/>
  <c r="AG10"/>
  <c r="AF10"/>
  <c r="AE10"/>
  <c r="AD10"/>
  <c r="AC10"/>
  <c r="AB10"/>
  <c r="AA10"/>
  <c r="Z10"/>
  <c r="U10"/>
  <c r="T10"/>
  <c r="S10"/>
  <c r="Q10"/>
  <c r="P10"/>
  <c r="O10"/>
  <c r="N10"/>
  <c r="M10"/>
  <c r="L10"/>
  <c r="K10"/>
  <c r="J10"/>
  <c r="H10"/>
  <c r="R10" s="1"/>
  <c r="G10"/>
  <c r="AH10" s="1"/>
  <c r="AK9"/>
  <c r="AJ9"/>
  <c r="AI9"/>
  <c r="AG9"/>
  <c r="AF9"/>
  <c r="AE9"/>
  <c r="AD9"/>
  <c r="AC9"/>
  <c r="AB9"/>
  <c r="AA9"/>
  <c r="Z9"/>
  <c r="U9"/>
  <c r="T9"/>
  <c r="S9"/>
  <c r="Q9"/>
  <c r="P9"/>
  <c r="O9"/>
  <c r="N9"/>
  <c r="M9"/>
  <c r="L9"/>
  <c r="K9"/>
  <c r="J9"/>
  <c r="H9"/>
  <c r="R9" s="1"/>
  <c r="G9"/>
  <c r="AH9" s="1"/>
  <c r="AK8"/>
  <c r="AJ8"/>
  <c r="AI8"/>
  <c r="AG8"/>
  <c r="AF8"/>
  <c r="AE8"/>
  <c r="AD8"/>
  <c r="AC8"/>
  <c r="AB8"/>
  <c r="AA8"/>
  <c r="Z8"/>
  <c r="U8"/>
  <c r="T8"/>
  <c r="S8"/>
  <c r="Q8"/>
  <c r="P8"/>
  <c r="O8"/>
  <c r="N8"/>
  <c r="M8"/>
  <c r="L8"/>
  <c r="K8"/>
  <c r="J8"/>
  <c r="H8"/>
  <c r="R8" s="1"/>
  <c r="G8"/>
  <c r="AH8" s="1"/>
  <c r="AK7"/>
  <c r="AJ7"/>
  <c r="AI7"/>
  <c r="AG7"/>
  <c r="AF7"/>
  <c r="AE7"/>
  <c r="AD7"/>
  <c r="AC7"/>
  <c r="AB7"/>
  <c r="AA7"/>
  <c r="Z7"/>
  <c r="U7"/>
  <c r="T7"/>
  <c r="S7"/>
  <c r="Q7"/>
  <c r="P7"/>
  <c r="O7"/>
  <c r="N7"/>
  <c r="M7"/>
  <c r="L7"/>
  <c r="K7"/>
  <c r="J7"/>
  <c r="H7"/>
  <c r="R7" s="1"/>
  <c r="G7"/>
  <c r="AH7" s="1"/>
  <c r="AK6"/>
  <c r="AJ6"/>
  <c r="AI6"/>
  <c r="AH6"/>
  <c r="AG6"/>
  <c r="AF6"/>
  <c r="AE6"/>
  <c r="AD6"/>
  <c r="AC6"/>
  <c r="AB6"/>
  <c r="AA6"/>
  <c r="Z6"/>
  <c r="U6"/>
  <c r="T6"/>
  <c r="S6"/>
  <c r="R6"/>
  <c r="Q6"/>
  <c r="P6"/>
  <c r="O6"/>
  <c r="N6"/>
  <c r="M6"/>
  <c r="L6"/>
  <c r="K6"/>
  <c r="J6"/>
  <c r="H6"/>
  <c r="G6"/>
  <c r="AK5"/>
  <c r="AI5"/>
  <c r="AH5"/>
  <c r="AG5"/>
  <c r="AF5"/>
  <c r="AE5"/>
  <c r="AD5"/>
  <c r="AC5"/>
  <c r="AB5"/>
  <c r="AA5"/>
  <c r="Z5"/>
  <c r="U5"/>
  <c r="S5"/>
  <c r="R5"/>
  <c r="Q5"/>
  <c r="P5"/>
  <c r="O5"/>
  <c r="N5"/>
  <c r="M5"/>
  <c r="L5"/>
  <c r="K5"/>
  <c r="J5"/>
  <c r="H5"/>
  <c r="T5" s="1"/>
  <c r="G5"/>
  <c r="AJ5" s="1"/>
  <c r="AK4"/>
  <c r="AJ4"/>
  <c r="AI4"/>
  <c r="AH4"/>
  <c r="AF4"/>
  <c r="AE4"/>
  <c r="AD4"/>
  <c r="AC4"/>
  <c r="AB4"/>
  <c r="AA4"/>
  <c r="Z4"/>
  <c r="U4"/>
  <c r="T4"/>
  <c r="S4"/>
  <c r="R4"/>
  <c r="P4"/>
  <c r="O4"/>
  <c r="N4"/>
  <c r="M4"/>
  <c r="L4"/>
  <c r="K4"/>
  <c r="J4"/>
  <c r="H4"/>
  <c r="Q4" s="1"/>
  <c r="G4"/>
  <c r="AG4" s="1"/>
  <c r="AK3"/>
  <c r="AK63" s="1"/>
  <c r="AS13" s="1"/>
  <c r="AJ3"/>
  <c r="AI3"/>
  <c r="AG3"/>
  <c r="AF3"/>
  <c r="AE3"/>
  <c r="AD3"/>
  <c r="AC3"/>
  <c r="AB3"/>
  <c r="AA3"/>
  <c r="Z3"/>
  <c r="U3"/>
  <c r="U63" s="1"/>
  <c r="AT13" s="1"/>
  <c r="T3"/>
  <c r="S3"/>
  <c r="Q3"/>
  <c r="Q63" s="1"/>
  <c r="AT9" s="1"/>
  <c r="P3"/>
  <c r="O3"/>
  <c r="O63" s="1"/>
  <c r="AT7" s="1"/>
  <c r="N3"/>
  <c r="M3"/>
  <c r="M63" s="1"/>
  <c r="AT5" s="1"/>
  <c r="L3"/>
  <c r="K3"/>
  <c r="K63" s="1"/>
  <c r="AT3" s="1"/>
  <c r="J3"/>
  <c r="H3"/>
  <c r="R3" s="1"/>
  <c r="G3"/>
  <c r="G63" s="1"/>
  <c r="O31" i="1"/>
  <c r="O32"/>
  <c r="O33"/>
  <c r="O34"/>
  <c r="O35"/>
  <c r="O21"/>
  <c r="O22"/>
  <c r="O23"/>
  <c r="O24"/>
  <c r="O25"/>
  <c r="O26"/>
  <c r="O27"/>
  <c r="O28"/>
  <c r="O29"/>
  <c r="O30"/>
  <c r="O12"/>
  <c r="O13"/>
  <c r="O14"/>
  <c r="X68"/>
  <c r="BI297" i="18" l="1"/>
  <c r="BF298"/>
  <c r="AR13" i="3"/>
  <c r="AR3"/>
  <c r="AR9"/>
  <c r="AR5"/>
  <c r="AR2"/>
  <c r="AR12"/>
  <c r="AR11"/>
  <c r="AT17"/>
  <c r="AR8"/>
  <c r="AR10"/>
  <c r="AR4"/>
  <c r="AR7"/>
  <c r="AS17"/>
  <c r="AR6"/>
  <c r="L63" i="2"/>
  <c r="AT4" s="1"/>
  <c r="AB63"/>
  <c r="AS4" s="1"/>
  <c r="Z63"/>
  <c r="AS2" s="1"/>
  <c r="AC63"/>
  <c r="AS5" s="1"/>
  <c r="AR5" s="1"/>
  <c r="AG63"/>
  <c r="AS9" s="1"/>
  <c r="AR9" s="1"/>
  <c r="T63"/>
  <c r="AT12" s="1"/>
  <c r="J63"/>
  <c r="AT2" s="1"/>
  <c r="N63"/>
  <c r="AT6" s="1"/>
  <c r="R63"/>
  <c r="AT10" s="1"/>
  <c r="AD63"/>
  <c r="AS6" s="1"/>
  <c r="AF63"/>
  <c r="AS8" s="1"/>
  <c r="P63"/>
  <c r="AT8" s="1"/>
  <c r="S63"/>
  <c r="AT11" s="1"/>
  <c r="AA63"/>
  <c r="AS3" s="1"/>
  <c r="AR3" s="1"/>
  <c r="AE63"/>
  <c r="AS7" s="1"/>
  <c r="AR7" s="1"/>
  <c r="AJ63"/>
  <c r="AS12" s="1"/>
  <c r="AR12" s="1"/>
  <c r="AI63"/>
  <c r="AS11" s="1"/>
  <c r="AR4"/>
  <c r="AR13"/>
  <c r="AR2"/>
  <c r="H63"/>
  <c r="AH3"/>
  <c r="AH63" s="1"/>
  <c r="AS10" s="1"/>
  <c r="BI298" i="18" l="1"/>
  <c r="BF299" s="1"/>
  <c r="AR17" i="3"/>
  <c r="AR6" i="2"/>
  <c r="AT17"/>
  <c r="AR8"/>
  <c r="AR11"/>
  <c r="AS17"/>
  <c r="AR10"/>
  <c r="BI299" i="18" l="1"/>
  <c r="BF300" s="1"/>
  <c r="AR17" i="2"/>
  <c r="E13" i="16"/>
  <c r="C15"/>
  <c r="D15"/>
  <c r="BI300" i="18" l="1"/>
  <c r="BF301"/>
  <c r="Q60" i="1"/>
  <c r="T68"/>
  <c r="T69" s="1"/>
  <c r="T64"/>
  <c r="T67" s="1"/>
  <c r="BI301" i="18" l="1"/>
  <c r="BF302"/>
  <c r="O42" i="1"/>
  <c r="O40"/>
  <c r="O41"/>
  <c r="BI302" i="18" l="1"/>
  <c r="BF303" s="1"/>
  <c r="O64" i="1"/>
  <c r="O65"/>
  <c r="O66"/>
  <c r="O59"/>
  <c r="O54"/>
  <c r="O60"/>
  <c r="O61"/>
  <c r="O62"/>
  <c r="O63"/>
  <c r="O67"/>
  <c r="O68"/>
  <c r="O69"/>
  <c r="D70"/>
  <c r="E70"/>
  <c r="F70"/>
  <c r="G70"/>
  <c r="H70"/>
  <c r="I70"/>
  <c r="J70"/>
  <c r="K70"/>
  <c r="L70"/>
  <c r="M70"/>
  <c r="N70"/>
  <c r="BI303" i="18" l="1"/>
  <c r="BF304" s="1"/>
  <c r="C70" i="1"/>
  <c r="O71"/>
  <c r="BI304" i="18" l="1"/>
  <c r="BF305" s="1"/>
  <c r="O38" i="1"/>
  <c r="O19"/>
  <c r="O20"/>
  <c r="O36"/>
  <c r="O37"/>
  <c r="O15"/>
  <c r="O18"/>
  <c r="O17"/>
  <c r="O8"/>
  <c r="O9"/>
  <c r="O10"/>
  <c r="O11"/>
  <c r="O7"/>
  <c r="O6"/>
  <c r="D43"/>
  <c r="E43"/>
  <c r="F43"/>
  <c r="G43"/>
  <c r="H43"/>
  <c r="I43"/>
  <c r="J43"/>
  <c r="K43"/>
  <c r="L43"/>
  <c r="M43"/>
  <c r="N43"/>
  <c r="O43"/>
  <c r="G47"/>
  <c r="H47"/>
  <c r="J44"/>
  <c r="J46" s="1"/>
  <c r="L47"/>
  <c r="C43"/>
  <c r="BI305" i="18" l="1"/>
  <c r="BF306" s="1"/>
  <c r="M44" i="1"/>
  <c r="M46" s="1"/>
  <c r="N44"/>
  <c r="N46" s="1"/>
  <c r="K47"/>
  <c r="I44"/>
  <c r="I46" s="1"/>
  <c r="F44"/>
  <c r="F46" s="1"/>
  <c r="E47"/>
  <c r="D44"/>
  <c r="D46" s="1"/>
  <c r="O47"/>
  <c r="N47"/>
  <c r="M47"/>
  <c r="I47"/>
  <c r="K44"/>
  <c r="K46" s="1"/>
  <c r="G44"/>
  <c r="G46" s="1"/>
  <c r="J47"/>
  <c r="L44"/>
  <c r="L46" s="1"/>
  <c r="H44"/>
  <c r="H46" s="1"/>
  <c r="F47"/>
  <c r="E44"/>
  <c r="E46" s="1"/>
  <c r="D47"/>
  <c r="C47"/>
  <c r="BI306" i="18" l="1"/>
  <c r="BF307" s="1"/>
  <c r="O44" i="1"/>
  <c r="O46" s="1"/>
  <c r="BI307" i="18" l="1"/>
  <c r="BF308" s="1"/>
  <c r="BI308" l="1"/>
  <c r="BF309"/>
  <c r="BI309" l="1"/>
  <c r="BF310" s="1"/>
  <c r="BI310" l="1"/>
  <c r="BF311" s="1"/>
  <c r="BI311" l="1"/>
  <c r="BF312" s="1"/>
  <c r="BI312" l="1"/>
  <c r="BF313"/>
  <c r="BI313" l="1"/>
  <c r="BF314" s="1"/>
  <c r="BI314" l="1"/>
  <c r="BF315" s="1"/>
  <c r="BI315" l="1"/>
  <c r="BF316" s="1"/>
  <c r="BI316" l="1"/>
  <c r="BF317" s="1"/>
  <c r="BI317" l="1"/>
  <c r="BF318" s="1"/>
  <c r="BI318" l="1"/>
  <c r="BF319" s="1"/>
  <c r="BI319" l="1"/>
  <c r="BF320" s="1"/>
  <c r="BI320" l="1"/>
  <c r="BF321" s="1"/>
  <c r="BI321" l="1"/>
  <c r="BF322" s="1"/>
  <c r="BI322" l="1"/>
  <c r="BF323" s="1"/>
  <c r="BI323" l="1"/>
  <c r="BF324" s="1"/>
  <c r="BI324" l="1"/>
  <c r="BF325" s="1"/>
  <c r="BI325" l="1"/>
  <c r="BF326" s="1"/>
  <c r="BI326" l="1"/>
  <c r="BF327" s="1"/>
  <c r="BI327" l="1"/>
  <c r="BF328" s="1"/>
  <c r="BI328" l="1"/>
  <c r="BF329" s="1"/>
  <c r="BI329" l="1"/>
  <c r="BF330" s="1"/>
  <c r="BI330" l="1"/>
  <c r="BF331" s="1"/>
  <c r="BI331" l="1"/>
  <c r="BF332" s="1"/>
  <c r="BI332" l="1"/>
  <c r="BF333" s="1"/>
  <c r="BI333" l="1"/>
  <c r="BF334" s="1"/>
  <c r="BI334" l="1"/>
  <c r="BF335" s="1"/>
  <c r="BI335" l="1"/>
  <c r="BF336" s="1"/>
  <c r="BI336" l="1"/>
  <c r="BF337" s="1"/>
  <c r="BI337" l="1"/>
  <c r="BF338" s="1"/>
  <c r="BI338" l="1"/>
  <c r="BF339" s="1"/>
  <c r="BI339" l="1"/>
  <c r="BF340" s="1"/>
  <c r="BI340" l="1"/>
  <c r="BF341" s="1"/>
  <c r="BI341" l="1"/>
  <c r="BF342" s="1"/>
  <c r="BI342" l="1"/>
  <c r="BF343" s="1"/>
  <c r="BI343" l="1"/>
  <c r="BF344" s="1"/>
  <c r="BI344" l="1"/>
  <c r="BF345" s="1"/>
  <c r="BI345" l="1"/>
  <c r="BF346" s="1"/>
  <c r="BI346" l="1"/>
  <c r="BF347" s="1"/>
  <c r="BI347" l="1"/>
  <c r="BF348" s="1"/>
  <c r="BI348" l="1"/>
  <c r="BF349" s="1"/>
  <c r="BM10" l="1"/>
  <c r="BI349"/>
  <c r="BN10" s="1"/>
  <c r="BF350" l="1"/>
  <c r="BI350" l="1"/>
  <c r="BF351" s="1"/>
  <c r="BI351" l="1"/>
  <c r="BF352"/>
  <c r="BI352" l="1"/>
  <c r="BF353" s="1"/>
  <c r="BI353" l="1"/>
  <c r="BF354"/>
  <c r="BI354" l="1"/>
  <c r="BF355" s="1"/>
  <c r="BI355" l="1"/>
  <c r="BF356" s="1"/>
  <c r="BI356" l="1"/>
  <c r="BF357"/>
  <c r="BI357" l="1"/>
  <c r="BF358"/>
  <c r="BI358" l="1"/>
  <c r="BF359"/>
  <c r="BI359" l="1"/>
  <c r="BF360"/>
  <c r="BI360" l="1"/>
  <c r="BF361"/>
  <c r="BI361" l="1"/>
  <c r="BF362"/>
  <c r="BI362" l="1"/>
  <c r="BF363"/>
  <c r="BI363" l="1"/>
  <c r="BF364"/>
  <c r="BI364" l="1"/>
  <c r="BF365"/>
  <c r="BI365" l="1"/>
  <c r="BF366"/>
  <c r="BI366" l="1"/>
  <c r="BF367"/>
  <c r="BI367" l="1"/>
  <c r="BF368"/>
  <c r="BI368" l="1"/>
  <c r="BF369"/>
  <c r="BI369" l="1"/>
  <c r="BF370"/>
  <c r="BI370" l="1"/>
  <c r="BF371"/>
  <c r="BI371" l="1"/>
  <c r="BF372"/>
  <c r="BI372" l="1"/>
  <c r="BF373"/>
  <c r="BI373" l="1"/>
  <c r="BF374"/>
  <c r="BI374" l="1"/>
  <c r="BF375"/>
  <c r="BI375" l="1"/>
  <c r="BF376"/>
  <c r="BI376" l="1"/>
  <c r="BF377"/>
  <c r="BI377" l="1"/>
  <c r="BF378"/>
  <c r="BI378" l="1"/>
  <c r="BF379"/>
  <c r="BI379" l="1"/>
  <c r="BF380"/>
  <c r="BI380" l="1"/>
  <c r="BF381" s="1"/>
  <c r="BI381" l="1"/>
  <c r="BF382"/>
  <c r="BI382" l="1"/>
  <c r="BF383"/>
  <c r="BI383" l="1"/>
  <c r="BF384"/>
  <c r="BI384" l="1"/>
  <c r="BF385"/>
  <c r="BI385" l="1"/>
  <c r="BF386"/>
  <c r="BI386" l="1"/>
  <c r="BF387"/>
  <c r="BI387" l="1"/>
  <c r="BF388"/>
  <c r="BI388" l="1"/>
  <c r="BF389"/>
  <c r="BI389" l="1"/>
  <c r="BF390"/>
  <c r="BI390" l="1"/>
  <c r="BF391"/>
  <c r="BI391" l="1"/>
  <c r="BF392"/>
  <c r="BI392" l="1"/>
  <c r="BF393"/>
  <c r="BI393" l="1"/>
  <c r="BF394"/>
  <c r="BI394" l="1"/>
  <c r="BF395"/>
  <c r="BI395" l="1"/>
  <c r="BF396"/>
  <c r="BI396" l="1"/>
  <c r="BF397"/>
  <c r="BI397" l="1"/>
  <c r="BF398"/>
  <c r="BI398" l="1"/>
  <c r="BF399"/>
  <c r="BI399" l="1"/>
  <c r="BF400"/>
  <c r="BI400" l="1"/>
  <c r="BF401"/>
  <c r="BI401" l="1"/>
  <c r="BF402"/>
  <c r="BI402" l="1"/>
  <c r="BF403"/>
  <c r="BI403" l="1"/>
  <c r="BF404"/>
  <c r="BI404" l="1"/>
  <c r="BF405"/>
  <c r="BI405" l="1"/>
  <c r="BF406"/>
  <c r="BI406" l="1"/>
  <c r="BF407"/>
  <c r="BI407" l="1"/>
  <c r="BF408"/>
  <c r="BI408" l="1"/>
  <c r="BF409"/>
  <c r="BM11" l="1"/>
  <c r="BI409"/>
  <c r="BN11" s="1"/>
  <c r="BF410" l="1"/>
  <c r="BI410" l="1"/>
  <c r="BF411" s="1"/>
  <c r="BI411" l="1"/>
  <c r="BF412" s="1"/>
  <c r="BI412" l="1"/>
  <c r="BF413" s="1"/>
  <c r="BI413" l="1"/>
  <c r="BF414" s="1"/>
  <c r="BI414" l="1"/>
  <c r="BF415" s="1"/>
  <c r="BI415" l="1"/>
  <c r="BF416" s="1"/>
  <c r="BF417" l="1"/>
  <c r="BI416"/>
  <c r="BI417" l="1"/>
  <c r="BF418" s="1"/>
  <c r="BF419" l="1"/>
  <c r="BI418"/>
  <c r="BF420" l="1"/>
  <c r="BI419"/>
  <c r="BF421" l="1"/>
  <c r="BI420"/>
  <c r="BF422" l="1"/>
  <c r="BI421"/>
  <c r="BF423" l="1"/>
  <c r="BI422"/>
  <c r="BF424" l="1"/>
  <c r="BI423"/>
  <c r="BF425" l="1"/>
  <c r="BI424"/>
  <c r="BF426" l="1"/>
  <c r="BI425"/>
  <c r="BF427" l="1"/>
  <c r="BI426"/>
  <c r="BF428" l="1"/>
  <c r="BI427"/>
  <c r="BF429" l="1"/>
  <c r="BI428"/>
  <c r="BF430" l="1"/>
  <c r="BI429"/>
  <c r="BF431" l="1"/>
  <c r="BI430"/>
  <c r="BF432" l="1"/>
  <c r="BI431"/>
  <c r="BF433" l="1"/>
  <c r="BI432"/>
  <c r="BF434" l="1"/>
  <c r="BI433"/>
  <c r="BF435" l="1"/>
  <c r="BI434"/>
  <c r="BF436" l="1"/>
  <c r="BI435"/>
  <c r="BF437" l="1"/>
  <c r="BI436"/>
  <c r="BF438" l="1"/>
  <c r="BI437"/>
  <c r="BF439" l="1"/>
  <c r="BI438"/>
  <c r="BF440" l="1"/>
  <c r="BI439"/>
  <c r="BF441" l="1"/>
  <c r="BI440"/>
  <c r="BF442" l="1"/>
  <c r="BI441"/>
  <c r="BF443" l="1"/>
  <c r="BI442"/>
  <c r="BF444" l="1"/>
  <c r="BI443"/>
  <c r="BF445" l="1"/>
  <c r="BI444"/>
  <c r="BF446" l="1"/>
  <c r="BI445"/>
  <c r="BF447" l="1"/>
  <c r="BI446"/>
  <c r="BF448" l="1"/>
  <c r="BI447"/>
  <c r="BF449" l="1"/>
  <c r="BI448"/>
  <c r="BI449" l="1"/>
  <c r="BF450" s="1"/>
  <c r="BF451" l="1"/>
  <c r="BI450"/>
  <c r="BF452" l="1"/>
  <c r="BI451"/>
  <c r="BF453" l="1"/>
  <c r="BI452"/>
  <c r="BF454" l="1"/>
  <c r="BI453"/>
  <c r="BF455" l="1"/>
  <c r="BI454"/>
  <c r="BF456" l="1"/>
  <c r="BI455"/>
  <c r="BF457" l="1"/>
  <c r="BI456"/>
  <c r="BF458" l="1"/>
  <c r="BI457"/>
  <c r="BF459" l="1"/>
  <c r="BI458"/>
  <c r="BF460" l="1"/>
  <c r="BI459"/>
  <c r="BF461" l="1"/>
  <c r="BI460"/>
  <c r="BF462" l="1"/>
  <c r="BI461"/>
  <c r="BF463" l="1"/>
  <c r="BI462"/>
  <c r="BF464" l="1"/>
  <c r="BI463"/>
  <c r="BF465" l="1"/>
  <c r="BI464"/>
  <c r="BF466" l="1"/>
  <c r="BI465"/>
  <c r="BF467" l="1"/>
  <c r="BI466"/>
  <c r="BF468" l="1"/>
  <c r="BI467"/>
  <c r="BF469" l="1"/>
  <c r="BI468"/>
  <c r="BM12" l="1"/>
  <c r="BF470"/>
  <c r="BI469"/>
  <c r="BN12" s="1"/>
  <c r="BF471" l="1"/>
  <c r="BI470"/>
  <c r="BF472" l="1"/>
  <c r="BI471"/>
  <c r="BF473" l="1"/>
  <c r="BI472"/>
  <c r="BF474" l="1"/>
  <c r="BI473"/>
  <c r="BF475" l="1"/>
  <c r="BI474"/>
  <c r="BF476" l="1"/>
  <c r="BI475"/>
  <c r="BF477" l="1"/>
  <c r="BI476"/>
  <c r="BF478" l="1"/>
  <c r="BI477"/>
  <c r="BF479" l="1"/>
  <c r="BI478"/>
  <c r="BF480" l="1"/>
  <c r="BI479"/>
  <c r="BF481" l="1"/>
  <c r="BI480"/>
  <c r="BF482" l="1"/>
  <c r="BI481"/>
  <c r="BF483" l="1"/>
  <c r="BI482"/>
  <c r="BF484" l="1"/>
  <c r="BI483"/>
  <c r="BF485" l="1"/>
  <c r="BI484"/>
  <c r="BF486" l="1"/>
  <c r="BI485"/>
  <c r="BF487" l="1"/>
  <c r="BI486"/>
  <c r="BF488" l="1"/>
  <c r="BI487"/>
  <c r="BF489" l="1"/>
  <c r="BI488"/>
  <c r="BF490" l="1"/>
  <c r="BI489"/>
  <c r="BF491" l="1"/>
  <c r="BI490"/>
  <c r="BF492" l="1"/>
  <c r="BI491"/>
  <c r="BF493" l="1"/>
  <c r="BI492"/>
  <c r="BF494" l="1"/>
  <c r="BI493"/>
  <c r="BF495" l="1"/>
  <c r="BI494"/>
  <c r="BF496" l="1"/>
  <c r="BI495"/>
  <c r="BF497" l="1"/>
  <c r="BI496"/>
  <c r="BF498" l="1"/>
  <c r="BI497"/>
  <c r="BF499" l="1"/>
  <c r="BI498"/>
  <c r="BF500" l="1"/>
  <c r="BI499"/>
  <c r="BF501" l="1"/>
  <c r="BI500"/>
  <c r="BF502" l="1"/>
  <c r="BI501"/>
  <c r="BF503" l="1"/>
  <c r="BI502"/>
  <c r="BF504" l="1"/>
  <c r="BI503"/>
  <c r="BF505" l="1"/>
  <c r="BI504"/>
  <c r="BF506" l="1"/>
  <c r="BI505"/>
  <c r="BF507" l="1"/>
  <c r="BI506"/>
  <c r="BF508" l="1"/>
  <c r="BI507"/>
  <c r="BF509" l="1"/>
  <c r="BI508"/>
  <c r="BF510" l="1"/>
  <c r="BI509"/>
  <c r="BF511" l="1"/>
  <c r="BI510"/>
  <c r="BF512" l="1"/>
  <c r="BI511"/>
  <c r="BF513" l="1"/>
  <c r="BI512"/>
  <c r="BF514" l="1"/>
  <c r="BI513"/>
  <c r="BF515" l="1"/>
  <c r="BI514"/>
  <c r="BF516" l="1"/>
  <c r="BI515"/>
  <c r="BF517" l="1"/>
  <c r="BI516"/>
  <c r="BF518" l="1"/>
  <c r="BI517"/>
  <c r="BF519" l="1"/>
  <c r="BI518"/>
  <c r="BF520" l="1"/>
  <c r="BI519"/>
  <c r="BF521" l="1"/>
  <c r="BI520"/>
  <c r="BF522" l="1"/>
  <c r="BI521"/>
  <c r="BF523" l="1"/>
  <c r="BI522"/>
  <c r="BF524" l="1"/>
  <c r="BI523"/>
  <c r="BF525" l="1"/>
  <c r="BI524"/>
  <c r="BF526" l="1"/>
  <c r="BI525"/>
  <c r="BF527" l="1"/>
  <c r="BI526"/>
  <c r="BF528" l="1"/>
  <c r="BI527"/>
  <c r="BF529" l="1"/>
  <c r="BI528"/>
  <c r="BM13" l="1"/>
  <c r="BF530"/>
  <c r="BI529"/>
  <c r="BN13" s="1"/>
  <c r="BF531" l="1"/>
  <c r="BI530"/>
  <c r="BF532" l="1"/>
  <c r="BI531"/>
  <c r="BF533" l="1"/>
  <c r="BI532"/>
  <c r="BF534" l="1"/>
  <c r="BI533"/>
  <c r="BF535" l="1"/>
  <c r="BI534"/>
  <c r="BF536" l="1"/>
  <c r="BI535"/>
  <c r="BF537" l="1"/>
  <c r="BI536"/>
  <c r="BF538" l="1"/>
  <c r="BI537"/>
  <c r="BF539" l="1"/>
  <c r="BI538"/>
  <c r="BF540" l="1"/>
  <c r="BI539"/>
  <c r="BF541" l="1"/>
  <c r="BI540"/>
  <c r="BF542" l="1"/>
  <c r="BI541"/>
  <c r="BF543" l="1"/>
  <c r="BI542"/>
  <c r="BF544" l="1"/>
  <c r="BI543"/>
  <c r="BI544" l="1"/>
  <c r="BF545" s="1"/>
  <c r="BI545" l="1"/>
  <c r="BF546" s="1"/>
  <c r="BI546" l="1"/>
  <c r="BF547"/>
  <c r="BI547" l="1"/>
  <c r="BF548" s="1"/>
  <c r="BI548" l="1"/>
  <c r="BF549"/>
  <c r="BI549" l="1"/>
  <c r="BF550"/>
  <c r="BI550" l="1"/>
  <c r="BF551"/>
  <c r="BI551" l="1"/>
  <c r="BF552" s="1"/>
  <c r="BI552" l="1"/>
  <c r="BF553" s="1"/>
  <c r="BI553" l="1"/>
  <c r="BF554"/>
  <c r="BI554" l="1"/>
  <c r="BF555" s="1"/>
  <c r="BI555" l="1"/>
  <c r="BF556" s="1"/>
  <c r="BI556" l="1"/>
  <c r="BF557" s="1"/>
  <c r="BI557" l="1"/>
  <c r="BF558" s="1"/>
  <c r="BI558" l="1"/>
  <c r="BF559" s="1"/>
  <c r="BI559" l="1"/>
  <c r="BF560" s="1"/>
  <c r="BI560" l="1"/>
  <c r="BF561" s="1"/>
  <c r="BI561" l="1"/>
  <c r="BF562" s="1"/>
  <c r="BI562" l="1"/>
  <c r="BF563" s="1"/>
  <c r="BI563" l="1"/>
  <c r="BF564" s="1"/>
  <c r="BI564" l="1"/>
  <c r="BF565" s="1"/>
  <c r="BI565" l="1"/>
  <c r="BF566" s="1"/>
  <c r="BI566" l="1"/>
  <c r="BF567" s="1"/>
  <c r="BI567" l="1"/>
  <c r="BF568" s="1"/>
  <c r="BI568" l="1"/>
  <c r="BF569"/>
  <c r="BI569" l="1"/>
  <c r="BF570" s="1"/>
  <c r="BI570" l="1"/>
  <c r="BF571" s="1"/>
  <c r="BI571" l="1"/>
  <c r="BF572" s="1"/>
  <c r="BI572" l="1"/>
  <c r="BF573" s="1"/>
  <c r="BI573" l="1"/>
  <c r="BF574" s="1"/>
  <c r="BI574" l="1"/>
  <c r="BF575" s="1"/>
  <c r="BI575" l="1"/>
  <c r="BF576" s="1"/>
  <c r="BI576" l="1"/>
  <c r="BF577" s="1"/>
  <c r="BI577" l="1"/>
  <c r="BF578" s="1"/>
  <c r="BI578" l="1"/>
  <c r="BF579"/>
  <c r="BI579" l="1"/>
  <c r="BF580"/>
  <c r="BI580" l="1"/>
  <c r="BF581" s="1"/>
  <c r="BI581" l="1"/>
  <c r="BF582"/>
  <c r="BI582" l="1"/>
  <c r="BF583" s="1"/>
  <c r="BI583" l="1"/>
  <c r="BF584" s="1"/>
  <c r="BI584" l="1"/>
  <c r="BF585" s="1"/>
  <c r="BI585" l="1"/>
  <c r="BF586" s="1"/>
  <c r="BI586" l="1"/>
  <c r="BF587" s="1"/>
  <c r="BI587" l="1"/>
  <c r="BF588" s="1"/>
  <c r="BI588" l="1"/>
  <c r="BF589" s="1"/>
  <c r="BM14" l="1"/>
  <c r="BI589"/>
  <c r="BN14" s="1"/>
  <c r="BF590" l="1"/>
  <c r="BI590" l="1"/>
  <c r="BF591" s="1"/>
  <c r="BI591" l="1"/>
  <c r="BF592" s="1"/>
  <c r="BI592" l="1"/>
  <c r="BF593" s="1"/>
  <c r="BI593" l="1"/>
  <c r="BF594" s="1"/>
  <c r="BI594" l="1"/>
  <c r="BF595" s="1"/>
  <c r="BI595" l="1"/>
  <c r="BF596" s="1"/>
  <c r="BI596" l="1"/>
  <c r="BF597" s="1"/>
  <c r="BI597" l="1"/>
  <c r="BF598" s="1"/>
  <c r="BI598" l="1"/>
  <c r="BF599" s="1"/>
  <c r="BI599" l="1"/>
  <c r="BF600" s="1"/>
  <c r="BI600" l="1"/>
  <c r="BF601" s="1"/>
  <c r="BI601" l="1"/>
  <c r="BF602" s="1"/>
  <c r="BI602" l="1"/>
  <c r="BF603" s="1"/>
  <c r="BI603" l="1"/>
  <c r="BF604" s="1"/>
  <c r="BI604" l="1"/>
  <c r="BF605" s="1"/>
  <c r="BI605" l="1"/>
  <c r="BF606" s="1"/>
  <c r="BI606" l="1"/>
  <c r="BF607" s="1"/>
  <c r="BI607" l="1"/>
  <c r="BF608" s="1"/>
  <c r="BI608" l="1"/>
  <c r="BF609" s="1"/>
  <c r="BI609" l="1"/>
  <c r="BF610" s="1"/>
  <c r="BI610" l="1"/>
  <c r="BF611" s="1"/>
  <c r="BI611" l="1"/>
  <c r="BF612" s="1"/>
  <c r="BI612" l="1"/>
  <c r="BF613" s="1"/>
  <c r="BI613" l="1"/>
  <c r="BF614" s="1"/>
  <c r="BI614" l="1"/>
  <c r="BF615" s="1"/>
  <c r="BI615" l="1"/>
  <c r="BF616" s="1"/>
  <c r="BI616" l="1"/>
  <c r="BF617" s="1"/>
  <c r="BI617" l="1"/>
  <c r="BF618" s="1"/>
  <c r="BI618" l="1"/>
  <c r="BF619" s="1"/>
  <c r="BI619" l="1"/>
  <c r="BF620" s="1"/>
  <c r="BI620" l="1"/>
  <c r="BF621" s="1"/>
  <c r="BI621" l="1"/>
  <c r="BF622" s="1"/>
  <c r="BI622" l="1"/>
  <c r="BF623" s="1"/>
  <c r="BI623" l="1"/>
  <c r="BF624" s="1"/>
  <c r="BI624" l="1"/>
  <c r="BF625" s="1"/>
  <c r="BI625" l="1"/>
  <c r="BF626" s="1"/>
  <c r="BI626" l="1"/>
  <c r="BF627" s="1"/>
  <c r="BI627" l="1"/>
  <c r="BF628" s="1"/>
  <c r="BI628" l="1"/>
  <c r="BF629" s="1"/>
  <c r="BI629" l="1"/>
  <c r="BF630" s="1"/>
  <c r="BI630" l="1"/>
  <c r="BF631" s="1"/>
  <c r="BI631" l="1"/>
  <c r="BF632" s="1"/>
  <c r="BI632" l="1"/>
  <c r="BF633" s="1"/>
  <c r="BI633" l="1"/>
  <c r="BF634" s="1"/>
  <c r="BI634" l="1"/>
  <c r="BF635" s="1"/>
  <c r="BI635" l="1"/>
  <c r="BF636" s="1"/>
  <c r="BI636" l="1"/>
  <c r="BF637" s="1"/>
  <c r="BI637" l="1"/>
  <c r="BF638" s="1"/>
  <c r="BI638" l="1"/>
  <c r="BF639"/>
  <c r="BI639" l="1"/>
  <c r="BF640"/>
  <c r="BI640" l="1"/>
  <c r="BF641" s="1"/>
  <c r="BI641" l="1"/>
  <c r="BF642" s="1"/>
  <c r="BI642" l="1"/>
  <c r="BF643" s="1"/>
  <c r="BI643" l="1"/>
  <c r="BF644" s="1"/>
  <c r="BI644" l="1"/>
  <c r="BF645" s="1"/>
  <c r="BI645" l="1"/>
  <c r="BF646" s="1"/>
  <c r="BI646" l="1"/>
  <c r="BF647" s="1"/>
  <c r="BI647" l="1"/>
  <c r="BF648" s="1"/>
  <c r="BI648" l="1"/>
  <c r="BF649" s="1"/>
  <c r="BM15" l="1"/>
  <c r="BI649"/>
  <c r="BN15" s="1"/>
  <c r="BF650"/>
  <c r="BI650" l="1"/>
  <c r="BF651" s="1"/>
  <c r="BI651" l="1"/>
  <c r="BF652"/>
  <c r="BI652" l="1"/>
  <c r="BF653" s="1"/>
  <c r="BI653" l="1"/>
  <c r="BF654"/>
  <c r="BI654" l="1"/>
  <c r="BF655" s="1"/>
  <c r="BI655" l="1"/>
  <c r="BF656"/>
  <c r="BI656" l="1"/>
  <c r="BF657"/>
  <c r="BI657" l="1"/>
  <c r="BF658"/>
  <c r="BI658" l="1"/>
  <c r="BF659"/>
  <c r="BI659" l="1"/>
  <c r="BF660" s="1"/>
  <c r="BI660" l="1"/>
  <c r="BF661"/>
  <c r="BI661" l="1"/>
  <c r="BF662"/>
  <c r="BI662" l="1"/>
  <c r="BF663" s="1"/>
  <c r="BI663" l="1"/>
  <c r="BF664"/>
  <c r="BI664" l="1"/>
  <c r="BF665" s="1"/>
  <c r="BI665" l="1"/>
  <c r="BF666"/>
  <c r="BI666" l="1"/>
  <c r="BF667"/>
  <c r="BI667" l="1"/>
  <c r="BF668" s="1"/>
  <c r="BI668" l="1"/>
  <c r="BF669"/>
  <c r="BI669" l="1"/>
  <c r="BF670" s="1"/>
  <c r="BI670" l="1"/>
  <c r="BF671" s="1"/>
  <c r="BI671" l="1"/>
  <c r="BF672" s="1"/>
  <c r="BI672" l="1"/>
  <c r="BF673" s="1"/>
  <c r="BI673" l="1"/>
  <c r="BF674" s="1"/>
  <c r="BI674" l="1"/>
  <c r="BF675" s="1"/>
  <c r="BI675" l="1"/>
  <c r="BF676" s="1"/>
  <c r="BI676" l="1"/>
  <c r="BF677" s="1"/>
  <c r="BI677" l="1"/>
  <c r="BF678" s="1"/>
  <c r="BI678" l="1"/>
  <c r="BF679" s="1"/>
  <c r="BI679" l="1"/>
  <c r="BF680" s="1"/>
  <c r="BI680" l="1"/>
  <c r="BF681" s="1"/>
  <c r="BI681" l="1"/>
  <c r="BF682" s="1"/>
  <c r="BI682" l="1"/>
  <c r="BF683" s="1"/>
  <c r="BI683" l="1"/>
  <c r="BF684" s="1"/>
  <c r="BI684" l="1"/>
  <c r="BF685" s="1"/>
  <c r="BI685" l="1"/>
  <c r="BF686" s="1"/>
  <c r="BI686" l="1"/>
  <c r="BF687" s="1"/>
  <c r="BI687" l="1"/>
  <c r="BF688" s="1"/>
  <c r="BI688" l="1"/>
  <c r="BF689" s="1"/>
  <c r="BI689" l="1"/>
  <c r="BF690" s="1"/>
  <c r="BI690" l="1"/>
  <c r="BF691" s="1"/>
  <c r="BI691" l="1"/>
  <c r="BF692" s="1"/>
  <c r="BI692" l="1"/>
  <c r="BF693" s="1"/>
  <c r="BI693" l="1"/>
  <c r="BF694" s="1"/>
  <c r="BI694" l="1"/>
  <c r="BF695" s="1"/>
  <c r="BI695" l="1"/>
  <c r="BF696" s="1"/>
  <c r="BI696" l="1"/>
  <c r="BF697" s="1"/>
  <c r="BI697" l="1"/>
  <c r="BF698" s="1"/>
  <c r="BI698" l="1"/>
  <c r="BF699" s="1"/>
  <c r="BI699" l="1"/>
  <c r="BF700" s="1"/>
  <c r="BI700" l="1"/>
  <c r="BF701" s="1"/>
  <c r="BI701" l="1"/>
  <c r="BF702" s="1"/>
  <c r="BI702" l="1"/>
  <c r="BF703" s="1"/>
  <c r="BI703" l="1"/>
  <c r="BF704" s="1"/>
  <c r="BI704" l="1"/>
  <c r="BF705" s="1"/>
  <c r="BI705" l="1"/>
  <c r="BF706" s="1"/>
  <c r="BI706" l="1"/>
  <c r="BF707" s="1"/>
  <c r="BI707" l="1"/>
  <c r="BF708" s="1"/>
  <c r="BI708" l="1"/>
  <c r="BF709" s="1"/>
  <c r="BI709" l="1"/>
  <c r="BF710" s="1"/>
  <c r="BI710" l="1"/>
  <c r="BF711" s="1"/>
  <c r="BI711" l="1"/>
  <c r="BF712" s="1"/>
  <c r="BI712" l="1"/>
  <c r="BF713" s="1"/>
  <c r="BI713" l="1"/>
  <c r="BF714" s="1"/>
  <c r="BI714" l="1"/>
  <c r="BF715" s="1"/>
  <c r="BI715" l="1"/>
  <c r="BF716" s="1"/>
  <c r="BI716" l="1"/>
  <c r="BF717" s="1"/>
  <c r="BI717" l="1"/>
  <c r="BF718" s="1"/>
  <c r="BI718" l="1"/>
  <c r="BF719"/>
  <c r="BI719" l="1"/>
  <c r="BF720" s="1"/>
  <c r="BI720" l="1"/>
  <c r="BF721" s="1"/>
  <c r="BI721" l="1"/>
  <c r="BF722" s="1"/>
  <c r="BI722" l="1"/>
  <c r="BF723" s="1"/>
  <c r="BI723" l="1"/>
  <c r="BF724" s="1"/>
  <c r="BI724" l="1"/>
  <c r="BF725" s="1"/>
  <c r="BI725" l="1"/>
  <c r="BF726" s="1"/>
  <c r="BI726" l="1"/>
  <c r="BF727" s="1"/>
  <c r="BI727" l="1"/>
  <c r="BF728" s="1"/>
  <c r="BI728" l="1"/>
  <c r="BF729" s="1"/>
  <c r="BI729" l="1"/>
  <c r="BF730" s="1"/>
  <c r="BI730" l="1"/>
  <c r="BF731" s="1"/>
  <c r="BI731" l="1"/>
  <c r="BF732" s="1"/>
  <c r="BI732" l="1"/>
  <c r="BF733" s="1"/>
  <c r="BI733" l="1"/>
  <c r="BF734" s="1"/>
  <c r="BI734" l="1"/>
  <c r="BF735" s="1"/>
  <c r="BI735" l="1"/>
  <c r="BF736" s="1"/>
  <c r="BI736" l="1"/>
  <c r="BF737" s="1"/>
  <c r="BI737" l="1"/>
  <c r="BF738" s="1"/>
  <c r="BI738" l="1"/>
  <c r="BF739" s="1"/>
  <c r="BI739" l="1"/>
  <c r="BF740" s="1"/>
  <c r="BI740" l="1"/>
  <c r="BF741" s="1"/>
  <c r="BI741" l="1"/>
  <c r="BF742" s="1"/>
  <c r="BI742" l="1"/>
  <c r="BF743" s="1"/>
  <c r="BI743" l="1"/>
  <c r="BF744" s="1"/>
  <c r="BI744" l="1"/>
  <c r="BF745" s="1"/>
  <c r="BI745" l="1"/>
  <c r="BF746" s="1"/>
  <c r="BI746" l="1"/>
  <c r="BF747" s="1"/>
  <c r="BI747" l="1"/>
  <c r="BF748" s="1"/>
  <c r="BI748" l="1"/>
  <c r="BF749" s="1"/>
  <c r="BI749" l="1"/>
  <c r="BF750" s="1"/>
  <c r="BI750" l="1"/>
  <c r="BF751" s="1"/>
  <c r="BI751" l="1"/>
  <c r="BF752" s="1"/>
  <c r="BI752" l="1"/>
  <c r="BF753" s="1"/>
  <c r="BI753" l="1"/>
  <c r="BF754" s="1"/>
  <c r="BI754" l="1"/>
  <c r="BF755" s="1"/>
  <c r="BI755" l="1"/>
  <c r="BF756" s="1"/>
  <c r="BI756" l="1"/>
  <c r="BF757" s="1"/>
  <c r="BI757" l="1"/>
  <c r="BF758" s="1"/>
  <c r="BI758" l="1"/>
  <c r="BF759" s="1"/>
  <c r="BI759" l="1"/>
  <c r="BF760" s="1"/>
  <c r="BI760" l="1"/>
  <c r="BF761" s="1"/>
  <c r="BI761" l="1"/>
  <c r="BF762" s="1"/>
  <c r="BI762" l="1"/>
  <c r="BF763" s="1"/>
  <c r="BI763" l="1"/>
  <c r="BF764" s="1"/>
  <c r="BI764" l="1"/>
  <c r="BF765" s="1"/>
  <c r="BI765" l="1"/>
  <c r="BF766" s="1"/>
  <c r="BI766" l="1"/>
  <c r="BF767" s="1"/>
  <c r="BI767" l="1"/>
  <c r="BF768" s="1"/>
  <c r="BI768" l="1"/>
  <c r="BF769" s="1"/>
  <c r="BI769" l="1"/>
  <c r="BF770" s="1"/>
  <c r="BI770" l="1"/>
  <c r="BF771" s="1"/>
  <c r="BI771" l="1"/>
  <c r="BF772" s="1"/>
  <c r="BI772" l="1"/>
  <c r="BF773" s="1"/>
  <c r="BI773" l="1"/>
  <c r="BF774" s="1"/>
  <c r="BI774" l="1"/>
  <c r="BF775" s="1"/>
  <c r="BI775" l="1"/>
  <c r="BF776" s="1"/>
  <c r="BI776" l="1"/>
  <c r="BF777" s="1"/>
  <c r="BI777" l="1"/>
  <c r="BF778" s="1"/>
  <c r="BI778" l="1"/>
  <c r="BF779" s="1"/>
  <c r="BI779" l="1"/>
  <c r="BF780" s="1"/>
  <c r="BI780" l="1"/>
  <c r="BF781" s="1"/>
  <c r="BI781" l="1"/>
  <c r="BF782" s="1"/>
  <c r="BI782" l="1"/>
  <c r="BF783" s="1"/>
  <c r="BI783" l="1"/>
  <c r="BF784" s="1"/>
  <c r="BI784" l="1"/>
  <c r="BF785" s="1"/>
  <c r="BI785" l="1"/>
  <c r="BF786" s="1"/>
  <c r="BI786" l="1"/>
  <c r="BF787" s="1"/>
  <c r="BI787" l="1"/>
  <c r="BF788" s="1"/>
  <c r="BI788" l="1"/>
  <c r="BF789" s="1"/>
  <c r="BI789" l="1"/>
  <c r="BF790" s="1"/>
  <c r="BI790" l="1"/>
  <c r="BF791" s="1"/>
  <c r="BI791" l="1"/>
  <c r="BF792" s="1"/>
  <c r="BI792" l="1"/>
  <c r="BF793" s="1"/>
  <c r="BI793" l="1"/>
  <c r="BF794" s="1"/>
  <c r="BI794" l="1"/>
  <c r="BF795"/>
  <c r="BI795" l="1"/>
  <c r="BF796" s="1"/>
  <c r="BI796" l="1"/>
  <c r="BF797" s="1"/>
  <c r="BI797" l="1"/>
  <c r="BF798" s="1"/>
  <c r="BI798" l="1"/>
  <c r="BF799" s="1"/>
  <c r="BI799" l="1"/>
  <c r="BF800" s="1"/>
  <c r="BI800" l="1"/>
  <c r="BF801" s="1"/>
  <c r="BI801" l="1"/>
  <c r="BF802" s="1"/>
  <c r="BI802" l="1"/>
  <c r="BF803" s="1"/>
  <c r="BF804" l="1"/>
  <c r="BI803"/>
  <c r="BF805" l="1"/>
  <c r="BI804"/>
  <c r="BF806" l="1"/>
  <c r="BI805"/>
  <c r="BF807" l="1"/>
  <c r="BI806"/>
  <c r="BF808" l="1"/>
  <c r="BI807"/>
  <c r="BF809" l="1"/>
  <c r="BI808"/>
  <c r="BF810" l="1"/>
  <c r="BI809"/>
  <c r="BF811" l="1"/>
  <c r="BI810"/>
  <c r="BF812" l="1"/>
  <c r="BI811"/>
  <c r="BF813" l="1"/>
  <c r="BI812"/>
  <c r="BF814" l="1"/>
  <c r="BI813"/>
  <c r="BF815" l="1"/>
  <c r="BI814"/>
  <c r="BF816" l="1"/>
  <c r="BI815"/>
  <c r="BF817" l="1"/>
  <c r="BI816"/>
  <c r="BF818" l="1"/>
  <c r="BI817"/>
  <c r="BF819" l="1"/>
  <c r="BI818"/>
  <c r="BF820" l="1"/>
  <c r="BI819"/>
  <c r="BF821" l="1"/>
  <c r="BI820"/>
  <c r="BF822" l="1"/>
  <c r="BI821"/>
  <c r="BF823" l="1"/>
  <c r="BI822"/>
  <c r="BF824" l="1"/>
  <c r="BI823"/>
  <c r="BF825" l="1"/>
  <c r="BI824"/>
  <c r="BF826" l="1"/>
  <c r="BI825"/>
  <c r="BF827" l="1"/>
  <c r="BI826"/>
  <c r="BF828" l="1"/>
  <c r="BI827"/>
  <c r="BF829" l="1"/>
  <c r="BI828"/>
  <c r="BF830" l="1"/>
  <c r="BI829"/>
  <c r="BF831" l="1"/>
  <c r="BI830"/>
  <c r="BF832" l="1"/>
  <c r="BI831"/>
  <c r="BF833" l="1"/>
  <c r="BI832"/>
  <c r="BF834" l="1"/>
  <c r="BI833"/>
  <c r="BF835" l="1"/>
  <c r="BI834"/>
  <c r="BF836" l="1"/>
  <c r="BI835"/>
  <c r="BF837" l="1"/>
  <c r="BI836"/>
  <c r="BF838" l="1"/>
  <c r="BI837"/>
  <c r="BF839" l="1"/>
  <c r="BI838"/>
  <c r="BF840" l="1"/>
  <c r="BI839"/>
  <c r="BF841" l="1"/>
  <c r="BI840"/>
  <c r="BF842" l="1"/>
  <c r="BI841"/>
  <c r="BF843" l="1"/>
  <c r="BI842"/>
  <c r="BF844" l="1"/>
  <c r="BI843"/>
  <c r="BF845" l="1"/>
  <c r="BI844"/>
  <c r="BF846" l="1"/>
  <c r="BI845"/>
  <c r="BF847" l="1"/>
  <c r="BI846"/>
  <c r="BF848" l="1"/>
  <c r="BI847"/>
  <c r="BF849" l="1"/>
  <c r="BI848"/>
  <c r="BF850" l="1"/>
  <c r="BI849"/>
  <c r="BF851" l="1"/>
  <c r="BI850"/>
  <c r="BF852" l="1"/>
  <c r="BI851"/>
  <c r="BF853" l="1"/>
  <c r="BI852"/>
  <c r="BF854" l="1"/>
  <c r="BI853"/>
  <c r="BF855" l="1"/>
  <c r="BI854"/>
  <c r="BF856" l="1"/>
  <c r="BI855"/>
  <c r="BF857" l="1"/>
  <c r="BI856"/>
  <c r="BF858" l="1"/>
  <c r="BI857"/>
  <c r="BF859" l="1"/>
  <c r="BI858"/>
  <c r="BF860" l="1"/>
  <c r="BI859"/>
  <c r="BF861" l="1"/>
  <c r="BI860"/>
  <c r="BF862" l="1"/>
  <c r="BI861"/>
  <c r="BF863" l="1"/>
  <c r="BI862"/>
  <c r="BF864" l="1"/>
  <c r="BI863"/>
  <c r="BF865" l="1"/>
  <c r="BI864"/>
  <c r="BF866" l="1"/>
  <c r="BI865"/>
  <c r="BF867" l="1"/>
  <c r="BI866"/>
  <c r="BF868" l="1"/>
  <c r="BI867"/>
  <c r="BF869" l="1"/>
  <c r="BI868"/>
  <c r="BF870" l="1"/>
  <c r="BI869"/>
  <c r="BF871" l="1"/>
  <c r="BI870"/>
  <c r="BF872" l="1"/>
  <c r="BI871"/>
  <c r="BF873" l="1"/>
  <c r="BI872"/>
  <c r="BF874" l="1"/>
  <c r="BI873"/>
  <c r="BF875" l="1"/>
  <c r="BI874"/>
  <c r="BF876" l="1"/>
  <c r="BI875"/>
  <c r="BF877" l="1"/>
  <c r="BI876"/>
  <c r="BF878" l="1"/>
  <c r="BI877"/>
  <c r="BF879" l="1"/>
  <c r="BI878"/>
  <c r="BF880" l="1"/>
  <c r="BI879"/>
  <c r="BF881" l="1"/>
  <c r="BI880"/>
  <c r="BF882" l="1"/>
  <c r="BI881"/>
  <c r="BF883" l="1"/>
  <c r="BI882"/>
  <c r="BF884" l="1"/>
  <c r="BI883"/>
  <c r="BF885" l="1"/>
  <c r="BI884"/>
  <c r="BF886" l="1"/>
  <c r="BI885"/>
  <c r="BF887" l="1"/>
  <c r="BI886"/>
  <c r="BF888" l="1"/>
  <c r="BI887"/>
  <c r="BF889" l="1"/>
  <c r="BI888"/>
  <c r="BF890" l="1"/>
  <c r="BI889"/>
  <c r="BF891" l="1"/>
  <c r="BI890"/>
  <c r="BF892" l="1"/>
  <c r="BI891"/>
  <c r="BF893" l="1"/>
  <c r="BI892"/>
  <c r="BF894" l="1"/>
  <c r="BI893"/>
  <c r="BF895" l="1"/>
  <c r="BI894"/>
  <c r="BF896" l="1"/>
  <c r="BI895"/>
  <c r="BF897" l="1"/>
  <c r="BI896"/>
  <c r="BF898" l="1"/>
  <c r="BI897"/>
  <c r="BF899" l="1"/>
  <c r="BI898"/>
  <c r="BF900" l="1"/>
  <c r="BI899"/>
  <c r="BF901" l="1"/>
  <c r="BI900"/>
  <c r="BF902" l="1"/>
  <c r="BI901"/>
  <c r="BF903" l="1"/>
  <c r="BI902"/>
  <c r="BF904" l="1"/>
  <c r="BI903"/>
  <c r="BF905" l="1"/>
  <c r="BI904"/>
  <c r="BF906" l="1"/>
  <c r="BI905"/>
  <c r="BF907" l="1"/>
  <c r="BI906"/>
  <c r="BF908" l="1"/>
  <c r="BI907"/>
  <c r="BF909" l="1"/>
  <c r="BI908"/>
  <c r="BF910" l="1"/>
  <c r="BI909"/>
  <c r="BF911" l="1"/>
  <c r="BI910"/>
  <c r="BF912" l="1"/>
  <c r="BI911"/>
  <c r="BF913" l="1"/>
  <c r="BI912"/>
  <c r="BF914" l="1"/>
  <c r="BI913"/>
  <c r="BF915" l="1"/>
  <c r="BI914"/>
  <c r="BF916" l="1"/>
  <c r="BI915"/>
  <c r="BF917" l="1"/>
  <c r="BI916"/>
  <c r="BF918" l="1"/>
  <c r="BI917"/>
  <c r="BF919" l="1"/>
  <c r="BI918"/>
  <c r="BF920" l="1"/>
  <c r="BI919"/>
  <c r="BF921" l="1"/>
  <c r="BI920"/>
  <c r="BF922" l="1"/>
  <c r="BI921"/>
  <c r="BF923" l="1"/>
  <c r="BI922"/>
  <c r="BF924" l="1"/>
  <c r="BI923"/>
  <c r="BF925" l="1"/>
  <c r="BI924"/>
  <c r="BF926" l="1"/>
  <c r="BI925"/>
  <c r="BF927" l="1"/>
  <c r="BI926"/>
  <c r="BF928" l="1"/>
  <c r="BI927"/>
  <c r="BF929" l="1"/>
  <c r="BI928"/>
  <c r="BF930" l="1"/>
  <c r="BI929"/>
  <c r="BI930" l="1"/>
  <c r="BF931" s="1"/>
  <c r="BI931" l="1"/>
  <c r="BF932" s="1"/>
  <c r="BI932" l="1"/>
  <c r="BF933" s="1"/>
  <c r="BI933" l="1"/>
  <c r="BF934" s="1"/>
  <c r="BI934" l="1"/>
  <c r="BF935" s="1"/>
  <c r="BI935" l="1"/>
  <c r="BF936" s="1"/>
  <c r="BI936" l="1"/>
  <c r="BF937" s="1"/>
  <c r="BI937" l="1"/>
  <c r="BF938" s="1"/>
  <c r="BI938" l="1"/>
  <c r="BF939" s="1"/>
  <c r="BI939" l="1"/>
  <c r="BF940" s="1"/>
  <c r="BI940" l="1"/>
  <c r="BF941" s="1"/>
  <c r="BI941" l="1"/>
  <c r="BF942" s="1"/>
  <c r="BI942" l="1"/>
  <c r="BF943" s="1"/>
  <c r="BI943" l="1"/>
  <c r="BF944" s="1"/>
  <c r="BI944" l="1"/>
  <c r="BF945" s="1"/>
  <c r="BI945" l="1"/>
  <c r="BF946" s="1"/>
  <c r="BI946" l="1"/>
  <c r="BF947" s="1"/>
  <c r="BI947" l="1"/>
  <c r="BF948" s="1"/>
  <c r="BI948" l="1"/>
  <c r="BF949" s="1"/>
  <c r="BI949" l="1"/>
  <c r="BF950"/>
  <c r="BH19"/>
  <c r="BH20" s="1"/>
  <c r="BI950" l="1"/>
  <c r="BF951" s="1"/>
  <c r="BH21"/>
  <c r="BH22"/>
  <c r="BI951" l="1"/>
  <c r="BF952" s="1"/>
  <c r="BI952" l="1"/>
  <c r="BF953" s="1"/>
  <c r="BI953" l="1"/>
  <c r="BF954" s="1"/>
  <c r="BI954" l="1"/>
  <c r="BF955" s="1"/>
  <c r="BI955" l="1"/>
  <c r="BF956" s="1"/>
  <c r="BI956" l="1"/>
  <c r="BF957" s="1"/>
  <c r="BI957" l="1"/>
  <c r="BF958" s="1"/>
  <c r="BI958" l="1"/>
  <c r="BF959" s="1"/>
  <c r="BI959" l="1"/>
  <c r="BF960" s="1"/>
  <c r="BI960" l="1"/>
  <c r="BF961" s="1"/>
  <c r="BI961" l="1"/>
  <c r="BF962" s="1"/>
  <c r="BI962" l="1"/>
  <c r="BF963" s="1"/>
  <c r="BI963" l="1"/>
  <c r="BF964" s="1"/>
  <c r="BI964" l="1"/>
  <c r="BF965" s="1"/>
  <c r="BI965" l="1"/>
  <c r="BF966" s="1"/>
  <c r="BI966" l="1"/>
  <c r="BF967" s="1"/>
  <c r="BI967" l="1"/>
  <c r="BF968" s="1"/>
  <c r="BI968" l="1"/>
  <c r="BF969" s="1"/>
  <c r="BI969" l="1"/>
  <c r="BF970" s="1"/>
  <c r="BI970" l="1"/>
  <c r="BF971" s="1"/>
  <c r="BI971" l="1"/>
  <c r="BF972" s="1"/>
  <c r="BI972" l="1"/>
  <c r="BF973" s="1"/>
  <c r="BI973" l="1"/>
  <c r="BF974" s="1"/>
  <c r="BI974" l="1"/>
  <c r="BF975" s="1"/>
  <c r="BI975" l="1"/>
  <c r="BF976" s="1"/>
  <c r="BI976" l="1"/>
  <c r="BF977" s="1"/>
  <c r="BI977" l="1"/>
  <c r="BF978" s="1"/>
  <c r="BI978" l="1"/>
  <c r="BF979" s="1"/>
  <c r="BI979" l="1"/>
  <c r="BF980" s="1"/>
  <c r="BI980" l="1"/>
  <c r="BF981" s="1"/>
  <c r="BI981" l="1"/>
  <c r="BF982" s="1"/>
  <c r="BI982" l="1"/>
  <c r="BF983" s="1"/>
  <c r="BI983" l="1"/>
  <c r="BF984" s="1"/>
  <c r="BI984" l="1"/>
  <c r="BF985" s="1"/>
  <c r="BI985" l="1"/>
  <c r="BF986" s="1"/>
  <c r="BI986" l="1"/>
  <c r="BF987" s="1"/>
  <c r="BI987" l="1"/>
  <c r="BF988" s="1"/>
  <c r="BI988" l="1"/>
  <c r="BF989" s="1"/>
  <c r="BI989" l="1"/>
  <c r="BF990" s="1"/>
  <c r="BI990" l="1"/>
  <c r="BF991" s="1"/>
  <c r="BI991" l="1"/>
  <c r="BF992" s="1"/>
  <c r="BI992" l="1"/>
  <c r="BF993" s="1"/>
  <c r="BI993" l="1"/>
  <c r="BF994" s="1"/>
  <c r="BI994" l="1"/>
  <c r="BF995" s="1"/>
  <c r="BI995" l="1"/>
  <c r="BF996" s="1"/>
  <c r="BI996" l="1"/>
  <c r="BF997" s="1"/>
  <c r="BI997" l="1"/>
  <c r="BF998" s="1"/>
  <c r="BI998" l="1"/>
  <c r="BF999" s="1"/>
  <c r="BI999" l="1"/>
  <c r="BF1000" s="1"/>
  <c r="BI1000" l="1"/>
  <c r="BF1001" s="1"/>
  <c r="BI1001" l="1"/>
  <c r="BF1002" s="1"/>
  <c r="BI1002" l="1"/>
  <c r="BF1003" s="1"/>
  <c r="BI1003" l="1"/>
  <c r="BF1004" s="1"/>
  <c r="BI1004" l="1"/>
  <c r="BF1005" s="1"/>
  <c r="BI1005" l="1"/>
  <c r="BF1006" s="1"/>
  <c r="BI1006" l="1"/>
  <c r="BF1007" s="1"/>
  <c r="BI1007" l="1"/>
  <c r="BF1008" s="1"/>
  <c r="BI1008" l="1"/>
  <c r="BF1009" s="1"/>
  <c r="BI1009" l="1"/>
  <c r="BF1010" s="1"/>
  <c r="BI1010" l="1"/>
  <c r="BF1011" s="1"/>
  <c r="BI1011" l="1"/>
  <c r="BF1012" s="1"/>
  <c r="BI1012" l="1"/>
  <c r="BF1013" s="1"/>
  <c r="BI1013" l="1"/>
  <c r="BF1014" s="1"/>
  <c r="BI1014" l="1"/>
  <c r="BF1015" s="1"/>
  <c r="BI1015" l="1"/>
  <c r="BF1016" s="1"/>
  <c r="BI1016" l="1"/>
  <c r="BF1017" s="1"/>
  <c r="BI1017" l="1"/>
  <c r="BF1018" s="1"/>
  <c r="BI1018" l="1"/>
  <c r="BF1019" s="1"/>
  <c r="BI1019" l="1"/>
  <c r="BF1020" s="1"/>
  <c r="BI1020" l="1"/>
  <c r="BF1021" s="1"/>
  <c r="BI1021" l="1"/>
  <c r="BF1022" s="1"/>
  <c r="BI1022" l="1"/>
  <c r="BF1023" s="1"/>
  <c r="BI1023" l="1"/>
  <c r="BF1024" s="1"/>
  <c r="BI1024" l="1"/>
  <c r="BF1025" s="1"/>
  <c r="BI1025" l="1"/>
  <c r="BF1026" s="1"/>
  <c r="BI1026" l="1"/>
  <c r="BF1027" s="1"/>
  <c r="BI1027" l="1"/>
  <c r="BF1028" s="1"/>
  <c r="BI1028" l="1"/>
  <c r="BF1029" s="1"/>
  <c r="BI1029" l="1"/>
  <c r="BF1030" s="1"/>
  <c r="BI1030" l="1"/>
  <c r="BF1031" s="1"/>
  <c r="BI1031" l="1"/>
  <c r="BF1032" s="1"/>
  <c r="BI1032" l="1"/>
  <c r="BF1033" s="1"/>
  <c r="BI1033" l="1"/>
  <c r="BF1034" s="1"/>
  <c r="BI1034" l="1"/>
  <c r="BF1035" s="1"/>
  <c r="BI1035" l="1"/>
  <c r="BF1036" s="1"/>
  <c r="BI1036" l="1"/>
  <c r="BF1037" s="1"/>
  <c r="BI1037" l="1"/>
  <c r="BF1038" s="1"/>
  <c r="BI1038" l="1"/>
  <c r="BF1039" s="1"/>
  <c r="BI1039" l="1"/>
  <c r="BF1040" s="1"/>
  <c r="BI1040" l="1"/>
  <c r="BF1041" s="1"/>
  <c r="BI1041" l="1"/>
  <c r="BF1042" s="1"/>
  <c r="BI1042" l="1"/>
  <c r="BF1043" s="1"/>
  <c r="BI1043" l="1"/>
  <c r="BF1044" s="1"/>
  <c r="BI1044" l="1"/>
  <c r="BF1045" s="1"/>
  <c r="BI1045" l="1"/>
  <c r="BF1046" s="1"/>
  <c r="BI1046" l="1"/>
  <c r="BF1047" s="1"/>
  <c r="BI1047" l="1"/>
  <c r="BF1048"/>
  <c r="BI1048" l="1"/>
  <c r="BF1049" s="1"/>
  <c r="BI1049" l="1"/>
  <c r="BF1050"/>
  <c r="BI1050" l="1"/>
  <c r="BF1051" s="1"/>
  <c r="BI1051" l="1"/>
  <c r="BF1052" s="1"/>
  <c r="BI1052" l="1"/>
  <c r="BF1053"/>
  <c r="BI1053" l="1"/>
  <c r="BF1054" s="1"/>
  <c r="BI1054" l="1"/>
  <c r="BF1055" s="1"/>
  <c r="BI1055" l="1"/>
  <c r="BF1056" s="1"/>
  <c r="BI1056" l="1"/>
  <c r="BF1057" s="1"/>
  <c r="BI1057" l="1"/>
  <c r="BF1058"/>
  <c r="BI1058" l="1"/>
  <c r="BF1059" s="1"/>
  <c r="BI1059" l="1"/>
  <c r="BF1060" s="1"/>
  <c r="BI1060" l="1"/>
  <c r="BF1061" s="1"/>
  <c r="BI1061" l="1"/>
  <c r="BF1062"/>
  <c r="BI1062" l="1"/>
  <c r="BF1063" s="1"/>
  <c r="BI1063" l="1"/>
  <c r="BF1064"/>
  <c r="BI1064" l="1"/>
  <c r="BF1065" s="1"/>
  <c r="BI1065" l="1"/>
  <c r="BF1066" s="1"/>
  <c r="BI1066" l="1"/>
  <c r="BF1067" s="1"/>
  <c r="BI1067" l="1"/>
  <c r="BF1068"/>
  <c r="BI1068" l="1"/>
  <c r="BF1069" s="1"/>
  <c r="BI1069" l="1"/>
  <c r="BF1070" s="1"/>
  <c r="BI1070" l="1"/>
  <c r="BF1071" s="1"/>
  <c r="BI1071" l="1"/>
  <c r="BF1072" s="1"/>
  <c r="BI1072" l="1"/>
  <c r="BF1073" s="1"/>
  <c r="BI1073" l="1"/>
  <c r="BF1074" s="1"/>
  <c r="BI1074" l="1"/>
  <c r="BF1075" s="1"/>
  <c r="BI1075" l="1"/>
  <c r="BF1076" s="1"/>
  <c r="BI1076" l="1"/>
  <c r="BF1077" s="1"/>
  <c r="BI1077" l="1"/>
  <c r="BF1078" s="1"/>
  <c r="BI1078" l="1"/>
  <c r="BF1079" s="1"/>
  <c r="BI1079" l="1"/>
  <c r="BF1080" s="1"/>
  <c r="BI1080" l="1"/>
  <c r="BF1081" s="1"/>
  <c r="BI1081" l="1"/>
  <c r="BF1082" s="1"/>
  <c r="BI1082" l="1"/>
  <c r="BF1083" s="1"/>
  <c r="BI1083" l="1"/>
  <c r="BF1084" s="1"/>
  <c r="BI1084" l="1"/>
  <c r="BF1085" s="1"/>
  <c r="BI1085" l="1"/>
  <c r="BF1086" s="1"/>
  <c r="BI1086" l="1"/>
  <c r="BF1087" s="1"/>
  <c r="BI1087" l="1"/>
  <c r="BF1088" s="1"/>
  <c r="BI1088" l="1"/>
  <c r="BF1089" s="1"/>
  <c r="BI1089" l="1"/>
  <c r="BF1090" s="1"/>
  <c r="BI1090" l="1"/>
  <c r="BF1091" s="1"/>
  <c r="BI1091" l="1"/>
  <c r="BF1092" s="1"/>
  <c r="BI1092" l="1"/>
  <c r="BF1093" s="1"/>
  <c r="BI1093" l="1"/>
  <c r="BF1094" s="1"/>
  <c r="BI1094" l="1"/>
  <c r="BF1095" s="1"/>
  <c r="BI1095" l="1"/>
  <c r="BF1096" s="1"/>
  <c r="BI1096" l="1"/>
  <c r="BF1097" s="1"/>
  <c r="BI1097" l="1"/>
  <c r="BF1098" s="1"/>
  <c r="BI1098" l="1"/>
  <c r="BF1099" s="1"/>
  <c r="BI1099" l="1"/>
  <c r="BF1100" s="1"/>
  <c r="BI1100" l="1"/>
  <c r="BF1101" s="1"/>
  <c r="BI1101" l="1"/>
  <c r="BF1102" s="1"/>
  <c r="BI1102" l="1"/>
  <c r="BF1103"/>
  <c r="BI1103" l="1"/>
  <c r="BF1104" s="1"/>
  <c r="BI1104" l="1"/>
  <c r="BF1105" s="1"/>
  <c r="BI1105" l="1"/>
  <c r="BF1106" s="1"/>
  <c r="BI1106" l="1"/>
  <c r="BF1107" s="1"/>
  <c r="BI1107" l="1"/>
  <c r="BF1108" s="1"/>
  <c r="BI1108" l="1"/>
  <c r="BF1109"/>
  <c r="BI1109" l="1"/>
  <c r="BF1110"/>
  <c r="BI1110" l="1"/>
  <c r="BF1111"/>
  <c r="BI1111" l="1"/>
  <c r="BF1112"/>
  <c r="BI1112" l="1"/>
  <c r="BF1113"/>
  <c r="BI1113" l="1"/>
  <c r="BF1114"/>
  <c r="BI1114" l="1"/>
  <c r="BF1115"/>
  <c r="BI1115" l="1"/>
  <c r="BF1116" s="1"/>
  <c r="BI1116" l="1"/>
  <c r="BF1117" s="1"/>
  <c r="BI1117" l="1"/>
  <c r="BF1118" s="1"/>
  <c r="BI1118" l="1"/>
  <c r="BF1119" s="1"/>
  <c r="BI1119" l="1"/>
  <c r="BF1120" s="1"/>
  <c r="BI1120" l="1"/>
  <c r="BF1121" s="1"/>
  <c r="BI1121" l="1"/>
  <c r="BF1122" s="1"/>
  <c r="BI1122" l="1"/>
  <c r="BF1123"/>
  <c r="BI1123" l="1"/>
  <c r="BF1124"/>
  <c r="BI1124" l="1"/>
  <c r="BF1125"/>
  <c r="BI1125" l="1"/>
  <c r="BF1126"/>
  <c r="BI1126" l="1"/>
  <c r="BF1127" s="1"/>
  <c r="BI1127" l="1"/>
  <c r="BF1128" s="1"/>
  <c r="BI1128" l="1"/>
  <c r="BF1129" s="1"/>
  <c r="BI1129" l="1"/>
  <c r="BF1130" s="1"/>
  <c r="BI1130" l="1"/>
  <c r="BF1131" s="1"/>
  <c r="BI1131" l="1"/>
  <c r="BF1132" s="1"/>
  <c r="BI1132" l="1"/>
  <c r="BF1133" s="1"/>
  <c r="BI1133" l="1"/>
  <c r="BF1134" s="1"/>
  <c r="BI1134" l="1"/>
  <c r="BF1135" s="1"/>
  <c r="BI1135" l="1"/>
  <c r="BF1136" s="1"/>
  <c r="BI1136" l="1"/>
  <c r="BF1137" s="1"/>
  <c r="BF1138" l="1"/>
  <c r="BI1137"/>
  <c r="BI1138" l="1"/>
  <c r="BF1139" s="1"/>
  <c r="BF1140" l="1"/>
  <c r="BI1139"/>
  <c r="BI1140" l="1"/>
  <c r="BF1141" s="1"/>
  <c r="BF1142" l="1"/>
  <c r="BI1141"/>
  <c r="BI1142" l="1"/>
  <c r="BF1143" s="1"/>
  <c r="BI1143" l="1"/>
  <c r="BF1144" s="1"/>
  <c r="BF1145" l="1"/>
  <c r="BI1144"/>
  <c r="BI1145" l="1"/>
  <c r="BF1146" s="1"/>
  <c r="BI1146" l="1"/>
  <c r="BF1147" s="1"/>
  <c r="BF1148" l="1"/>
  <c r="BI1147"/>
  <c r="BI1148" l="1"/>
  <c r="BF1149" s="1"/>
  <c r="BI1149" l="1"/>
  <c r="BF1150" s="1"/>
  <c r="BF1151" l="1"/>
  <c r="BI1150"/>
  <c r="BI1151" l="1"/>
  <c r="BF1152" s="1"/>
  <c r="BI1152" l="1"/>
  <c r="BF1153" s="1"/>
  <c r="BI1153" l="1"/>
  <c r="BF1154" s="1"/>
  <c r="BF1155" l="1"/>
  <c r="BI1154"/>
  <c r="BI1155" l="1"/>
  <c r="BF1156" s="1"/>
  <c r="BI1156" l="1"/>
  <c r="BF1157" s="1"/>
  <c r="BF1158" l="1"/>
  <c r="BI1157"/>
  <c r="BI1158" l="1"/>
  <c r="BF1159" s="1"/>
  <c r="BI1159" l="1"/>
  <c r="BF1160" s="1"/>
  <c r="BF1161" l="1"/>
  <c r="BI1160"/>
  <c r="BI1161" l="1"/>
  <c r="BF1162" s="1"/>
  <c r="BI1162" l="1"/>
  <c r="BF1163" s="1"/>
  <c r="BI1163" l="1"/>
  <c r="BF1164" s="1"/>
  <c r="BF1165" l="1"/>
  <c r="BI1164"/>
  <c r="BI1165" l="1"/>
  <c r="BF1166" s="1"/>
  <c r="BF1167" l="1"/>
  <c r="BI1166"/>
  <c r="BI1167" l="1"/>
  <c r="BF1168" s="1"/>
  <c r="BI1168" l="1"/>
  <c r="BF1169" s="1"/>
  <c r="BF1170" l="1"/>
  <c r="BI1169"/>
  <c r="BI1170" l="1"/>
  <c r="BF1171" s="1"/>
  <c r="BI1171" l="1"/>
  <c r="BF1172" s="1"/>
  <c r="BI1172" l="1"/>
  <c r="BF1173" s="1"/>
  <c r="BF1174" l="1"/>
  <c r="BI1173"/>
  <c r="BI1174" l="1"/>
  <c r="BF1175" s="1"/>
  <c r="BF1176" l="1"/>
  <c r="BI1175"/>
  <c r="BI1176" l="1"/>
  <c r="BF1177" s="1"/>
  <c r="BI1177" l="1"/>
  <c r="BF1178" s="1"/>
  <c r="BF1179" l="1"/>
  <c r="BI1178"/>
  <c r="BI1179" l="1"/>
  <c r="BF1180" s="1"/>
  <c r="BF1181" l="1"/>
  <c r="BI1180"/>
  <c r="BI1181" l="1"/>
  <c r="BF1182" s="1"/>
  <c r="BF1183" l="1"/>
  <c r="BI1182"/>
  <c r="BI1183" l="1"/>
  <c r="BF1184" s="1"/>
  <c r="BI1184" l="1"/>
  <c r="BF1185" s="1"/>
  <c r="BF1186" l="1"/>
  <c r="BI1185"/>
  <c r="BI1186" l="1"/>
  <c r="BF1187" s="1"/>
  <c r="BF1188" l="1"/>
  <c r="BI1187"/>
  <c r="BF1189" l="1"/>
  <c r="BI1188"/>
  <c r="BI1189" l="1"/>
  <c r="BF1190" s="1"/>
  <c r="BF1191" l="1"/>
  <c r="BI1190"/>
  <c r="BI1191" l="1"/>
  <c r="BF1192" s="1"/>
  <c r="BI1192" l="1"/>
  <c r="BF1193" s="1"/>
  <c r="BF1194" l="1"/>
  <c r="BI1193"/>
  <c r="BI1194" l="1"/>
  <c r="BF1195" s="1"/>
  <c r="BF1196" l="1"/>
  <c r="BI1195"/>
  <c r="BI1196" l="1"/>
  <c r="BF1197" s="1"/>
  <c r="BI1197" l="1"/>
  <c r="BF1198" s="1"/>
  <c r="BF1199" l="1"/>
  <c r="BI1198"/>
  <c r="BI1199" l="1"/>
  <c r="BF1200" s="1"/>
  <c r="BF1201" l="1"/>
  <c r="BI1200"/>
  <c r="BI1201" l="1"/>
  <c r="BF1202" s="1"/>
  <c r="BI1202" l="1"/>
  <c r="BF1203" s="1"/>
  <c r="BF1204" l="1"/>
  <c r="BI1203"/>
  <c r="BI1204" l="1"/>
  <c r="BF1205" s="1"/>
  <c r="BF1206" l="1"/>
  <c r="BI1205"/>
  <c r="BI1206" l="1"/>
  <c r="BF1207" s="1"/>
  <c r="BI1207" l="1"/>
  <c r="BF1208" s="1"/>
  <c r="BF1209" l="1"/>
  <c r="BI1208"/>
  <c r="BI1209" l="1"/>
  <c r="BF1210" s="1"/>
  <c r="BF1211" l="1"/>
  <c r="BI1210"/>
  <c r="BF1212" l="1"/>
  <c r="BI1211"/>
  <c r="BI1212" l="1"/>
  <c r="BF1213" s="1"/>
  <c r="BF1214" l="1"/>
  <c r="BI1213"/>
  <c r="BI1214" l="1"/>
  <c r="BF1215" s="1"/>
  <c r="BI1215" l="1"/>
  <c r="BF1216" s="1"/>
  <c r="BF1217" l="1"/>
  <c r="BI1216"/>
  <c r="BI1217" l="1"/>
  <c r="BF1218" s="1"/>
  <c r="BF1219" l="1"/>
  <c r="BI1218"/>
  <c r="BI1219" l="1"/>
  <c r="BF1220" s="1"/>
  <c r="BI1220" l="1"/>
  <c r="BF1221" s="1"/>
  <c r="BI1221" l="1"/>
  <c r="BF1222" s="1"/>
  <c r="BI1222" l="1"/>
  <c r="BF1223" s="1"/>
  <c r="BI1223" l="1"/>
  <c r="BF1224" s="1"/>
  <c r="BF1225" l="1"/>
  <c r="BI1224"/>
  <c r="BI1225" l="1"/>
  <c r="BF1226" s="1"/>
  <c r="BF1227" l="1"/>
  <c r="BI1226"/>
  <c r="BI1227" l="1"/>
  <c r="BF1228" s="1"/>
  <c r="BI1228" l="1"/>
  <c r="BF1229" s="1"/>
  <c r="BF1230" l="1"/>
  <c r="BI1229"/>
  <c r="BI1230" l="1"/>
  <c r="BF1231" s="1"/>
  <c r="BF1232" l="1"/>
  <c r="BI1231"/>
  <c r="BI1232" l="1"/>
  <c r="BF1233" s="1"/>
  <c r="BI1233" l="1"/>
  <c r="BF1234" s="1"/>
  <c r="BF1235" l="1"/>
  <c r="BI1234"/>
  <c r="BI1235" l="1"/>
  <c r="BF1236" s="1"/>
  <c r="BF1237" l="1"/>
  <c r="BI1236"/>
  <c r="BI1237" l="1"/>
  <c r="BF1238" s="1"/>
  <c r="BI1238" l="1"/>
  <c r="BF1239" s="1"/>
  <c r="BF1240" l="1"/>
  <c r="BI1239"/>
  <c r="BI1240" l="1"/>
  <c r="BF1241" s="1"/>
  <c r="BF1242" l="1"/>
  <c r="BI1241"/>
  <c r="BI1242" l="1"/>
  <c r="BF1243" s="1"/>
  <c r="BI1243" l="1"/>
  <c r="BF1244" s="1"/>
  <c r="BF1245" l="1"/>
  <c r="BI1244"/>
  <c r="BI1245" l="1"/>
  <c r="BF1246" s="1"/>
  <c r="BF1247" l="1"/>
  <c r="BI1246"/>
  <c r="BI1247" l="1"/>
  <c r="BF1248" s="1"/>
  <c r="BI1248" l="1"/>
  <c r="BF1249" s="1"/>
  <c r="BI1249" s="1"/>
</calcChain>
</file>

<file path=xl/comments1.xml><?xml version="1.0" encoding="utf-8"?>
<comments xmlns="http://schemas.openxmlformats.org/spreadsheetml/2006/main">
  <authors>
    <author>Autor</author>
  </authors>
  <commentList>
    <comment ref="BH2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Quanto de renda para viver?</t>
        </r>
      </text>
    </comment>
    <comment ref="BH2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Quanto de aporte mensal?
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 valor total na minha carteira neste mês</t>
        </r>
      </text>
    </comment>
    <comment ref="L2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 data em que foi registrado o valor total da minha carteira.</t>
        </r>
      </text>
    </comment>
    <comment ref="M2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Quanto subiu em percentual de JAN para FEV..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Quanto subiu em percentual de FEV para MAR..</t>
        </r>
      </text>
    </comment>
    <comment ref="BH2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Valor atual na carteira</t>
        </r>
      </text>
    </comment>
    <comment ref="BH2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Rendimento atual em percentual
</t>
        </r>
      </text>
    </comment>
  </commentList>
</comments>
</file>

<file path=xl/sharedStrings.xml><?xml version="1.0" encoding="utf-8"?>
<sst xmlns="http://schemas.openxmlformats.org/spreadsheetml/2006/main" count="1192" uniqueCount="268">
  <si>
    <t>Descrição</t>
  </si>
  <si>
    <t>Data</t>
  </si>
  <si>
    <t>Total</t>
  </si>
  <si>
    <t>Marcia</t>
  </si>
  <si>
    <t>Luciano</t>
  </si>
  <si>
    <t>CONTAS A PAGAR</t>
  </si>
  <si>
    <t>TOTAL ANUAL</t>
  </si>
  <si>
    <t>VENCIMENTOS</t>
  </si>
  <si>
    <t>Descricão</t>
  </si>
  <si>
    <t>FIXAS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</si>
  <si>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</si>
  <si>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</si>
  <si>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</si>
  <si>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</si>
  <si>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</si>
  <si>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</si>
  <si>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</si>
  <si>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</si>
  <si>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</si>
  <si>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</si>
  <si>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</si>
  <si>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</si>
  <si>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MOTO</t>
  </si>
  <si>
    <t>2 DE 2</t>
  </si>
  <si>
    <t>ALUGUEL</t>
  </si>
  <si>
    <t>ÁGUA</t>
  </si>
  <si>
    <t>DIA 10</t>
  </si>
  <si>
    <t>FACULDADE</t>
  </si>
  <si>
    <t>ESCOLA FILHO</t>
  </si>
  <si>
    <t>Faculdade JAN/22</t>
  </si>
  <si>
    <t>DIA 20</t>
  </si>
  <si>
    <t>CELULAR</t>
  </si>
  <si>
    <t>CARTÃO CRÉDITO</t>
  </si>
  <si>
    <t>LUZ</t>
  </si>
  <si>
    <t>DIA 28</t>
  </si>
  <si>
    <t>VARIÁVEIS</t>
  </si>
  <si>
    <t>GASOLINA</t>
  </si>
  <si>
    <t>DESPESA MENSAL</t>
  </si>
  <si>
    <t>ADIANTAMENTO</t>
  </si>
  <si>
    <t>SALÁRIO</t>
  </si>
  <si>
    <t>OUTROS</t>
  </si>
  <si>
    <t>RECEITA MENSAL</t>
  </si>
  <si>
    <t>LUCRO MENSAL</t>
  </si>
  <si>
    <t>LUCRO</t>
  </si>
  <si>
    <t>GASTOS</t>
  </si>
  <si>
    <t>TOTAL</t>
  </si>
  <si>
    <t>Dohms JAN/22</t>
  </si>
  <si>
    <t>Carrefour JAN/22</t>
  </si>
  <si>
    <t>INTERNET</t>
  </si>
  <si>
    <t>DIA 3</t>
  </si>
  <si>
    <t>Ceee JAN/22</t>
  </si>
  <si>
    <t>Aluguel + Água JAN/22</t>
  </si>
  <si>
    <t>Internet JAN/22</t>
  </si>
  <si>
    <t>ANIMAIS</t>
  </si>
  <si>
    <t>TRANSPORTE</t>
  </si>
  <si>
    <t>MANUT. IMÓVEL</t>
  </si>
  <si>
    <t>MANUT. VEICULAR</t>
  </si>
  <si>
    <t>PLANOS</t>
  </si>
  <si>
    <t>LAZER</t>
  </si>
  <si>
    <t>ALIMENTAÇÃO</t>
  </si>
  <si>
    <t>SAÚDE</t>
  </si>
  <si>
    <t>MÓVEIS</t>
  </si>
  <si>
    <t>3 DE 4</t>
  </si>
  <si>
    <t>7 DE 10</t>
  </si>
  <si>
    <t>IMPOSTOS</t>
  </si>
  <si>
    <t>Tipo</t>
  </si>
  <si>
    <t>Pagamento</t>
  </si>
  <si>
    <t>LUCIANO</t>
  </si>
  <si>
    <t>AMBOS</t>
  </si>
  <si>
    <t>MARCIA</t>
  </si>
  <si>
    <t>8 DE 10</t>
  </si>
  <si>
    <t>3 DE 6</t>
  </si>
  <si>
    <t>4 DE 6</t>
  </si>
  <si>
    <t>C&amp;A (CEL MAE)</t>
  </si>
  <si>
    <t>4 DE 10</t>
  </si>
  <si>
    <t>3 DE 10</t>
  </si>
  <si>
    <t>Sofá</t>
  </si>
  <si>
    <t>Internet</t>
  </si>
  <si>
    <t>Luz</t>
  </si>
  <si>
    <t>Aluguel</t>
  </si>
  <si>
    <t>Água</t>
  </si>
  <si>
    <t>PostoAlgarve</t>
  </si>
  <si>
    <t>POR 2</t>
  </si>
  <si>
    <t>PostoAgronomia</t>
  </si>
  <si>
    <t>SublimeAcademia</t>
  </si>
  <si>
    <t>Krai(Tênis Filho)</t>
  </si>
  <si>
    <t>RoupasFilho</t>
  </si>
  <si>
    <t>SEGUROS</t>
  </si>
  <si>
    <t>CARRO</t>
  </si>
  <si>
    <t>SEGURADORA</t>
  </si>
  <si>
    <t>DATA INÍCIO</t>
  </si>
  <si>
    <t>DATA FINAL</t>
  </si>
  <si>
    <t>CONDIÇÕES</t>
  </si>
  <si>
    <t>DESCRIÇÃO</t>
  </si>
  <si>
    <t>MITSUI</t>
  </si>
  <si>
    <t>N° APOLICE</t>
  </si>
  <si>
    <t>COBERTURA</t>
  </si>
  <si>
    <t>INDENIZAÇÃO</t>
  </si>
  <si>
    <t>100% FIPE</t>
  </si>
  <si>
    <t>FRANQUIA</t>
  </si>
  <si>
    <t>CORRETORA</t>
  </si>
  <si>
    <t>1+5</t>
  </si>
  <si>
    <t>VALOR PROPOSTA</t>
  </si>
  <si>
    <t>VALOR TOTAL</t>
  </si>
  <si>
    <t>CRISTINA</t>
  </si>
  <si>
    <t>SUHAI</t>
  </si>
  <si>
    <t>ROUBO/FURTO</t>
  </si>
  <si>
    <t>3x</t>
  </si>
  <si>
    <t>2021/2022</t>
  </si>
  <si>
    <t>2022/2023</t>
  </si>
  <si>
    <t>MóveisAirmax</t>
  </si>
  <si>
    <t>MercadoPago</t>
  </si>
  <si>
    <t>TvFilho</t>
  </si>
  <si>
    <r>
      <rPr>
        <b/>
        <i/>
        <u/>
        <sz val="11"/>
        <color theme="1"/>
        <rFont val="Calibri"/>
        <family val="2"/>
        <scheme val="minor"/>
      </rPr>
      <t>VGHF</t>
    </r>
    <r>
      <rPr>
        <sz val="11"/>
        <color theme="1"/>
        <rFont val="Calibri"/>
        <family val="2"/>
        <scheme val="minor"/>
      </rPr>
      <t xml:space="preserve"> É O INSS DA MARCINHA</t>
    </r>
  </si>
  <si>
    <t>Bellenzier</t>
  </si>
  <si>
    <t>AtacadãoRação</t>
  </si>
  <si>
    <t>B12Mercado</t>
  </si>
  <si>
    <t>3 DE 12</t>
  </si>
  <si>
    <t>Espetão</t>
  </si>
  <si>
    <t>AlbertoBins</t>
  </si>
  <si>
    <t>ViaCalçados</t>
  </si>
  <si>
    <t>BazarBizz</t>
  </si>
  <si>
    <t>MESES DE 2023</t>
  </si>
  <si>
    <t>FILHO</t>
  </si>
  <si>
    <t>RENDA FIXA</t>
  </si>
  <si>
    <t>RENDA VARIÁVEL</t>
  </si>
  <si>
    <t>MANUT. IMÓVEIS</t>
  </si>
  <si>
    <t>DIA 19</t>
  </si>
  <si>
    <t>MANUT. MÓVEL</t>
  </si>
  <si>
    <t>JulioCesar</t>
  </si>
  <si>
    <t>1 DE 4</t>
  </si>
  <si>
    <t>CRÉDITO BTG</t>
  </si>
  <si>
    <t>CRÉDITO INTER</t>
  </si>
  <si>
    <t>CARTÃO LUCIANO</t>
  </si>
  <si>
    <t>CARTÃO MARCIA</t>
  </si>
  <si>
    <t>CARTÃO DE TODOS</t>
  </si>
  <si>
    <t>CARTÕES DE CRÉDITO</t>
  </si>
  <si>
    <t>CONTAS</t>
  </si>
  <si>
    <t>AmazonPrime</t>
  </si>
  <si>
    <t>9 DE 10</t>
  </si>
  <si>
    <t>5 DE 6</t>
  </si>
  <si>
    <t>5 DE 10</t>
  </si>
  <si>
    <t>4 DE 12</t>
  </si>
  <si>
    <t>4 DE 4</t>
  </si>
  <si>
    <t>2 DE 4</t>
  </si>
  <si>
    <t>LaFesta</t>
  </si>
  <si>
    <t>ESTUDOS</t>
  </si>
  <si>
    <t>DIA 2</t>
  </si>
  <si>
    <t>Cartão Inter JAN/22</t>
  </si>
  <si>
    <t>TaxaEmbarque</t>
  </si>
  <si>
    <t>AzulPassagens</t>
  </si>
  <si>
    <t>LatamPassagens</t>
  </si>
  <si>
    <t>Gasolina</t>
  </si>
  <si>
    <t>1 DE 10</t>
  </si>
  <si>
    <t>10 DE 10</t>
  </si>
  <si>
    <t>6 DE 6</t>
  </si>
  <si>
    <t>5 DE 12</t>
  </si>
  <si>
    <t>6 DE 10</t>
  </si>
  <si>
    <t>LivrosFilho</t>
  </si>
  <si>
    <t>1 DE 5</t>
  </si>
  <si>
    <t>1 DE 2</t>
  </si>
  <si>
    <t>2 DE 5</t>
  </si>
  <si>
    <t>2 DE 10</t>
  </si>
  <si>
    <t>6 DE 12</t>
  </si>
  <si>
    <t>3 DE 5</t>
  </si>
  <si>
    <t>CARTEIRA</t>
  </si>
  <si>
    <t>LivrosDidáticosFilho</t>
  </si>
  <si>
    <t>TAXA A.A</t>
  </si>
  <si>
    <t>PERÍODO</t>
  </si>
  <si>
    <t>IR</t>
  </si>
  <si>
    <t>CDI</t>
  </si>
  <si>
    <t>CDB PRÉ</t>
  </si>
  <si>
    <t>CDB PÓS</t>
  </si>
  <si>
    <t>LCI PRÉ</t>
  </si>
  <si>
    <t>LCI PÓS</t>
  </si>
  <si>
    <t xml:space="preserve">Percentual </t>
  </si>
  <si>
    <t>Tx a.a</t>
  </si>
  <si>
    <t>181-360</t>
  </si>
  <si>
    <t>Tx a.m</t>
  </si>
  <si>
    <t>361-720</t>
  </si>
  <si>
    <t>Rendimento Real</t>
  </si>
  <si>
    <t>Valor Presente</t>
  </si>
  <si>
    <t>Rentabilidade</t>
  </si>
  <si>
    <t>Inflação</t>
  </si>
  <si>
    <t>CDB</t>
  </si>
  <si>
    <t>Tempo anos</t>
  </si>
  <si>
    <t>IR no período</t>
  </si>
  <si>
    <t>Valor Futuro</t>
  </si>
  <si>
    <t>Valor de IR</t>
  </si>
  <si>
    <t>Valor Real</t>
  </si>
  <si>
    <t>Rend. No Períod.</t>
  </si>
  <si>
    <t>Tx bruta</t>
  </si>
  <si>
    <t>Imposto Renda</t>
  </si>
  <si>
    <t>Rentabilidade Líquida</t>
  </si>
  <si>
    <t>Aportes</t>
  </si>
  <si>
    <t>Rendimento</t>
  </si>
  <si>
    <t>Juros</t>
  </si>
  <si>
    <t>Mês</t>
  </si>
  <si>
    <t>Valor Total</t>
  </si>
  <si>
    <t>Atual Carteira</t>
  </si>
  <si>
    <t>Montante</t>
  </si>
  <si>
    <t>Renda</t>
  </si>
  <si>
    <t>Ano Aprox.</t>
  </si>
  <si>
    <t>Idade Aprox.</t>
  </si>
  <si>
    <t>TOTAL DE RENDIM.</t>
  </si>
  <si>
    <t>REND. DA CARTEIRA</t>
  </si>
  <si>
    <t>TOTAL DE COTAS</t>
  </si>
  <si>
    <t>Anos Rest.</t>
  </si>
  <si>
    <t>Meses Rest.</t>
  </si>
  <si>
    <t>Data Atual</t>
  </si>
  <si>
    <t>Aposentadoria FII</t>
  </si>
  <si>
    <t>FUNDO DE TIJOLO</t>
  </si>
  <si>
    <t>FUNDO DE PAPEL</t>
  </si>
  <si>
    <t>Anos</t>
  </si>
  <si>
    <t>Rend. Tot</t>
  </si>
  <si>
    <t>Rend/cota</t>
  </si>
  <si>
    <t>Cotas</t>
  </si>
  <si>
    <t>Ticker</t>
  </si>
  <si>
    <t>QT</t>
  </si>
  <si>
    <t>REND.</t>
  </si>
  <si>
    <t>COTAS</t>
  </si>
  <si>
    <t>Segmento</t>
  </si>
  <si>
    <t>PLANEJAMENTO FUTURO COM FUNDOS IMOBILIÁRIOS</t>
  </si>
  <si>
    <t>Dezembro</t>
  </si>
  <si>
    <t>Novembro</t>
  </si>
  <si>
    <t>Outubro</t>
  </si>
  <si>
    <t>Setembro</t>
  </si>
  <si>
    <t>Agosto</t>
  </si>
  <si>
    <t>Julho</t>
  </si>
  <si>
    <t>Junho</t>
  </si>
  <si>
    <t>Maio</t>
  </si>
  <si>
    <t>Abril</t>
  </si>
  <si>
    <t>Março</t>
  </si>
  <si>
    <t>Fevereiro</t>
  </si>
  <si>
    <t>Janeiro</t>
  </si>
  <si>
    <t>Fundos imobiliarios</t>
  </si>
  <si>
    <t>VENDA</t>
  </si>
  <si>
    <t>total</t>
  </si>
  <si>
    <t>V. Total</t>
  </si>
  <si>
    <t>V. Cota</t>
  </si>
  <si>
    <t>Qtd COTA</t>
  </si>
  <si>
    <t>Valor</t>
  </si>
  <si>
    <t>URPR11</t>
  </si>
  <si>
    <t>CPTS11</t>
  </si>
  <si>
    <t>BIME11</t>
  </si>
  <si>
    <t>IRDM11</t>
  </si>
  <si>
    <t>BBPO11</t>
  </si>
  <si>
    <t>XPLG11</t>
  </si>
  <si>
    <t>VGHF11</t>
  </si>
  <si>
    <t>RZAK11</t>
  </si>
  <si>
    <t>KISU11</t>
  </si>
  <si>
    <t>MXRF11</t>
  </si>
  <si>
    <t>XPCM11</t>
  </si>
  <si>
    <t>GALPÃO LOGÍSTICO</t>
  </si>
  <si>
    <t>QUANTIDADE MENSAL DE COTAS</t>
  </si>
  <si>
    <t>RENDIMENTO MENSAL DOS FUNDOS</t>
  </si>
  <si>
    <t>CIELO</t>
  </si>
  <si>
    <t>DIVERSIFICAÇÃO RENDIMENTOS DA CARTEIRA</t>
  </si>
  <si>
    <t>RENDIMENTO MENSAL TOTAL DA CARTEIRA</t>
  </si>
  <si>
    <t>Qtd. Cota</t>
  </si>
  <si>
    <t>RENDIMENTOS DE 2022</t>
  </si>
  <si>
    <t>RENDIMENTO ANUAL</t>
  </si>
  <si>
    <t>FutPark</t>
  </si>
  <si>
    <t>SadyRosa</t>
  </si>
  <si>
    <t>MoradaPastel</t>
  </si>
  <si>
    <t>MaterialEscolar</t>
  </si>
  <si>
    <t>1 DE 3</t>
  </si>
  <si>
    <t>Mochila</t>
  </si>
</sst>
</file>

<file path=xl/styles.xml><?xml version="1.0" encoding="utf-8"?>
<styleSheet xmlns="http://schemas.openxmlformats.org/spreadsheetml/2006/main">
  <numFmts count="6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.0%"/>
    <numFmt numFmtId="166" formatCode="[$-416]d\-mmm\-yy;@"/>
    <numFmt numFmtId="167" formatCode="0.000%"/>
    <numFmt numFmtId="168" formatCode="[$-416]d\-mmm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0" tint="-4.9989318521683403E-2"/>
      <name val="Calibri"/>
      <family val="2"/>
      <scheme val="minor"/>
    </font>
    <font>
      <b/>
      <sz val="11"/>
      <color theme="0"/>
      <name val="Arial Narrow"/>
      <family val="2"/>
    </font>
    <font>
      <sz val="11"/>
      <name val="Arial Narrow"/>
      <family val="2"/>
    </font>
    <font>
      <sz val="11"/>
      <color rgb="FFFF0000"/>
      <name val="Arial Narrow"/>
      <family val="2"/>
    </font>
    <font>
      <sz val="11"/>
      <color theme="0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rgb="FF000000"/>
      <name val="Helvetica"/>
    </font>
    <font>
      <b/>
      <i/>
      <u/>
      <sz val="11"/>
      <color theme="1"/>
      <name val="Calibri"/>
      <family val="2"/>
      <scheme val="minor"/>
    </font>
    <font>
      <b/>
      <i/>
      <sz val="11"/>
      <color theme="3" tint="0.79998168889431442"/>
      <name val="Arial Narrow"/>
      <family val="2"/>
    </font>
    <font>
      <sz val="11"/>
      <color rgb="FFFF0000"/>
      <name val="Calibri"/>
      <family val="2"/>
      <scheme val="minor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sz val="12"/>
      <color rgb="FF7030A0"/>
      <name val="Arial Narrow"/>
      <family val="2"/>
    </font>
    <font>
      <sz val="12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u/>
      <sz val="12"/>
      <color theme="1"/>
      <name val="Arial Narrow"/>
      <family val="2"/>
    </font>
    <font>
      <sz val="11"/>
      <color rgb="FF00B0F0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7">
    <xf numFmtId="0" fontId="0" fillId="0" borderId="0" xfId="0"/>
    <xf numFmtId="0" fontId="0" fillId="2" borderId="0" xfId="0" applyFill="1"/>
    <xf numFmtId="44" fontId="0" fillId="2" borderId="0" xfId="0" applyNumberFormat="1" applyFill="1"/>
    <xf numFmtId="0" fontId="0" fillId="5" borderId="3" xfId="0" applyFill="1" applyBorder="1"/>
    <xf numFmtId="0" fontId="4" fillId="4" borderId="8" xfId="0" applyFont="1" applyFill="1" applyBorder="1"/>
    <xf numFmtId="44" fontId="4" fillId="7" borderId="10" xfId="1" applyFont="1" applyFill="1" applyBorder="1"/>
    <xf numFmtId="44" fontId="4" fillId="5" borderId="18" xfId="1" applyFont="1" applyFill="1" applyBorder="1"/>
    <xf numFmtId="0" fontId="4" fillId="7" borderId="24" xfId="0" applyFont="1" applyFill="1" applyBorder="1"/>
    <xf numFmtId="44" fontId="4" fillId="7" borderId="3" xfId="1" applyFont="1" applyFill="1" applyBorder="1"/>
    <xf numFmtId="44" fontId="4" fillId="7" borderId="1" xfId="1" applyFont="1" applyFill="1" applyBorder="1"/>
    <xf numFmtId="0" fontId="4" fillId="7" borderId="12" xfId="0" applyFont="1" applyFill="1" applyBorder="1"/>
    <xf numFmtId="44" fontId="4" fillId="7" borderId="5" xfId="1" applyFont="1" applyFill="1" applyBorder="1"/>
    <xf numFmtId="44" fontId="4" fillId="7" borderId="6" xfId="1" applyFont="1" applyFill="1" applyBorder="1"/>
    <xf numFmtId="0" fontId="4" fillId="7" borderId="2" xfId="0" applyFont="1" applyFill="1" applyBorder="1"/>
    <xf numFmtId="0" fontId="4" fillId="10" borderId="20" xfId="0" applyFont="1" applyFill="1" applyBorder="1"/>
    <xf numFmtId="44" fontId="4" fillId="10" borderId="25" xfId="1" applyFont="1" applyFill="1" applyBorder="1"/>
    <xf numFmtId="44" fontId="4" fillId="5" borderId="19" xfId="1" applyFont="1" applyFill="1" applyBorder="1"/>
    <xf numFmtId="0" fontId="4" fillId="4" borderId="31" xfId="0" applyFont="1" applyFill="1" applyBorder="1"/>
    <xf numFmtId="10" fontId="4" fillId="4" borderId="32" xfId="0" applyNumberFormat="1" applyFont="1" applyFill="1" applyBorder="1" applyAlignment="1">
      <alignment horizontal="center"/>
    </xf>
    <xf numFmtId="0" fontId="3" fillId="8" borderId="22" xfId="0" applyFont="1" applyFill="1" applyBorder="1" applyAlignment="1">
      <alignment horizontal="center"/>
    </xf>
    <xf numFmtId="44" fontId="3" fillId="8" borderId="23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8" borderId="23" xfId="0" applyFont="1" applyFill="1" applyBorder="1"/>
    <xf numFmtId="44" fontId="3" fillId="2" borderId="1" xfId="1" applyFont="1" applyFill="1" applyBorder="1"/>
    <xf numFmtId="44" fontId="3" fillId="2" borderId="34" xfId="1" applyFont="1" applyFill="1" applyBorder="1"/>
    <xf numFmtId="0" fontId="3" fillId="8" borderId="19" xfId="0" applyFont="1" applyFill="1" applyBorder="1"/>
    <xf numFmtId="44" fontId="3" fillId="2" borderId="25" xfId="1" applyFont="1" applyFill="1" applyBorder="1"/>
    <xf numFmtId="44" fontId="3" fillId="2" borderId="35" xfId="1" applyFont="1" applyFill="1" applyBorder="1"/>
    <xf numFmtId="44" fontId="3" fillId="2" borderId="38" xfId="1" applyFont="1" applyFill="1" applyBorder="1"/>
    <xf numFmtId="44" fontId="4" fillId="5" borderId="21" xfId="1" applyFont="1" applyFill="1" applyBorder="1"/>
    <xf numFmtId="44" fontId="4" fillId="5" borderId="9" xfId="1" applyFont="1" applyFill="1" applyBorder="1" applyAlignment="1"/>
    <xf numFmtId="0" fontId="3" fillId="9" borderId="17" xfId="0" applyFont="1" applyFill="1" applyBorder="1" applyAlignment="1">
      <alignment horizontal="center"/>
    </xf>
    <xf numFmtId="0" fontId="3" fillId="9" borderId="18" xfId="0" applyFont="1" applyFill="1" applyBorder="1"/>
    <xf numFmtId="0" fontId="3" fillId="9" borderId="21" xfId="0" applyFont="1" applyFill="1" applyBorder="1"/>
    <xf numFmtId="0" fontId="4" fillId="7" borderId="39" xfId="0" applyFont="1" applyFill="1" applyBorder="1"/>
    <xf numFmtId="44" fontId="4" fillId="7" borderId="13" xfId="1" applyFont="1" applyFill="1" applyBorder="1"/>
    <xf numFmtId="44" fontId="4" fillId="7" borderId="14" xfId="1" applyFont="1" applyFill="1" applyBorder="1"/>
    <xf numFmtId="44" fontId="4" fillId="4" borderId="32" xfId="1" applyFont="1" applyFill="1" applyBorder="1"/>
    <xf numFmtId="44" fontId="4" fillId="5" borderId="17" xfId="1" applyFont="1" applyFill="1" applyBorder="1"/>
    <xf numFmtId="44" fontId="4" fillId="4" borderId="33" xfId="1" applyFont="1" applyFill="1" applyBorder="1"/>
    <xf numFmtId="44" fontId="4" fillId="7" borderId="40" xfId="1" applyFont="1" applyFill="1" applyBorder="1"/>
    <xf numFmtId="44" fontId="4" fillId="7" borderId="41" xfId="1" applyFont="1" applyFill="1" applyBorder="1"/>
    <xf numFmtId="44" fontId="4" fillId="7" borderId="42" xfId="1" applyFont="1" applyFill="1" applyBorder="1"/>
    <xf numFmtId="44" fontId="4" fillId="10" borderId="43" xfId="1" applyFont="1" applyFill="1" applyBorder="1"/>
    <xf numFmtId="10" fontId="4" fillId="4" borderId="9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44" fontId="6" fillId="2" borderId="0" xfId="1" applyFont="1" applyFill="1"/>
    <xf numFmtId="0" fontId="0" fillId="2" borderId="44" xfId="0" applyFill="1" applyBorder="1"/>
    <xf numFmtId="0" fontId="3" fillId="2" borderId="0" xfId="0" applyFont="1" applyFill="1"/>
    <xf numFmtId="44" fontId="3" fillId="2" borderId="1" xfId="1" applyNumberFormat="1" applyFont="1" applyFill="1" applyBorder="1" applyAlignment="1">
      <alignment horizontal="right" vertical="center"/>
    </xf>
    <xf numFmtId="16" fontId="3" fillId="2" borderId="1" xfId="0" applyNumberFormat="1" applyFont="1" applyFill="1" applyBorder="1"/>
    <xf numFmtId="44" fontId="3" fillId="2" borderId="1" xfId="1" applyFont="1" applyFill="1" applyBorder="1" applyAlignment="1">
      <alignment horizontal="center" vertical="center"/>
    </xf>
    <xf numFmtId="44" fontId="3" fillId="2" borderId="0" xfId="0" applyNumberFormat="1" applyFont="1" applyFill="1"/>
    <xf numFmtId="16" fontId="3" fillId="2" borderId="3" xfId="0" applyNumberFormat="1" applyFont="1" applyFill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0" fontId="3" fillId="2" borderId="1" xfId="0" applyFont="1" applyFill="1" applyBorder="1"/>
    <xf numFmtId="44" fontId="5" fillId="6" borderId="45" xfId="0" applyNumberFormat="1" applyFont="1" applyFill="1" applyBorder="1"/>
    <xf numFmtId="44" fontId="9" fillId="6" borderId="45" xfId="0" applyNumberFormat="1" applyFont="1" applyFill="1" applyBorder="1"/>
    <xf numFmtId="44" fontId="9" fillId="6" borderId="46" xfId="0" applyNumberFormat="1" applyFont="1" applyFill="1" applyBorder="1"/>
    <xf numFmtId="0" fontId="7" fillId="3" borderId="32" xfId="0" applyFon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31" xfId="0" applyFont="1" applyFill="1" applyBorder="1" applyAlignment="1">
      <alignment horizontal="center"/>
    </xf>
    <xf numFmtId="44" fontId="5" fillId="6" borderId="45" xfId="0" applyNumberFormat="1" applyFont="1" applyFill="1" applyBorder="1" applyAlignment="1">
      <alignment horizontal="center"/>
    </xf>
    <xf numFmtId="44" fontId="3" fillId="2" borderId="0" xfId="0" applyNumberFormat="1" applyFont="1" applyFill="1" applyAlignment="1">
      <alignment horizontal="center"/>
    </xf>
    <xf numFmtId="0" fontId="3" fillId="5" borderId="34" xfId="0" applyFont="1" applyFill="1" applyBorder="1" applyAlignment="1">
      <alignment horizontal="right" vertical="center"/>
    </xf>
    <xf numFmtId="44" fontId="3" fillId="2" borderId="0" xfId="1" applyFont="1" applyFill="1" applyBorder="1" applyAlignment="1">
      <alignment horizontal="right"/>
    </xf>
    <xf numFmtId="44" fontId="9" fillId="2" borderId="0" xfId="0" applyNumberFormat="1" applyFont="1" applyFill="1" applyBorder="1"/>
    <xf numFmtId="0" fontId="8" fillId="2" borderId="0" xfId="0" applyFont="1" applyFill="1" applyBorder="1" applyAlignment="1">
      <alignment horizontal="center"/>
    </xf>
    <xf numFmtId="49" fontId="8" fillId="2" borderId="0" xfId="0" applyNumberFormat="1" applyFont="1" applyFill="1" applyBorder="1" applyAlignment="1">
      <alignment horizontal="center"/>
    </xf>
    <xf numFmtId="44" fontId="10" fillId="3" borderId="14" xfId="1" applyNumberFormat="1" applyFont="1" applyFill="1" applyBorder="1" applyAlignment="1">
      <alignment horizontal="center" vertical="center"/>
    </xf>
    <xf numFmtId="44" fontId="10" fillId="3" borderId="14" xfId="1" applyFont="1" applyFill="1" applyBorder="1" applyAlignment="1">
      <alignment horizontal="right"/>
    </xf>
    <xf numFmtId="44" fontId="10" fillId="3" borderId="15" xfId="1" applyFont="1" applyFill="1" applyBorder="1" applyAlignment="1">
      <alignment horizontal="right"/>
    </xf>
    <xf numFmtId="16" fontId="10" fillId="3" borderId="14" xfId="0" applyNumberFormat="1" applyFont="1" applyFill="1" applyBorder="1" applyAlignment="1">
      <alignment horizontal="center"/>
    </xf>
    <xf numFmtId="0" fontId="10" fillId="2" borderId="0" xfId="0" applyFont="1" applyFill="1"/>
    <xf numFmtId="0" fontId="3" fillId="2" borderId="0" xfId="0" applyFont="1" applyFill="1" applyBorder="1" applyAlignment="1">
      <alignment horizontal="center" vertical="center"/>
    </xf>
    <xf numFmtId="16" fontId="8" fillId="2" borderId="3" xfId="0" applyNumberFormat="1" applyFont="1" applyFill="1" applyBorder="1" applyAlignment="1">
      <alignment horizontal="center"/>
    </xf>
    <xf numFmtId="16" fontId="8" fillId="2" borderId="1" xfId="0" applyNumberFormat="1" applyFont="1" applyFill="1" applyBorder="1" applyAlignment="1">
      <alignment horizontal="left"/>
    </xf>
    <xf numFmtId="0" fontId="3" fillId="2" borderId="6" xfId="0" applyFont="1" applyFill="1" applyBorder="1"/>
    <xf numFmtId="44" fontId="8" fillId="2" borderId="1" xfId="1" applyFont="1" applyFill="1" applyBorder="1" applyAlignment="1">
      <alignment horizontal="center"/>
    </xf>
    <xf numFmtId="44" fontId="3" fillId="2" borderId="6" xfId="1" applyNumberFormat="1" applyFont="1" applyFill="1" applyBorder="1" applyAlignment="1">
      <alignment horizontal="right" vertical="center"/>
    </xf>
    <xf numFmtId="0" fontId="10" fillId="2" borderId="0" xfId="0" applyFont="1" applyFill="1" applyAlignment="1">
      <alignment horizontal="right"/>
    </xf>
    <xf numFmtId="44" fontId="5" fillId="2" borderId="2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left"/>
    </xf>
    <xf numFmtId="44" fontId="3" fillId="2" borderId="0" xfId="1" applyFont="1" applyFill="1" applyBorder="1" applyAlignment="1">
      <alignment horizontal="left"/>
    </xf>
    <xf numFmtId="44" fontId="8" fillId="2" borderId="0" xfId="1" applyFont="1" applyFill="1" applyBorder="1" applyAlignment="1">
      <alignment horizontal="left"/>
    </xf>
    <xf numFmtId="44" fontId="9" fillId="2" borderId="0" xfId="0" applyNumberFormat="1" applyFont="1" applyFill="1" applyBorder="1" applyAlignment="1">
      <alignment horizontal="left"/>
    </xf>
    <xf numFmtId="44" fontId="3" fillId="2" borderId="0" xfId="0" applyNumberFormat="1" applyFont="1" applyFill="1" applyAlignment="1">
      <alignment horizontal="left"/>
    </xf>
    <xf numFmtId="44" fontId="3" fillId="2" borderId="25" xfId="1" applyFont="1" applyFill="1" applyBorder="1" applyAlignment="1">
      <alignment horizontal="center" vertical="center"/>
    </xf>
    <xf numFmtId="44" fontId="5" fillId="2" borderId="35" xfId="0" applyNumberFormat="1" applyFont="1" applyFill="1" applyBorder="1" applyAlignment="1">
      <alignment horizontal="center"/>
    </xf>
    <xf numFmtId="44" fontId="3" fillId="2" borderId="1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5" fillId="2" borderId="0" xfId="0" applyFont="1" applyFill="1" applyBorder="1" applyAlignment="1"/>
    <xf numFmtId="16" fontId="3" fillId="2" borderId="5" xfId="0" applyNumberFormat="1" applyFont="1" applyFill="1" applyBorder="1" applyAlignment="1">
      <alignment horizontal="center"/>
    </xf>
    <xf numFmtId="44" fontId="3" fillId="2" borderId="3" xfId="1" applyFont="1" applyFill="1" applyBorder="1"/>
    <xf numFmtId="44" fontId="11" fillId="2" borderId="1" xfId="1" applyFont="1" applyFill="1" applyBorder="1" applyAlignment="1">
      <alignment horizontal="center" vertical="center"/>
    </xf>
    <xf numFmtId="44" fontId="11" fillId="2" borderId="25" xfId="1" applyFont="1" applyFill="1" applyBorder="1" applyAlignment="1">
      <alignment horizontal="center" vertical="center"/>
    </xf>
    <xf numFmtId="44" fontId="11" fillId="5" borderId="1" xfId="1" applyFont="1" applyFill="1" applyBorder="1" applyAlignment="1">
      <alignment horizontal="center" vertical="center"/>
    </xf>
    <xf numFmtId="44" fontId="11" fillId="5" borderId="14" xfId="1" applyFont="1" applyFill="1" applyBorder="1" applyAlignment="1">
      <alignment horizontal="center" vertical="center"/>
    </xf>
    <xf numFmtId="44" fontId="11" fillId="5" borderId="34" xfId="1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44" fontId="12" fillId="4" borderId="14" xfId="1" applyFont="1" applyFill="1" applyBorder="1" applyAlignment="1">
      <alignment horizontal="center" vertical="center"/>
    </xf>
    <xf numFmtId="0" fontId="0" fillId="5" borderId="1" xfId="0" applyFill="1" applyBorder="1"/>
    <xf numFmtId="0" fontId="0" fillId="2" borderId="34" xfId="0" applyFill="1" applyBorder="1" applyAlignment="1">
      <alignment horizontal="center"/>
    </xf>
    <xf numFmtId="0" fontId="0" fillId="2" borderId="0" xfId="0" applyFill="1" applyAlignment="1">
      <alignment horizontal="right"/>
    </xf>
    <xf numFmtId="44" fontId="2" fillId="7" borderId="47" xfId="1" applyFont="1" applyFill="1" applyBorder="1" applyAlignment="1">
      <alignment horizontal="center"/>
    </xf>
    <xf numFmtId="0" fontId="0" fillId="9" borderId="0" xfId="0" applyFill="1"/>
    <xf numFmtId="0" fontId="13" fillId="0" borderId="0" xfId="0" applyFont="1"/>
    <xf numFmtId="0" fontId="0" fillId="2" borderId="22" xfId="0" applyFill="1" applyBorder="1"/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3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2" borderId="12" xfId="0" applyFill="1" applyBorder="1"/>
    <xf numFmtId="164" fontId="0" fillId="2" borderId="5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1" fontId="0" fillId="2" borderId="34" xfId="0" applyNumberFormat="1" applyFill="1" applyBorder="1" applyAlignment="1">
      <alignment horizontal="center"/>
    </xf>
    <xf numFmtId="14" fontId="0" fillId="2" borderId="34" xfId="0" applyNumberFormat="1" applyFill="1" applyBorder="1" applyAlignment="1">
      <alignment horizontal="center"/>
    </xf>
    <xf numFmtId="164" fontId="0" fillId="2" borderId="34" xfId="0" applyNumberFormat="1" applyFill="1" applyBorder="1" applyAlignment="1">
      <alignment horizontal="center"/>
    </xf>
    <xf numFmtId="164" fontId="0" fillId="2" borderId="48" xfId="0" applyNumberFormat="1" applyFill="1" applyBorder="1" applyAlignment="1">
      <alignment horizontal="center"/>
    </xf>
    <xf numFmtId="164" fontId="0" fillId="2" borderId="0" xfId="0" applyNumberFormat="1" applyFill="1"/>
    <xf numFmtId="0" fontId="3" fillId="2" borderId="0" xfId="0" applyFont="1" applyFill="1" applyAlignment="1">
      <alignment horizontal="center"/>
    </xf>
    <xf numFmtId="0" fontId="3" fillId="8" borderId="24" xfId="0" applyFont="1" applyFill="1" applyBorder="1"/>
    <xf numFmtId="44" fontId="3" fillId="2" borderId="37" xfId="1" applyFont="1" applyFill="1" applyBorder="1"/>
    <xf numFmtId="44" fontId="3" fillId="2" borderId="27" xfId="1" applyFont="1" applyFill="1" applyBorder="1"/>
    <xf numFmtId="44" fontId="3" fillId="2" borderId="14" xfId="1" applyFont="1" applyFill="1" applyBorder="1"/>
    <xf numFmtId="44" fontId="3" fillId="2" borderId="28" xfId="1" applyFont="1" applyFill="1" applyBorder="1"/>
    <xf numFmtId="44" fontId="3" fillId="2" borderId="26" xfId="1" applyFont="1" applyFill="1" applyBorder="1"/>
    <xf numFmtId="0" fontId="3" fillId="11" borderId="21" xfId="0" applyFont="1" applyFill="1" applyBorder="1"/>
    <xf numFmtId="0" fontId="0" fillId="2" borderId="0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2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3" borderId="33" xfId="0" applyFill="1" applyBorder="1"/>
    <xf numFmtId="44" fontId="10" fillId="3" borderId="10" xfId="1" applyFont="1" applyFill="1" applyBorder="1" applyAlignment="1">
      <alignment horizontal="right"/>
    </xf>
    <xf numFmtId="44" fontId="10" fillId="3" borderId="11" xfId="1" applyFont="1" applyFill="1" applyBorder="1" applyAlignment="1">
      <alignment horizontal="right"/>
    </xf>
    <xf numFmtId="16" fontId="10" fillId="3" borderId="45" xfId="0" applyNumberFormat="1" applyFont="1" applyFill="1" applyBorder="1" applyAlignment="1">
      <alignment horizontal="center"/>
    </xf>
    <xf numFmtId="44" fontId="10" fillId="3" borderId="45" xfId="1" applyNumberFormat="1" applyFont="1" applyFill="1" applyBorder="1" applyAlignment="1">
      <alignment horizontal="center" vertical="center"/>
    </xf>
    <xf numFmtId="44" fontId="10" fillId="3" borderId="45" xfId="1" applyFont="1" applyFill="1" applyBorder="1" applyAlignment="1">
      <alignment horizontal="right"/>
    </xf>
    <xf numFmtId="44" fontId="10" fillId="3" borderId="46" xfId="1" applyFont="1" applyFill="1" applyBorder="1" applyAlignment="1">
      <alignment horizontal="right"/>
    </xf>
    <xf numFmtId="44" fontId="10" fillId="3" borderId="6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3" fillId="2" borderId="44" xfId="0" applyFont="1" applyFill="1" applyBorder="1"/>
    <xf numFmtId="44" fontId="5" fillId="7" borderId="0" xfId="1" applyFont="1" applyFill="1"/>
    <xf numFmtId="44" fontId="3" fillId="2" borderId="0" xfId="1" applyFont="1" applyFill="1" applyAlignment="1">
      <alignment horizontal="center"/>
    </xf>
    <xf numFmtId="44" fontId="2" fillId="2" borderId="0" xfId="1" applyFont="1" applyFill="1"/>
    <xf numFmtId="44" fontId="0" fillId="2" borderId="0" xfId="1" applyFont="1" applyFill="1"/>
    <xf numFmtId="44" fontId="0" fillId="2" borderId="0" xfId="0" applyNumberFormat="1" applyFill="1" applyBorder="1"/>
    <xf numFmtId="16" fontId="10" fillId="3" borderId="6" xfId="0" applyNumberFormat="1" applyFont="1" applyFill="1" applyBorder="1" applyAlignment="1">
      <alignment horizontal="center"/>
    </xf>
    <xf numFmtId="16" fontId="3" fillId="11" borderId="3" xfId="0" applyNumberFormat="1" applyFont="1" applyFill="1" applyBorder="1" applyAlignment="1">
      <alignment horizontal="center"/>
    </xf>
    <xf numFmtId="0" fontId="3" fillId="11" borderId="1" xfId="0" applyFont="1" applyFill="1" applyBorder="1"/>
    <xf numFmtId="0" fontId="4" fillId="10" borderId="56" xfId="0" applyFont="1" applyFill="1" applyBorder="1"/>
    <xf numFmtId="10" fontId="4" fillId="10" borderId="45" xfId="2" applyNumberFormat="1" applyFont="1" applyFill="1" applyBorder="1" applyAlignment="1">
      <alignment horizontal="center"/>
    </xf>
    <xf numFmtId="10" fontId="4" fillId="10" borderId="57" xfId="2" applyNumberFormat="1" applyFont="1" applyFill="1" applyBorder="1" applyAlignment="1">
      <alignment horizontal="center"/>
    </xf>
    <xf numFmtId="44" fontId="4" fillId="10" borderId="1" xfId="1" applyFont="1" applyFill="1" applyBorder="1"/>
    <xf numFmtId="0" fontId="4" fillId="4" borderId="0" xfId="0" applyFont="1" applyFill="1" applyBorder="1"/>
    <xf numFmtId="10" fontId="4" fillId="4" borderId="0" xfId="0" applyNumberFormat="1" applyFont="1" applyFill="1" applyBorder="1" applyAlignment="1">
      <alignment horizontal="center"/>
    </xf>
    <xf numFmtId="44" fontId="4" fillId="4" borderId="0" xfId="0" applyNumberFormat="1" applyFont="1" applyFill="1" applyBorder="1" applyAlignment="1">
      <alignment horizontal="center"/>
    </xf>
    <xf numFmtId="0" fontId="4" fillId="13" borderId="1" xfId="0" applyFont="1" applyFill="1" applyBorder="1"/>
    <xf numFmtId="44" fontId="4" fillId="13" borderId="1" xfId="1" applyFont="1" applyFill="1" applyBorder="1"/>
    <xf numFmtId="14" fontId="4" fillId="4" borderId="0" xfId="0" applyNumberFormat="1" applyFont="1" applyFill="1" applyBorder="1" applyAlignment="1">
      <alignment horizontal="center"/>
    </xf>
    <xf numFmtId="14" fontId="6" fillId="2" borderId="0" xfId="1" applyNumberFormat="1" applyFont="1" applyFill="1"/>
    <xf numFmtId="44" fontId="15" fillId="13" borderId="1" xfId="1" applyFont="1" applyFill="1" applyBorder="1"/>
    <xf numFmtId="0" fontId="0" fillId="3" borderId="1" xfId="0" applyFill="1" applyBorder="1" applyAlignment="1">
      <alignment horizontal="center" vertical="center"/>
    </xf>
    <xf numFmtId="10" fontId="0" fillId="2" borderId="1" xfId="2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14" borderId="1" xfId="2" applyNumberFormat="1" applyFont="1" applyFill="1" applyBorder="1" applyAlignment="1">
      <alignment horizontal="center" vertical="center"/>
    </xf>
    <xf numFmtId="10" fontId="0" fillId="14" borderId="1" xfId="2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0" fontId="0" fillId="14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11" borderId="1" xfId="0" applyFill="1" applyBorder="1"/>
    <xf numFmtId="165" fontId="0" fillId="11" borderId="1" xfId="2" applyNumberFormat="1" applyFont="1" applyFill="1" applyBorder="1"/>
    <xf numFmtId="0" fontId="0" fillId="10" borderId="1" xfId="0" applyFill="1" applyBorder="1" applyAlignment="1">
      <alignment horizontal="center"/>
    </xf>
    <xf numFmtId="10" fontId="0" fillId="2" borderId="1" xfId="2" applyNumberFormat="1" applyFont="1" applyFill="1" applyBorder="1"/>
    <xf numFmtId="10" fontId="0" fillId="10" borderId="1" xfId="2" applyNumberFormat="1" applyFont="1" applyFill="1" applyBorder="1"/>
    <xf numFmtId="44" fontId="0" fillId="2" borderId="1" xfId="1" applyFont="1" applyFill="1" applyBorder="1"/>
    <xf numFmtId="0" fontId="0" fillId="8" borderId="1" xfId="0" applyFill="1" applyBorder="1" applyAlignment="1">
      <alignment horizontal="center"/>
    </xf>
    <xf numFmtId="165" fontId="0" fillId="2" borderId="1" xfId="2" applyNumberFormat="1" applyFont="1" applyFill="1" applyBorder="1"/>
    <xf numFmtId="9" fontId="0" fillId="2" borderId="1" xfId="2" applyFont="1" applyFill="1" applyBorder="1" applyAlignment="1">
      <alignment horizontal="center"/>
    </xf>
    <xf numFmtId="10" fontId="0" fillId="13" borderId="1" xfId="2" applyNumberFormat="1" applyFont="1" applyFill="1" applyBorder="1"/>
    <xf numFmtId="0" fontId="0" fillId="2" borderId="1" xfId="0" applyNumberFormat="1" applyFill="1" applyBorder="1"/>
    <xf numFmtId="10" fontId="0" fillId="7" borderId="1" xfId="2" applyNumberFormat="1" applyFont="1" applyFill="1" applyBorder="1"/>
    <xf numFmtId="0" fontId="0" fillId="7" borderId="1" xfId="0" applyFill="1" applyBorder="1"/>
    <xf numFmtId="44" fontId="0" fillId="13" borderId="1" xfId="1" applyFont="1" applyFill="1" applyBorder="1"/>
    <xf numFmtId="10" fontId="0" fillId="7" borderId="1" xfId="0" applyNumberFormat="1" applyFill="1" applyBorder="1"/>
    <xf numFmtId="44" fontId="0" fillId="13" borderId="1" xfId="0" applyNumberFormat="1" applyFill="1" applyBorder="1"/>
    <xf numFmtId="10" fontId="0" fillId="15" borderId="1" xfId="2" applyNumberFormat="1" applyFont="1" applyFill="1" applyBorder="1"/>
    <xf numFmtId="0" fontId="11" fillId="16" borderId="0" xfId="0" applyFont="1" applyFill="1" applyAlignment="1">
      <alignment horizontal="center" vertical="center"/>
    </xf>
    <xf numFmtId="44" fontId="11" fillId="2" borderId="0" xfId="1" applyFont="1" applyFill="1" applyAlignment="1">
      <alignment horizontal="center" vertical="center"/>
    </xf>
    <xf numFmtId="0" fontId="11" fillId="2" borderId="0" xfId="0" applyFont="1" applyFill="1"/>
    <xf numFmtId="44" fontId="11" fillId="16" borderId="0" xfId="1" applyFont="1" applyFill="1" applyAlignment="1">
      <alignment horizontal="center" vertical="center"/>
    </xf>
    <xf numFmtId="0" fontId="17" fillId="16" borderId="0" xfId="0" applyFont="1" applyFill="1" applyBorder="1" applyAlignment="1">
      <alignment horizontal="center" vertical="center"/>
    </xf>
    <xf numFmtId="44" fontId="17" fillId="16" borderId="0" xfId="1" applyFont="1" applyFill="1" applyBorder="1" applyAlignment="1">
      <alignment horizontal="center" vertical="center"/>
    </xf>
    <xf numFmtId="44" fontId="17" fillId="16" borderId="0" xfId="0" applyNumberFormat="1" applyFont="1" applyFill="1" applyBorder="1" applyAlignment="1">
      <alignment horizontal="center" vertical="center"/>
    </xf>
    <xf numFmtId="44" fontId="18" fillId="16" borderId="0" xfId="1" applyFont="1" applyFill="1" applyBorder="1" applyAlignment="1">
      <alignment horizontal="center" vertical="center"/>
    </xf>
    <xf numFmtId="10" fontId="18" fillId="16" borderId="0" xfId="2" applyNumberFormat="1" applyFont="1" applyFill="1" applyBorder="1" applyAlignment="1">
      <alignment horizontal="center" vertical="center"/>
    </xf>
    <xf numFmtId="10" fontId="17" fillId="16" borderId="0" xfId="2" applyNumberFormat="1" applyFont="1" applyFill="1" applyBorder="1" applyAlignment="1">
      <alignment horizontal="center" vertical="center"/>
    </xf>
    <xf numFmtId="0" fontId="17" fillId="16" borderId="0" xfId="2" applyNumberFormat="1" applyFont="1" applyFill="1" applyBorder="1" applyAlignment="1">
      <alignment horizontal="center" vertical="center"/>
    </xf>
    <xf numFmtId="0" fontId="11" fillId="16" borderId="0" xfId="2" applyNumberFormat="1" applyFont="1" applyFill="1" applyAlignment="1">
      <alignment horizontal="center" vertical="center"/>
    </xf>
    <xf numFmtId="10" fontId="11" fillId="16" borderId="0" xfId="0" applyNumberFormat="1" applyFont="1" applyFill="1" applyAlignment="1">
      <alignment horizontal="center" vertical="center"/>
    </xf>
    <xf numFmtId="44" fontId="11" fillId="16" borderId="0" xfId="2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0" fontId="19" fillId="16" borderId="0" xfId="2" applyNumberFormat="1" applyFont="1" applyFill="1" applyAlignment="1">
      <alignment horizontal="center" vertical="center"/>
    </xf>
    <xf numFmtId="1" fontId="19" fillId="16" borderId="0" xfId="0" applyNumberFormat="1" applyFont="1" applyFill="1" applyAlignment="1">
      <alignment horizontal="center" vertical="center"/>
    </xf>
    <xf numFmtId="44" fontId="19" fillId="16" borderId="0" xfId="0" applyNumberFormat="1" applyFont="1" applyFill="1" applyAlignment="1">
      <alignment horizontal="center" vertical="center"/>
    </xf>
    <xf numFmtId="166" fontId="19" fillId="16" borderId="0" xfId="0" applyNumberFormat="1" applyFont="1" applyFill="1" applyAlignment="1">
      <alignment horizontal="center" vertical="center"/>
    </xf>
    <xf numFmtId="44" fontId="19" fillId="16" borderId="0" xfId="1" applyFont="1" applyFill="1" applyAlignment="1">
      <alignment horizontal="center" vertical="center"/>
    </xf>
    <xf numFmtId="167" fontId="11" fillId="2" borderId="0" xfId="2" applyNumberFormat="1" applyFont="1" applyFill="1" applyAlignment="1">
      <alignment horizontal="center" vertical="center"/>
    </xf>
    <xf numFmtId="167" fontId="11" fillId="7" borderId="42" xfId="0" applyNumberFormat="1" applyFont="1" applyFill="1" applyBorder="1" applyAlignment="1">
      <alignment horizontal="center" vertical="center"/>
    </xf>
    <xf numFmtId="44" fontId="11" fillId="7" borderId="12" xfId="1" applyFont="1" applyFill="1" applyBorder="1" applyAlignment="1">
      <alignment horizontal="center" vertical="center"/>
    </xf>
    <xf numFmtId="16" fontId="11" fillId="16" borderId="0" xfId="0" applyNumberFormat="1" applyFont="1" applyFill="1" applyAlignment="1">
      <alignment horizontal="center" vertical="center"/>
    </xf>
    <xf numFmtId="1" fontId="11" fillId="11" borderId="41" xfId="1" applyNumberFormat="1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44" fontId="11" fillId="2" borderId="41" xfId="1" applyFont="1" applyFill="1" applyBorder="1" applyAlignment="1">
      <alignment horizontal="center" vertical="center"/>
    </xf>
    <xf numFmtId="44" fontId="11" fillId="7" borderId="23" xfId="1" applyFont="1" applyFill="1" applyBorder="1" applyAlignment="1">
      <alignment horizontal="center" vertical="center"/>
    </xf>
    <xf numFmtId="44" fontId="12" fillId="2" borderId="41" xfId="1" applyFont="1" applyFill="1" applyBorder="1" applyAlignment="1">
      <alignment horizontal="center" vertical="center"/>
    </xf>
    <xf numFmtId="1" fontId="11" fillId="7" borderId="41" xfId="0" applyNumberFormat="1" applyFont="1" applyFill="1" applyBorder="1" applyAlignment="1">
      <alignment horizontal="left" vertical="center" indent="3"/>
    </xf>
    <xf numFmtId="1" fontId="11" fillId="7" borderId="41" xfId="0" applyNumberFormat="1" applyFont="1" applyFill="1" applyBorder="1" applyAlignment="1">
      <alignment horizontal="center" vertical="center"/>
    </xf>
    <xf numFmtId="0" fontId="11" fillId="16" borderId="55" xfId="0" applyFont="1" applyFill="1" applyBorder="1" applyAlignment="1"/>
    <xf numFmtId="44" fontId="11" fillId="16" borderId="55" xfId="0" applyNumberFormat="1" applyFont="1" applyFill="1" applyBorder="1" applyAlignment="1"/>
    <xf numFmtId="0" fontId="20" fillId="14" borderId="47" xfId="0" applyFont="1" applyFill="1" applyBorder="1" applyAlignment="1">
      <alignment horizontal="center" vertical="center"/>
    </xf>
    <xf numFmtId="44" fontId="11" fillId="2" borderId="7" xfId="1" applyFont="1" applyFill="1" applyBorder="1" applyAlignment="1">
      <alignment horizontal="center" vertical="center"/>
    </xf>
    <xf numFmtId="44" fontId="11" fillId="14" borderId="6" xfId="1" applyNumberFormat="1" applyFont="1" applyFill="1" applyBorder="1" applyAlignment="1">
      <alignment horizontal="center" vertical="center"/>
    </xf>
    <xf numFmtId="1" fontId="11" fillId="2" borderId="60" xfId="0" applyNumberFormat="1" applyFont="1" applyFill="1" applyBorder="1" applyAlignment="1">
      <alignment horizontal="center" vertical="center"/>
    </xf>
    <xf numFmtId="1" fontId="11" fillId="2" borderId="5" xfId="0" applyNumberFormat="1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14" fontId="11" fillId="7" borderId="41" xfId="0" applyNumberFormat="1" applyFont="1" applyFill="1" applyBorder="1" applyAlignment="1">
      <alignment horizontal="center" vertical="center"/>
    </xf>
    <xf numFmtId="44" fontId="11" fillId="2" borderId="4" xfId="1" applyFont="1" applyFill="1" applyBorder="1" applyAlignment="1">
      <alignment horizontal="center" vertical="center"/>
    </xf>
    <xf numFmtId="44" fontId="11" fillId="14" borderId="1" xfId="1" applyNumberFormat="1" applyFont="1" applyFill="1" applyBorder="1" applyAlignment="1">
      <alignment horizontal="center" vertical="center"/>
    </xf>
    <xf numFmtId="1" fontId="11" fillId="2" borderId="28" xfId="0" applyNumberFormat="1" applyFont="1" applyFill="1" applyBorder="1" applyAlignment="1">
      <alignment horizontal="center" vertical="center"/>
    </xf>
    <xf numFmtId="1" fontId="11" fillId="2" borderId="3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44" fontId="11" fillId="11" borderId="1" xfId="1" applyFont="1" applyFill="1" applyBorder="1" applyAlignment="1">
      <alignment horizontal="center" vertical="center"/>
    </xf>
    <xf numFmtId="44" fontId="11" fillId="8" borderId="1" xfId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44" fontId="11" fillId="2" borderId="11" xfId="1" applyFont="1" applyFill="1" applyBorder="1" applyAlignment="1">
      <alignment horizontal="center" vertical="center"/>
    </xf>
    <xf numFmtId="44" fontId="11" fillId="14" borderId="10" xfId="1" applyNumberFormat="1" applyFont="1" applyFill="1" applyBorder="1" applyAlignment="1">
      <alignment horizontal="center" vertical="center"/>
    </xf>
    <xf numFmtId="1" fontId="11" fillId="2" borderId="62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0" fontId="11" fillId="14" borderId="10" xfId="0" applyFont="1" applyFill="1" applyBorder="1" applyAlignment="1">
      <alignment horizontal="center" vertical="center"/>
    </xf>
    <xf numFmtId="44" fontId="11" fillId="2" borderId="52" xfId="1" applyFont="1" applyFill="1" applyBorder="1" applyAlignment="1">
      <alignment horizontal="center" vertical="center"/>
    </xf>
    <xf numFmtId="44" fontId="11" fillId="14" borderId="25" xfId="1" applyNumberFormat="1" applyFont="1" applyFill="1" applyBorder="1" applyAlignment="1">
      <alignment horizontal="center" vertical="center"/>
    </xf>
    <xf numFmtId="1" fontId="11" fillId="2" borderId="26" xfId="0" applyNumberFormat="1" applyFont="1" applyFill="1" applyBorder="1" applyAlignment="1">
      <alignment horizontal="center" vertical="center"/>
    </xf>
    <xf numFmtId="1" fontId="11" fillId="2" borderId="37" xfId="0" applyNumberFormat="1" applyFont="1" applyFill="1" applyBorder="1" applyAlignment="1">
      <alignment horizontal="center" vertical="center"/>
    </xf>
    <xf numFmtId="0" fontId="11" fillId="14" borderId="25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4" borderId="15" xfId="0" applyFont="1" applyFill="1" applyBorder="1" applyAlignment="1">
      <alignment horizontal="center" vertical="center"/>
    </xf>
    <xf numFmtId="0" fontId="11" fillId="14" borderId="14" xfId="0" applyFont="1" applyFill="1" applyBorder="1" applyAlignment="1">
      <alignment horizontal="center" vertical="center"/>
    </xf>
    <xf numFmtId="0" fontId="11" fillId="14" borderId="27" xfId="0" applyFont="1" applyFill="1" applyBorder="1" applyAlignment="1">
      <alignment horizontal="center" vertical="center"/>
    </xf>
    <xf numFmtId="0" fontId="11" fillId="14" borderId="13" xfId="0" applyFont="1" applyFill="1" applyBorder="1" applyAlignment="1">
      <alignment horizontal="center" vertical="center"/>
    </xf>
    <xf numFmtId="0" fontId="11" fillId="14" borderId="3" xfId="0" applyFont="1" applyFill="1" applyBorder="1" applyAlignment="1">
      <alignment horizontal="center" vertical="center"/>
    </xf>
    <xf numFmtId="0" fontId="12" fillId="14" borderId="64" xfId="0" applyFont="1" applyFill="1" applyBorder="1" applyAlignment="1">
      <alignment vertical="center"/>
    </xf>
    <xf numFmtId="0" fontId="12" fillId="14" borderId="22" xfId="0" applyFont="1" applyFill="1" applyBorder="1" applyAlignment="1">
      <alignment vertical="center"/>
    </xf>
    <xf numFmtId="0" fontId="0" fillId="12" borderId="0" xfId="0" applyFill="1"/>
    <xf numFmtId="44" fontId="0" fillId="12" borderId="0" xfId="1" applyFont="1" applyFill="1"/>
    <xf numFmtId="2" fontId="0" fillId="12" borderId="0" xfId="1" applyNumberFormat="1" applyFont="1" applyFill="1"/>
    <xf numFmtId="16" fontId="0" fillId="12" borderId="0" xfId="0" applyNumberFormat="1" applyFill="1"/>
    <xf numFmtId="44" fontId="0" fillId="12" borderId="0" xfId="0" applyNumberFormat="1" applyFill="1"/>
    <xf numFmtId="1" fontId="0" fillId="12" borderId="0" xfId="1" applyNumberFormat="1" applyFont="1" applyFill="1"/>
    <xf numFmtId="0" fontId="0" fillId="7" borderId="27" xfId="0" applyFill="1" applyBorder="1"/>
    <xf numFmtId="44" fontId="0" fillId="7" borderId="44" xfId="1" applyFont="1" applyFill="1" applyBorder="1"/>
    <xf numFmtId="0" fontId="23" fillId="7" borderId="44" xfId="0" applyFont="1" applyFill="1" applyBorder="1"/>
    <xf numFmtId="44" fontId="23" fillId="7" borderId="44" xfId="1" applyFont="1" applyFill="1" applyBorder="1"/>
    <xf numFmtId="0" fontId="0" fillId="7" borderId="44" xfId="0" applyFill="1" applyBorder="1"/>
    <xf numFmtId="0" fontId="0" fillId="7" borderId="38" xfId="0" applyFill="1" applyBorder="1"/>
    <xf numFmtId="0" fontId="0" fillId="10" borderId="27" xfId="0" applyFill="1" applyBorder="1"/>
    <xf numFmtId="44" fontId="0" fillId="10" borderId="44" xfId="1" applyFont="1" applyFill="1" applyBorder="1"/>
    <xf numFmtId="0" fontId="24" fillId="10" borderId="44" xfId="0" applyFont="1" applyFill="1" applyBorder="1"/>
    <xf numFmtId="44" fontId="24" fillId="10" borderId="44" xfId="1" applyFont="1" applyFill="1" applyBorder="1"/>
    <xf numFmtId="0" fontId="0" fillId="10" borderId="44" xfId="0" applyFill="1" applyBorder="1"/>
    <xf numFmtId="0" fontId="0" fillId="10" borderId="38" xfId="0" applyFill="1" applyBorder="1"/>
    <xf numFmtId="0" fontId="0" fillId="7" borderId="65" xfId="0" applyFill="1" applyBorder="1"/>
    <xf numFmtId="44" fontId="0" fillId="3" borderId="1" xfId="1" applyFont="1" applyFill="1" applyBorder="1" applyAlignment="1">
      <alignment horizontal="center" vertical="center"/>
    </xf>
    <xf numFmtId="0" fontId="0" fillId="7" borderId="66" xfId="0" applyFill="1" applyBorder="1"/>
    <xf numFmtId="0" fontId="0" fillId="10" borderId="65" xfId="0" applyFill="1" applyBorder="1"/>
    <xf numFmtId="0" fontId="0" fillId="10" borderId="66" xfId="0" applyFill="1" applyBorder="1"/>
    <xf numFmtId="44" fontId="0" fillId="2" borderId="1" xfId="1" applyFont="1" applyFill="1" applyBorder="1" applyAlignment="1">
      <alignment horizontal="center" vertical="center"/>
    </xf>
    <xf numFmtId="168" fontId="0" fillId="2" borderId="1" xfId="0" applyNumberFormat="1" applyFill="1" applyBorder="1" applyAlignment="1">
      <alignment horizontal="center" vertical="center"/>
    </xf>
    <xf numFmtId="0" fontId="0" fillId="7" borderId="0" xfId="0" applyFill="1" applyBorder="1"/>
    <xf numFmtId="0" fontId="0" fillId="10" borderId="0" xfId="0" applyFill="1" applyBorder="1"/>
    <xf numFmtId="0" fontId="24" fillId="10" borderId="0" xfId="0" applyFont="1" applyFill="1" applyBorder="1"/>
    <xf numFmtId="0" fontId="0" fillId="7" borderId="26" xfId="0" applyFill="1" applyBorder="1"/>
    <xf numFmtId="0" fontId="0" fillId="7" borderId="35" xfId="0" applyFill="1" applyBorder="1"/>
    <xf numFmtId="0" fontId="0" fillId="10" borderId="26" xfId="0" applyFill="1" applyBorder="1"/>
    <xf numFmtId="0" fontId="0" fillId="10" borderId="35" xfId="0" applyFill="1" applyBorder="1"/>
    <xf numFmtId="44" fontId="0" fillId="12" borderId="0" xfId="1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8" borderId="27" xfId="0" applyFill="1" applyBorder="1"/>
    <xf numFmtId="44" fontId="0" fillId="8" borderId="44" xfId="1" applyFont="1" applyFill="1" applyBorder="1" applyAlignment="1">
      <alignment horizontal="center" vertical="center"/>
    </xf>
    <xf numFmtId="0" fontId="26" fillId="8" borderId="44" xfId="0" applyFont="1" applyFill="1" applyBorder="1" applyAlignment="1">
      <alignment horizontal="center" vertical="center"/>
    </xf>
    <xf numFmtId="0" fontId="26" fillId="8" borderId="44" xfId="0" applyFont="1" applyFill="1" applyBorder="1"/>
    <xf numFmtId="44" fontId="26" fillId="8" borderId="44" xfId="1" applyFont="1" applyFill="1" applyBorder="1" applyAlignment="1">
      <alignment horizontal="center" vertical="center"/>
    </xf>
    <xf numFmtId="0" fontId="0" fillId="8" borderId="38" xfId="0" applyFill="1" applyBorder="1"/>
    <xf numFmtId="0" fontId="0" fillId="4" borderId="27" xfId="0" applyFill="1" applyBorder="1"/>
    <xf numFmtId="44" fontId="0" fillId="4" borderId="44" xfId="1" applyFont="1" applyFill="1" applyBorder="1" applyAlignment="1">
      <alignment horizontal="center" vertical="center"/>
    </xf>
    <xf numFmtId="0" fontId="16" fillId="4" borderId="44" xfId="0" applyFont="1" applyFill="1" applyBorder="1" applyAlignment="1">
      <alignment horizontal="center" vertical="center"/>
    </xf>
    <xf numFmtId="0" fontId="16" fillId="4" borderId="44" xfId="0" applyFont="1" applyFill="1" applyBorder="1"/>
    <xf numFmtId="44" fontId="16" fillId="4" borderId="44" xfId="1" applyFont="1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38" xfId="0" applyFill="1" applyBorder="1"/>
    <xf numFmtId="0" fontId="0" fillId="8" borderId="65" xfId="0" applyFill="1" applyBorder="1"/>
    <xf numFmtId="0" fontId="0" fillId="8" borderId="44" xfId="0" applyFill="1" applyBorder="1"/>
    <xf numFmtId="0" fontId="0" fillId="8" borderId="66" xfId="0" applyFill="1" applyBorder="1"/>
    <xf numFmtId="0" fontId="0" fillId="4" borderId="65" xfId="0" applyFill="1" applyBorder="1"/>
    <xf numFmtId="0" fontId="0" fillId="4" borderId="44" xfId="0" applyFill="1" applyBorder="1"/>
    <xf numFmtId="0" fontId="0" fillId="4" borderId="66" xfId="0" applyFill="1" applyBorder="1"/>
    <xf numFmtId="0" fontId="0" fillId="8" borderId="0" xfId="0" applyFill="1" applyBorder="1"/>
    <xf numFmtId="0" fontId="0" fillId="4" borderId="0" xfId="0" applyFill="1" applyBorder="1"/>
    <xf numFmtId="0" fontId="26" fillId="8" borderId="66" xfId="0" applyFont="1" applyFill="1" applyBorder="1"/>
    <xf numFmtId="0" fontId="0" fillId="8" borderId="26" xfId="0" applyFill="1" applyBorder="1"/>
    <xf numFmtId="0" fontId="0" fillId="8" borderId="35" xfId="0" applyFill="1" applyBorder="1"/>
    <xf numFmtId="0" fontId="0" fillId="4" borderId="26" xfId="0" applyFill="1" applyBorder="1"/>
    <xf numFmtId="0" fontId="0" fillId="4" borderId="35" xfId="0" applyFill="1" applyBorder="1"/>
    <xf numFmtId="0" fontId="0" fillId="8" borderId="44" xfId="0" applyFill="1" applyBorder="1" applyAlignment="1">
      <alignment horizontal="center" vertical="center"/>
    </xf>
    <xf numFmtId="0" fontId="0" fillId="17" borderId="0" xfId="0" applyFill="1"/>
    <xf numFmtId="0" fontId="27" fillId="17" borderId="0" xfId="0" applyFont="1" applyFill="1"/>
    <xf numFmtId="44" fontId="0" fillId="17" borderId="0" xfId="1" applyFont="1" applyFill="1"/>
    <xf numFmtId="16" fontId="0" fillId="17" borderId="0" xfId="0" applyNumberFormat="1" applyFill="1"/>
    <xf numFmtId="44" fontId="0" fillId="17" borderId="0" xfId="0" applyNumberFormat="1" applyFill="1"/>
    <xf numFmtId="0" fontId="0" fillId="17" borderId="0" xfId="0" applyFill="1" applyBorder="1"/>
    <xf numFmtId="0" fontId="27" fillId="17" borderId="0" xfId="0" applyFont="1" applyFill="1" applyBorder="1"/>
    <xf numFmtId="0" fontId="2" fillId="2" borderId="0" xfId="0" applyFont="1" applyFill="1"/>
    <xf numFmtId="0" fontId="2" fillId="17" borderId="0" xfId="0" applyFont="1" applyFill="1"/>
    <xf numFmtId="44" fontId="2" fillId="10" borderId="27" xfId="1" applyFont="1" applyFill="1" applyBorder="1" applyAlignment="1">
      <alignment horizontal="center" vertical="center"/>
    </xf>
    <xf numFmtId="44" fontId="2" fillId="17" borderId="61" xfId="1" applyFont="1" applyFill="1" applyBorder="1" applyAlignment="1">
      <alignment horizontal="center" vertical="center"/>
    </xf>
    <xf numFmtId="1" fontId="2" fillId="10" borderId="27" xfId="1" applyNumberFormat="1" applyFont="1" applyFill="1" applyBorder="1" applyAlignment="1">
      <alignment horizontal="center" vertical="center"/>
    </xf>
    <xf numFmtId="0" fontId="2" fillId="17" borderId="0" xfId="0" applyFont="1" applyFill="1" applyBorder="1"/>
    <xf numFmtId="0" fontId="2" fillId="17" borderId="67" xfId="0" applyFont="1" applyFill="1" applyBorder="1"/>
    <xf numFmtId="44" fontId="0" fillId="14" borderId="7" xfId="1" applyFont="1" applyFill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44" fontId="0" fillId="14" borderId="6" xfId="1" applyFont="1" applyFill="1" applyBorder="1" applyAlignment="1">
      <alignment horizontal="center" vertical="center"/>
    </xf>
    <xf numFmtId="1" fontId="0" fillId="14" borderId="5" xfId="0" applyNumberFormat="1" applyFill="1" applyBorder="1" applyAlignment="1">
      <alignment horizontal="center" vertical="center"/>
    </xf>
    <xf numFmtId="44" fontId="0" fillId="14" borderId="48" xfId="1" applyFont="1" applyFill="1" applyBorder="1" applyAlignment="1">
      <alignment horizontal="center" vertical="center"/>
    </xf>
    <xf numFmtId="0" fontId="2" fillId="14" borderId="34" xfId="0" applyFont="1" applyFill="1" applyBorder="1"/>
    <xf numFmtId="44" fontId="0" fillId="14" borderId="4" xfId="1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44" fontId="0" fillId="14" borderId="1" xfId="1" applyFont="1" applyFill="1" applyBorder="1" applyAlignment="1">
      <alignment horizontal="center" vertical="center"/>
    </xf>
    <xf numFmtId="1" fontId="0" fillId="14" borderId="3" xfId="0" applyNumberFormat="1" applyFill="1" applyBorder="1" applyAlignment="1">
      <alignment horizontal="center" vertical="center"/>
    </xf>
    <xf numFmtId="44" fontId="0" fillId="14" borderId="34" xfId="1" applyFont="1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38" xfId="0" applyFill="1" applyBorder="1" applyAlignment="1">
      <alignment horizontal="center" vertical="center"/>
    </xf>
    <xf numFmtId="1" fontId="11" fillId="14" borderId="3" xfId="0" applyNumberFormat="1" applyFont="1" applyFill="1" applyBorder="1" applyAlignment="1">
      <alignment horizontal="center" vertical="center"/>
    </xf>
    <xf numFmtId="1" fontId="11" fillId="14" borderId="28" xfId="0" applyNumberFormat="1" applyFont="1" applyFill="1" applyBorder="1" applyAlignment="1">
      <alignment horizontal="center" vertical="center"/>
    </xf>
    <xf numFmtId="44" fontId="11" fillId="14" borderId="4" xfId="1" applyFont="1" applyFill="1" applyBorder="1" applyAlignment="1">
      <alignment horizontal="center" vertical="center"/>
    </xf>
    <xf numFmtId="1" fontId="11" fillId="14" borderId="5" xfId="0" applyNumberFormat="1" applyFont="1" applyFill="1" applyBorder="1" applyAlignment="1">
      <alignment horizontal="center" vertical="center"/>
    </xf>
    <xf numFmtId="1" fontId="11" fillId="14" borderId="60" xfId="0" applyNumberFormat="1" applyFont="1" applyFill="1" applyBorder="1" applyAlignment="1">
      <alignment horizontal="center" vertical="center"/>
    </xf>
    <xf numFmtId="44" fontId="11" fillId="14" borderId="7" xfId="1" applyFont="1" applyFill="1" applyBorder="1" applyAlignment="1">
      <alignment horizontal="center" vertical="center"/>
    </xf>
    <xf numFmtId="1" fontId="11" fillId="14" borderId="2" xfId="0" applyNumberFormat="1" applyFont="1" applyFill="1" applyBorder="1" applyAlignment="1">
      <alignment horizontal="center" vertical="center"/>
    </xf>
    <xf numFmtId="1" fontId="11" fillId="14" borderId="62" xfId="0" applyNumberFormat="1" applyFont="1" applyFill="1" applyBorder="1" applyAlignment="1">
      <alignment horizontal="center" vertical="center"/>
    </xf>
    <xf numFmtId="44" fontId="11" fillId="14" borderId="11" xfId="1" applyFont="1" applyFill="1" applyBorder="1" applyAlignment="1">
      <alignment horizontal="center" vertical="center"/>
    </xf>
    <xf numFmtId="167" fontId="11" fillId="16" borderId="0" xfId="0" applyNumberFormat="1" applyFont="1" applyFill="1" applyAlignment="1">
      <alignment horizontal="center" vertical="center"/>
    </xf>
    <xf numFmtId="10" fontId="20" fillId="16" borderId="0" xfId="0" applyNumberFormat="1" applyFont="1" applyFill="1" applyAlignment="1">
      <alignment horizontal="center" vertical="center"/>
    </xf>
    <xf numFmtId="10" fontId="11" fillId="16" borderId="0" xfId="2" applyNumberFormat="1" applyFont="1" applyFill="1" applyAlignment="1">
      <alignment horizontal="center" vertical="center"/>
    </xf>
    <xf numFmtId="10" fontId="19" fillId="16" borderId="0" xfId="2" applyNumberFormat="1" applyFont="1" applyFill="1" applyAlignment="1">
      <alignment horizontal="center" vertical="center"/>
    </xf>
    <xf numFmtId="0" fontId="5" fillId="2" borderId="38" xfId="0" applyFont="1" applyFill="1" applyBorder="1" applyAlignment="1">
      <alignment horizontal="center"/>
    </xf>
    <xf numFmtId="0" fontId="5" fillId="2" borderId="44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right"/>
    </xf>
    <xf numFmtId="0" fontId="5" fillId="6" borderId="54" xfId="0" applyFont="1" applyFill="1" applyBorder="1" applyAlignment="1">
      <alignment horizontal="right"/>
    </xf>
    <xf numFmtId="0" fontId="3" fillId="2" borderId="55" xfId="0" applyFont="1" applyFill="1" applyBorder="1" applyAlignment="1">
      <alignment horizontal="center"/>
    </xf>
    <xf numFmtId="0" fontId="0" fillId="5" borderId="5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4" fontId="3" fillId="2" borderId="30" xfId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8" borderId="34" xfId="2" applyNumberFormat="1" applyFont="1" applyFill="1" applyBorder="1" applyAlignment="1">
      <alignment horizontal="center"/>
    </xf>
    <xf numFmtId="10" fontId="0" fillId="8" borderId="28" xfId="2" applyNumberFormat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1" fillId="14" borderId="39" xfId="0" applyFont="1" applyFill="1" applyBorder="1" applyAlignment="1">
      <alignment horizontal="center" vertical="center"/>
    </xf>
    <xf numFmtId="0" fontId="11" fillId="14" borderId="44" xfId="0" applyFont="1" applyFill="1" applyBorder="1" applyAlignment="1">
      <alignment horizontal="center" vertical="center"/>
    </xf>
    <xf numFmtId="0" fontId="11" fillId="14" borderId="63" xfId="0" applyFont="1" applyFill="1" applyBorder="1" applyAlignment="1">
      <alignment horizontal="center" vertical="center"/>
    </xf>
    <xf numFmtId="0" fontId="12" fillId="8" borderId="49" xfId="0" applyFont="1" applyFill="1" applyBorder="1" applyAlignment="1">
      <alignment horizontal="center" vertical="center"/>
    </xf>
    <xf numFmtId="0" fontId="12" fillId="8" borderId="59" xfId="0" applyFont="1" applyFill="1" applyBorder="1" applyAlignment="1">
      <alignment horizontal="center" vertical="center"/>
    </xf>
    <xf numFmtId="0" fontId="12" fillId="8" borderId="56" xfId="0" applyFont="1" applyFill="1" applyBorder="1" applyAlignment="1">
      <alignment horizontal="center" vertical="center"/>
    </xf>
    <xf numFmtId="0" fontId="12" fillId="8" borderId="50" xfId="0" applyFont="1" applyFill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 wrapText="1"/>
    </xf>
    <xf numFmtId="0" fontId="12" fillId="8" borderId="51" xfId="0" applyFont="1" applyFill="1" applyBorder="1" applyAlignment="1">
      <alignment horizontal="center" vertical="center" wrapText="1"/>
    </xf>
    <xf numFmtId="0" fontId="12" fillId="8" borderId="15" xfId="0" applyFont="1" applyFill="1" applyBorder="1" applyAlignment="1">
      <alignment horizontal="center" vertical="center" wrapText="1"/>
    </xf>
    <xf numFmtId="1" fontId="11" fillId="8" borderId="25" xfId="0" applyNumberFormat="1" applyFont="1" applyFill="1" applyBorder="1" applyAlignment="1">
      <alignment horizontal="center" vertical="center"/>
    </xf>
    <xf numFmtId="1" fontId="11" fillId="8" borderId="45" xfId="0" applyNumberFormat="1" applyFont="1" applyFill="1" applyBorder="1" applyAlignment="1">
      <alignment horizontal="center" vertical="center"/>
    </xf>
    <xf numFmtId="10" fontId="11" fillId="8" borderId="25" xfId="2" applyNumberFormat="1" applyFont="1" applyFill="1" applyBorder="1" applyAlignment="1">
      <alignment horizontal="center" vertical="center"/>
    </xf>
    <xf numFmtId="10" fontId="11" fillId="8" borderId="45" xfId="2" applyNumberFormat="1" applyFont="1" applyFill="1" applyBorder="1" applyAlignment="1">
      <alignment horizontal="center" vertical="center"/>
    </xf>
    <xf numFmtId="44" fontId="11" fillId="2" borderId="58" xfId="1" applyFont="1" applyFill="1" applyBorder="1" applyAlignment="1">
      <alignment horizontal="center" vertical="center"/>
    </xf>
    <xf numFmtId="44" fontId="11" fillId="8" borderId="52" xfId="0" applyNumberFormat="1" applyFont="1" applyFill="1" applyBorder="1" applyAlignment="1">
      <alignment horizontal="center" vertical="center"/>
    </xf>
    <xf numFmtId="44" fontId="11" fillId="8" borderId="46" xfId="0" applyNumberFormat="1" applyFont="1" applyFill="1" applyBorder="1" applyAlignment="1">
      <alignment horizontal="center" vertical="center"/>
    </xf>
    <xf numFmtId="44" fontId="12" fillId="3" borderId="22" xfId="1" applyFont="1" applyFill="1" applyBorder="1" applyAlignment="1">
      <alignment horizontal="center" vertical="center"/>
    </xf>
    <xf numFmtId="44" fontId="12" fillId="3" borderId="40" xfId="1" applyFont="1" applyFill="1" applyBorder="1" applyAlignment="1">
      <alignment horizontal="center" vertical="center"/>
    </xf>
    <xf numFmtId="0" fontId="11" fillId="14" borderId="49" xfId="0" applyFont="1" applyFill="1" applyBorder="1" applyAlignment="1">
      <alignment horizontal="center" vertical="center" wrapText="1"/>
    </xf>
    <xf numFmtId="0" fontId="11" fillId="14" borderId="59" xfId="0" applyFont="1" applyFill="1" applyBorder="1" applyAlignment="1">
      <alignment horizontal="center" vertical="center" wrapText="1"/>
    </xf>
    <xf numFmtId="0" fontId="11" fillId="14" borderId="56" xfId="0" applyFont="1" applyFill="1" applyBorder="1" applyAlignment="1">
      <alignment horizontal="center" vertical="center" wrapText="1"/>
    </xf>
    <xf numFmtId="9" fontId="11" fillId="14" borderId="50" xfId="2" applyFont="1" applyFill="1" applyBorder="1" applyAlignment="1">
      <alignment horizontal="center" vertical="center" wrapText="1"/>
    </xf>
    <xf numFmtId="9" fontId="11" fillId="14" borderId="61" xfId="2" applyFont="1" applyFill="1" applyBorder="1" applyAlignment="1">
      <alignment horizontal="center" vertical="center" wrapText="1"/>
    </xf>
    <xf numFmtId="9" fontId="11" fillId="14" borderId="45" xfId="2" applyFont="1" applyFill="1" applyBorder="1" applyAlignment="1">
      <alignment horizontal="center" vertical="center" wrapText="1"/>
    </xf>
    <xf numFmtId="167" fontId="11" fillId="8" borderId="25" xfId="2" applyNumberFormat="1" applyFont="1" applyFill="1" applyBorder="1" applyAlignment="1">
      <alignment horizontal="center" vertical="center"/>
    </xf>
    <xf numFmtId="167" fontId="11" fillId="8" borderId="45" xfId="2" applyNumberFormat="1" applyFont="1" applyFill="1" applyBorder="1" applyAlignment="1">
      <alignment horizontal="center" vertical="center"/>
    </xf>
    <xf numFmtId="10" fontId="11" fillId="2" borderId="0" xfId="2" applyNumberFormat="1" applyFont="1" applyFill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1" fillId="14" borderId="37" xfId="0" applyFont="1" applyFill="1" applyBorder="1" applyAlignment="1">
      <alignment horizontal="center" vertical="center" wrapText="1"/>
    </xf>
    <xf numFmtId="9" fontId="11" fillId="14" borderId="25" xfId="2" applyFont="1" applyFill="1" applyBorder="1" applyAlignment="1">
      <alignment horizontal="center" vertical="center" wrapText="1"/>
    </xf>
    <xf numFmtId="0" fontId="11" fillId="16" borderId="20" xfId="0" applyFont="1" applyFill="1" applyBorder="1" applyAlignment="1">
      <alignment horizontal="center" vertical="center"/>
    </xf>
    <xf numFmtId="0" fontId="11" fillId="16" borderId="68" xfId="0" applyFont="1" applyFill="1" applyBorder="1" applyAlignment="1">
      <alignment horizontal="center" vertical="center"/>
    </xf>
    <xf numFmtId="0" fontId="11" fillId="16" borderId="20" xfId="0" applyNumberFormat="1" applyFont="1" applyFill="1" applyBorder="1" applyAlignment="1">
      <alignment horizontal="center" vertical="center"/>
    </xf>
    <xf numFmtId="0" fontId="11" fillId="14" borderId="34" xfId="0" applyFont="1" applyFill="1" applyBorder="1" applyAlignment="1">
      <alignment horizontal="center" vertical="center"/>
    </xf>
    <xf numFmtId="0" fontId="11" fillId="14" borderId="28" xfId="0" applyFont="1" applyFill="1" applyBorder="1" applyAlignment="1">
      <alignment horizontal="center" vertical="center"/>
    </xf>
    <xf numFmtId="44" fontId="11" fillId="14" borderId="25" xfId="2" applyNumberFormat="1" applyFont="1" applyFill="1" applyBorder="1" applyAlignment="1">
      <alignment horizontal="center" vertical="center" wrapText="1"/>
    </xf>
    <xf numFmtId="44" fontId="11" fillId="14" borderId="50" xfId="2" applyNumberFormat="1" applyFont="1" applyFill="1" applyBorder="1" applyAlignment="1">
      <alignment horizontal="center" vertical="center" wrapText="1"/>
    </xf>
    <xf numFmtId="0" fontId="11" fillId="14" borderId="50" xfId="2" applyNumberFormat="1" applyFont="1" applyFill="1" applyBorder="1" applyAlignment="1">
      <alignment horizontal="center" vertical="center" wrapText="1"/>
    </xf>
    <xf numFmtId="0" fontId="11" fillId="14" borderId="61" xfId="2" applyNumberFormat="1" applyFont="1" applyFill="1" applyBorder="1" applyAlignment="1">
      <alignment horizontal="center" vertical="center" wrapText="1"/>
    </xf>
    <xf numFmtId="0" fontId="11" fillId="14" borderId="45" xfId="2" applyNumberFormat="1" applyFont="1" applyFill="1" applyBorder="1" applyAlignment="1">
      <alignment horizontal="center" vertical="center" wrapText="1"/>
    </xf>
    <xf numFmtId="0" fontId="11" fillId="14" borderId="25" xfId="2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5" fillId="4" borderId="67" xfId="0" applyFont="1" applyFill="1" applyBorder="1" applyAlignment="1">
      <alignment horizontal="center"/>
    </xf>
    <xf numFmtId="0" fontId="25" fillId="8" borderId="28" xfId="0" applyFont="1" applyFill="1" applyBorder="1" applyAlignment="1">
      <alignment horizontal="center"/>
    </xf>
    <xf numFmtId="0" fontId="25" fillId="8" borderId="1" xfId="0" applyFont="1" applyFill="1" applyBorder="1" applyAlignment="1">
      <alignment horizontal="center"/>
    </xf>
    <xf numFmtId="0" fontId="25" fillId="8" borderId="25" xfId="0" applyFont="1" applyFill="1" applyBorder="1" applyAlignment="1">
      <alignment horizontal="center"/>
    </xf>
    <xf numFmtId="0" fontId="25" fillId="8" borderId="34" xfId="0" applyFont="1" applyFill="1" applyBorder="1" applyAlignment="1">
      <alignment horizontal="center"/>
    </xf>
    <xf numFmtId="0" fontId="25" fillId="7" borderId="28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center"/>
    </xf>
    <xf numFmtId="0" fontId="25" fillId="7" borderId="25" xfId="0" applyFont="1" applyFill="1" applyBorder="1" applyAlignment="1">
      <alignment horizontal="center"/>
    </xf>
    <xf numFmtId="0" fontId="25" fillId="7" borderId="34" xfId="0" applyFont="1" applyFill="1" applyBorder="1" applyAlignment="1">
      <alignment horizontal="center"/>
    </xf>
    <xf numFmtId="0" fontId="25" fillId="10" borderId="28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25" xfId="0" applyFont="1" applyFill="1" applyBorder="1" applyAlignment="1">
      <alignment horizontal="center"/>
    </xf>
    <xf numFmtId="0" fontId="25" fillId="10" borderId="34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64" xfId="0" applyFill="1" applyBorder="1" applyAlignment="1">
      <alignment horizontal="center" vertical="center"/>
    </xf>
    <xf numFmtId="0" fontId="0" fillId="14" borderId="40" xfId="0" applyFill="1" applyBorder="1" applyAlignment="1">
      <alignment horizontal="center" vertical="center"/>
    </xf>
    <xf numFmtId="0" fontId="2" fillId="14" borderId="31" xfId="0" applyFont="1" applyFill="1" applyBorder="1" applyAlignment="1">
      <alignment horizontal="center" vertical="center"/>
    </xf>
    <xf numFmtId="0" fontId="2" fillId="14" borderId="32" xfId="0" applyFont="1" applyFill="1" applyBorder="1" applyAlignment="1">
      <alignment horizontal="center" vertical="center"/>
    </xf>
    <xf numFmtId="0" fontId="2" fillId="14" borderId="33" xfId="0" applyFont="1" applyFill="1" applyBorder="1" applyAlignment="1">
      <alignment horizontal="center" vertical="center"/>
    </xf>
    <xf numFmtId="0" fontId="0" fillId="14" borderId="66" xfId="0" applyFill="1" applyBorder="1" applyAlignment="1">
      <alignment horizontal="center" vertical="center"/>
    </xf>
    <xf numFmtId="0" fontId="0" fillId="14" borderId="38" xfId="0" applyFill="1" applyBorder="1" applyAlignment="1">
      <alignment horizontal="center" vertical="center"/>
    </xf>
    <xf numFmtId="0" fontId="0" fillId="14" borderId="61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39" xfId="0" applyFill="1" applyBorder="1" applyAlignment="1">
      <alignment horizontal="center" vertical="center"/>
    </xf>
    <xf numFmtId="0" fontId="0" fillId="14" borderId="44" xfId="0" applyFill="1" applyBorder="1" applyAlignment="1">
      <alignment horizontal="center" vertical="center"/>
    </xf>
    <xf numFmtId="0" fontId="0" fillId="14" borderId="63" xfId="0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  <xf numFmtId="0" fontId="0" fillId="14" borderId="25" xfId="0" applyFill="1" applyBorder="1" applyAlignment="1">
      <alignment horizontal="center" vertical="center" wrapText="1"/>
    </xf>
    <xf numFmtId="0" fontId="0" fillId="14" borderId="61" xfId="0" applyFill="1" applyBorder="1" applyAlignment="1">
      <alignment horizontal="center" vertical="center" wrapText="1"/>
    </xf>
    <xf numFmtId="0" fontId="0" fillId="14" borderId="14" xfId="0" applyFill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43"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theme="1"/>
      </font>
    </dxf>
    <dxf>
      <font>
        <color theme="3" tint="0.79998168889431442"/>
      </font>
    </dxf>
    <dxf>
      <font>
        <color theme="3" tint="0.79998168889431442"/>
      </font>
    </dxf>
    <dxf>
      <font>
        <color theme="1"/>
      </font>
    </dxf>
    <dxf>
      <font>
        <color theme="1"/>
      </font>
    </dxf>
    <dxf>
      <font>
        <color theme="3" tint="0.79998168889431442"/>
      </font>
    </dxf>
    <dxf>
      <font>
        <color theme="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pieChart>
        <c:varyColors val="1"/>
        <c:ser>
          <c:idx val="0"/>
          <c:order val="0"/>
          <c:tx>
            <c:strRef>
              <c:f>'2022b'!$B$3:$AM$3</c:f>
              <c:strCache>
                <c:ptCount val="1"/>
                <c:pt idx="0">
                  <c:v>RENDIMENTOS DE 2022</c:v>
                </c:pt>
              </c:strCache>
            </c:strRef>
          </c:tx>
          <c:dLbls>
            <c:dLbl>
              <c:idx val="0"/>
              <c:layout>
                <c:manualLayout>
                  <c:x val="-0.10894575479725667"/>
                  <c:y val="0.15085983384186763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-2.1367952847320411E-2"/>
                  <c:y val="-7.0643912839310147E-3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-1.52562040628485E-2"/>
                  <c:y val="-2.5549094097669645E-3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0.37519816272966044"/>
                  <c:y val="-1.6026011629217626E-2"/>
                </c:manualLayout>
              </c:layout>
              <c:showCatName val="1"/>
              <c:showPercent val="1"/>
            </c:dLbl>
            <c:dLbl>
              <c:idx val="5"/>
              <c:layout>
                <c:manualLayout>
                  <c:x val="0.58972369277993897"/>
                  <c:y val="-2.7745693041432706E-2"/>
                </c:manualLayout>
              </c:layout>
              <c:showCatName val="1"/>
              <c:showPercent val="1"/>
            </c:dLbl>
            <c:dLbl>
              <c:idx val="6"/>
              <c:layout>
                <c:manualLayout>
                  <c:x val="-0.21805654511719433"/>
                  <c:y val="-0.18032808775713283"/>
                </c:manualLayout>
              </c:layout>
              <c:showCatName val="1"/>
              <c:showPercent val="1"/>
            </c:dLbl>
            <c:dLbl>
              <c:idx val="7"/>
              <c:layout>
                <c:manualLayout>
                  <c:x val="0.50475785684927565"/>
                  <c:y val="-0.20199585606156739"/>
                </c:manualLayout>
              </c:layout>
              <c:showCatName val="1"/>
              <c:showPercent val="1"/>
            </c:dLbl>
            <c:dLbl>
              <c:idx val="8"/>
              <c:layout>
                <c:manualLayout>
                  <c:x val="1.8811351706036799E-2"/>
                  <c:y val="3.7005073420333205E-2"/>
                </c:manualLayout>
              </c:layout>
              <c:showCatName val="1"/>
              <c:showPercent val="1"/>
            </c:dLbl>
            <c:dLbl>
              <c:idx val="9"/>
              <c:layout>
                <c:manualLayout>
                  <c:x val="0.56387689894534576"/>
                  <c:y val="-0.149008748561751"/>
                </c:manualLayout>
              </c:layout>
              <c:showCatName val="1"/>
              <c:showPercent val="1"/>
            </c:dLbl>
            <c:dLbl>
              <c:idx val="11"/>
              <c:layout>
                <c:manualLayout>
                  <c:x val="0.34722112860892379"/>
                  <c:y val="-3.5091917215962116E-2"/>
                </c:manualLayout>
              </c:layout>
              <c:showCatName val="1"/>
              <c:showPercent val="1"/>
            </c:dLbl>
            <c:dLbl>
              <c:idx val="12"/>
              <c:layout>
                <c:manualLayout>
                  <c:x val="9.3106062924584357E-2"/>
                  <c:y val="-8.1843896815488005E-4"/>
                </c:manualLayout>
              </c:layout>
              <c:showCatName val="1"/>
              <c:showPercent val="1"/>
            </c:dLbl>
            <c:dLbl>
              <c:idx val="13"/>
              <c:layout>
                <c:manualLayout>
                  <c:x val="0.40443313444216922"/>
                  <c:y val="0.4149051590030513"/>
                </c:manualLayout>
              </c:layout>
              <c:showCatName val="1"/>
              <c:showPercent val="1"/>
            </c:dLbl>
            <c:dLbl>
              <c:idx val="14"/>
              <c:layout>
                <c:manualLayout>
                  <c:x val="-0.42825945872352827"/>
                  <c:y val="0.45413848588234573"/>
                </c:manualLayout>
              </c:layout>
              <c:showCatName val="1"/>
              <c:showPercent val="1"/>
            </c:dLbl>
            <c:dLbl>
              <c:idx val="15"/>
              <c:layout>
                <c:manualLayout>
                  <c:x val="0.41049683128936326"/>
                  <c:y val="0.61995388700089848"/>
                </c:manualLayout>
              </c:layout>
              <c:showCatName val="1"/>
              <c:showPercent val="1"/>
            </c:dLbl>
            <c:showCatName val="1"/>
            <c:showPercent val="1"/>
          </c:dLbls>
          <c:cat>
            <c:strRef>
              <c:f>'2022b'!$C$6:$C$21</c:f>
              <c:strCache>
                <c:ptCount val="16"/>
                <c:pt idx="0">
                  <c:v>MXRF11</c:v>
                </c:pt>
                <c:pt idx="1">
                  <c:v>KISU11</c:v>
                </c:pt>
                <c:pt idx="2">
                  <c:v>RZAK11</c:v>
                </c:pt>
                <c:pt idx="3">
                  <c:v>VGHF11</c:v>
                </c:pt>
                <c:pt idx="4">
                  <c:v>XPLG11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XPCM11</c:v>
                </c:pt>
                <c:pt idx="9">
                  <c:v>BBPO11</c:v>
                </c:pt>
                <c:pt idx="10">
                  <c:v>0</c:v>
                </c:pt>
                <c:pt idx="11">
                  <c:v>0</c:v>
                </c:pt>
                <c:pt idx="12">
                  <c:v>IRDM11</c:v>
                </c:pt>
                <c:pt idx="13">
                  <c:v>BIME11</c:v>
                </c:pt>
                <c:pt idx="14">
                  <c:v>CPTS11</c:v>
                </c:pt>
                <c:pt idx="15">
                  <c:v>URPR11</c:v>
                </c:pt>
              </c:strCache>
            </c:strRef>
          </c:cat>
          <c:val>
            <c:numRef>
              <c:f>'2022b'!$AN$6:$AN$21</c:f>
              <c:numCache>
                <c:formatCode>_-"R$"\ * #,##0.00_-;\-"R$"\ * #,##0.00_-;_-"R$"\ * "-"??_-;_-@_-</c:formatCode>
                <c:ptCount val="16"/>
                <c:pt idx="0">
                  <c:v>7.1999999999999993</c:v>
                </c:pt>
                <c:pt idx="1">
                  <c:v>2.9000000000000004</c:v>
                </c:pt>
                <c:pt idx="2">
                  <c:v>6.01</c:v>
                </c:pt>
                <c:pt idx="3">
                  <c:v>1.08</c:v>
                </c:pt>
                <c:pt idx="4">
                  <c:v>6.28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2.8899999999999997</c:v>
                </c:pt>
                <c:pt idx="13">
                  <c:v>0.08</c:v>
                </c:pt>
                <c:pt idx="14">
                  <c:v>0.85</c:v>
                </c:pt>
                <c:pt idx="15">
                  <c:v>1.1299999999999999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lineChart>
        <c:grouping val="standard"/>
        <c:ser>
          <c:idx val="0"/>
          <c:order val="0"/>
          <c:tx>
            <c:strRef>
              <c:f>'2022b'!$L$5</c:f>
              <c:strCache>
                <c:ptCount val="1"/>
                <c:pt idx="0">
                  <c:v>Rend. Tot</c:v>
                </c:pt>
              </c:strCache>
            </c:strRef>
          </c:tx>
          <c:dLbls>
            <c:dLblPos val="t"/>
            <c:showVal val="1"/>
          </c:dLbls>
          <c:cat>
            <c:strRef>
              <c:f>'2022b'!$E$23:$P$23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('2022b'!$F$22,'2022b'!$I$22,'2022b'!$L$22,'2022b'!$O$22,'2022b'!$R$22,'2022b'!$U$22,'2022b'!$X$22,'2022b'!$AA$22,'2022b'!$AD$22,'2022b'!$AG$22,'2022b'!$AJ$22,'2022b'!$AM$22)</c:f>
              <c:numCache>
                <c:formatCode>_-"R$"\ * #,##0.00_-;\-"R$"\ * #,##0.00_-;_-"R$"\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1.1099999999999999</c:v>
                </c:pt>
                <c:pt idx="3">
                  <c:v>1.1600000000000001</c:v>
                </c:pt>
                <c:pt idx="4">
                  <c:v>1.21</c:v>
                </c:pt>
                <c:pt idx="5">
                  <c:v>1.34</c:v>
                </c:pt>
                <c:pt idx="6">
                  <c:v>1.3</c:v>
                </c:pt>
                <c:pt idx="7">
                  <c:v>4.3599999999999994</c:v>
                </c:pt>
                <c:pt idx="8">
                  <c:v>5.0599999999999996</c:v>
                </c:pt>
                <c:pt idx="9">
                  <c:v>5.29</c:v>
                </c:pt>
                <c:pt idx="10">
                  <c:v>8.31</c:v>
                </c:pt>
                <c:pt idx="11">
                  <c:v>0</c:v>
                </c:pt>
              </c:numCache>
            </c:numRef>
          </c:val>
        </c:ser>
        <c:marker val="1"/>
        <c:axId val="95798400"/>
        <c:axId val="95799936"/>
      </c:lineChart>
      <c:catAx>
        <c:axId val="95798400"/>
        <c:scaling>
          <c:orientation val="minMax"/>
        </c:scaling>
        <c:axPos val="b"/>
        <c:numFmt formatCode="General" sourceLinked="1"/>
        <c:tickLblPos val="nextTo"/>
        <c:crossAx val="95799936"/>
        <c:crosses val="autoZero"/>
        <c:auto val="1"/>
        <c:lblAlgn val="ctr"/>
        <c:lblOffset val="100"/>
      </c:catAx>
      <c:valAx>
        <c:axId val="95799936"/>
        <c:scaling>
          <c:orientation val="minMax"/>
        </c:scaling>
        <c:axPos val="l"/>
        <c:majorGridlines/>
        <c:numFmt formatCode="_-&quot;R$&quot;\ * #,##0.00_-;\-&quot;R$&quot;\ * #,##0.00_-;_-&quot;R$&quot;\ * &quot;-&quot;??_-;_-@_-" sourceLinked="1"/>
        <c:tickLblPos val="nextTo"/>
        <c:crossAx val="95798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'2022b'!$C$6</c:f>
              <c:strCache>
                <c:ptCount val="1"/>
                <c:pt idx="0">
                  <c:v>MXRF11</c:v>
                </c:pt>
              </c:strCache>
            </c:strRef>
          </c:tx>
          <c:val>
            <c:numRef>
              <c:f>('2022b'!$F$6,'2022b'!$I$6,'2022b'!$L$6,'2022b'!$O$6,'2022b'!$O$6,'2022b'!$O$6,'2022b'!$R$6,'2022b'!$U$6,'2022b'!$X$6,'2022b'!$AA$6,'2022b'!$AD$6,'2022b'!$AG$6,'2022b'!$AJ$6,'2022b'!$AM$6)</c:f>
              <c:numCache>
                <c:formatCode>_-"R$"\ * #,##0.00_-;\-"R$"\ * #,##0.00_-;_-"R$"\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0.44999999999999996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0.66</c:v>
                </c:pt>
                <c:pt idx="8">
                  <c:v>0.60000000000000009</c:v>
                </c:pt>
                <c:pt idx="9">
                  <c:v>0.72</c:v>
                </c:pt>
                <c:pt idx="10">
                  <c:v>0.72</c:v>
                </c:pt>
                <c:pt idx="11">
                  <c:v>1.5</c:v>
                </c:pt>
                <c:pt idx="12">
                  <c:v>1.5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'2022b'!$C$7</c:f>
              <c:strCache>
                <c:ptCount val="1"/>
                <c:pt idx="0">
                  <c:v>KISU11</c:v>
                </c:pt>
              </c:strCache>
            </c:strRef>
          </c:tx>
          <c:val>
            <c:numRef>
              <c:f>('2022b'!$F$7,'2022b'!$I$7,'2022b'!$L$7,'2022b'!$O$7,'2022b'!$R$7,'2022b'!$U$7,'2022b'!$X$7,'2022b'!$AA$7,'2022b'!$AD$7,'2022b'!$AG$7,'2022b'!$AJ$7,'2022b'!$AM$7)</c:f>
              <c:numCache>
                <c:formatCode>_-"R$"\ * #,##0.00_-;\-"R$"\ * #,##0.00_-;_-"R$"\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0.70000000000000007</c:v>
                </c:pt>
                <c:pt idx="8">
                  <c:v>0.70000000000000007</c:v>
                </c:pt>
                <c:pt idx="9">
                  <c:v>0.75</c:v>
                </c:pt>
                <c:pt idx="10">
                  <c:v>0.75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'2022b'!$C$8</c:f>
              <c:strCache>
                <c:ptCount val="1"/>
                <c:pt idx="0">
                  <c:v>RZAK11</c:v>
                </c:pt>
              </c:strCache>
            </c:strRef>
          </c:tx>
          <c:val>
            <c:numRef>
              <c:f>('2022b'!$F$8,'2022b'!$I$8,'2022b'!$L$8,'2022b'!$O$8,'2022b'!$R$8,'2022b'!$U$8,'2022b'!$X$8,'2022b'!$AA$8,'2022b'!$AD$8,'2022b'!$AG$8,'2022b'!$AJ$8,'2022b'!$AM$8)</c:f>
              <c:numCache>
                <c:formatCode>_-"R$"\ * #,##0.00_-;\-"R$"\ * #,##0.00_-;_-"R$"\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1.66</c:v>
                </c:pt>
                <c:pt idx="9">
                  <c:v>1.45</c:v>
                </c:pt>
                <c:pt idx="10">
                  <c:v>1.4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'2022b'!$C$9</c:f>
              <c:strCache>
                <c:ptCount val="1"/>
                <c:pt idx="0">
                  <c:v>VGHF11</c:v>
                </c:pt>
              </c:strCache>
            </c:strRef>
          </c:tx>
          <c:val>
            <c:numRef>
              <c:f>('2022b'!$F$9,'2022b'!$I$9,'2022b'!$L$9,'2022b'!$O$9,'2022b'!$R$9,'2022b'!$U$9,'2022b'!$X$9,'2022b'!$AA$9,'2022b'!$AD$9,'2022b'!$AG$9,'2022b'!$AJ$9,'2022b'!$AM$9)</c:f>
              <c:numCache>
                <c:formatCode>_-"R$"\ * #,##0.00_-;\-"R$"\ * #,##0.00_-;_-"R$"\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1.08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'2022b'!$C$10</c:f>
              <c:strCache>
                <c:ptCount val="1"/>
                <c:pt idx="0">
                  <c:v>XPLG11</c:v>
                </c:pt>
              </c:strCache>
            </c:strRef>
          </c:tx>
          <c:val>
            <c:numRef>
              <c:f>('2022b'!$F$10,'2022b'!$I$10,'2022b'!$L$10,'2022b'!$O$10,'2022b'!$R$10,'2022b'!$U$10,'2022b'!$X$10,'2022b'!$AA$10,'2022b'!$AD$10,'2022b'!$AG$10,'2022b'!$AJ$10,'2022b'!$AM$10)</c:f>
              <c:numCache>
                <c:formatCode>_-"R$"\ * #,##0.00_-;\-"R$"\ * #,##0.00_-;_-"R$"\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0.66</c:v>
                </c:pt>
                <c:pt idx="3">
                  <c:v>0.66</c:v>
                </c:pt>
                <c:pt idx="4">
                  <c:v>0.66</c:v>
                </c:pt>
                <c:pt idx="5">
                  <c:v>0.68</c:v>
                </c:pt>
                <c:pt idx="6">
                  <c:v>0.7</c:v>
                </c:pt>
                <c:pt idx="7">
                  <c:v>0.72</c:v>
                </c:pt>
                <c:pt idx="8">
                  <c:v>0.72</c:v>
                </c:pt>
                <c:pt idx="9">
                  <c:v>0.74</c:v>
                </c:pt>
                <c:pt idx="10">
                  <c:v>0.74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'2022b'!$C$11</c:f>
              <c:strCache>
                <c:ptCount val="1"/>
                <c:pt idx="0">
                  <c:v>0</c:v>
                </c:pt>
              </c:strCache>
            </c:strRef>
          </c:tx>
          <c:val>
            <c:numRef>
              <c:f>('2022b'!$F$11,'2022b'!$I$11,'2022b'!$L$11,'2022b'!$O$11,'2022b'!$R$11,'2022b'!$U$11,'2022b'!$X$11,'2022b'!$AA$11,'2022b'!$AD$11,'2022b'!$AG$11,'2022b'!$AJ$11,'2022b'!$AM$11)</c:f>
              <c:numCache>
                <c:formatCode>_-"R$"\ * #,##0.00_-;\-"R$"\ * #,##0.00_-;_-"R$"\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'2022b'!$C$12</c:f>
              <c:strCache>
                <c:ptCount val="1"/>
                <c:pt idx="0">
                  <c:v>0</c:v>
                </c:pt>
              </c:strCache>
            </c:strRef>
          </c:tx>
          <c:val>
            <c:numRef>
              <c:f>('2022b'!$F$12,'2022b'!$I$12,'2022b'!$L$12,'2022b'!$O$12,'2022b'!$R$12,'2022b'!$U$12,'2022b'!$X$12,'2022b'!$AA$12,'2022b'!$AD$12,'2022b'!$AG$12,'2022b'!$AJ$12,'2022b'!$AM$12)</c:f>
              <c:numCache>
                <c:formatCode>_-"R$"\ * #,##0.00_-;\-"R$"\ * #,##0.00_-;_-"R$"\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'2022b'!$C$13</c:f>
              <c:strCache>
                <c:ptCount val="1"/>
                <c:pt idx="0">
                  <c:v>0</c:v>
                </c:pt>
              </c:strCache>
            </c:strRef>
          </c:tx>
          <c:val>
            <c:numRef>
              <c:f>('2022b'!$F$13,'2022b'!$I$13,'2022b'!$L$13,'2022b'!$O$13,'2022b'!$R$13,'2022b'!$U$13,'2022b'!$X$13,'2022b'!$AA$13)</c:f>
              <c:numCache>
                <c:formatCode>_-"R$"\ * #,##0.00_-;\-"R$"\ * #,##0.00_-;_-"R$"\ * "-"??_-;_-@_-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'2022b'!$C$14</c:f>
              <c:strCache>
                <c:ptCount val="1"/>
                <c:pt idx="0">
                  <c:v>XPCM11</c:v>
                </c:pt>
              </c:strCache>
            </c:strRef>
          </c:tx>
          <c:val>
            <c:numRef>
              <c:f>('2022b'!$F$14,'2022b'!$I$14,'2022b'!$L$14,'2022b'!$O$14,'2022b'!$R$14,'2022b'!$U$14,'2022b'!$X$14,'2022b'!$AA$14,'2022b'!$AD$14,'2022b'!$AG$14,'2022b'!$AJ$14,'2022b'!$AM$14)</c:f>
              <c:numCache>
                <c:formatCode>_-"R$"\ * #,##0.00_-;\-"R$"\ * #,##0.00_-;_-"R$"\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9"/>
          <c:order val="9"/>
          <c:tx>
            <c:strRef>
              <c:f>'2022b'!$C$15</c:f>
              <c:strCache>
                <c:ptCount val="1"/>
                <c:pt idx="0">
                  <c:v>BBPO11</c:v>
                </c:pt>
              </c:strCache>
            </c:strRef>
          </c:tx>
          <c:val>
            <c:numRef>
              <c:f>('2022b'!$F$15,'2022b'!$I$15,'2022b'!$L$15,'2022b'!$O$15,'2022b'!$R$15,'2022b'!$U$15,'2022b'!$X$15,'2022b'!$AA$15,'2022b'!$AD$15,'2022b'!$AG$15,'2022b'!$AJ$15,'2022b'!$AM$15)</c:f>
              <c:numCache>
                <c:formatCode>_-"R$"\ * #,##0.00_-;\-"R$"\ * #,##0.00_-;_-"R$"\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'2022b'!$C$16</c:f>
              <c:strCache>
                <c:ptCount val="1"/>
                <c:pt idx="0">
                  <c:v>0</c:v>
                </c:pt>
              </c:strCache>
            </c:strRef>
          </c:tx>
          <c:val>
            <c:numRef>
              <c:f>('2022b'!$F$16,'2022b'!$I$16,'2022b'!$L$16,'2022b'!$O$16,'2022b'!$R$16,'2022b'!$U$16,'2022b'!$X$16,'2022b'!$AA$16,'2022b'!$AD$16,'2022b'!$AG$16,'2022b'!$AJ$16,'2022b'!$AM$16)</c:f>
              <c:numCache>
                <c:formatCode>_-"R$"\ * #,##0.00_-;\-"R$"\ * #,##0.00_-;_-"R$"\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'2022b'!$C$17</c:f>
              <c:strCache>
                <c:ptCount val="1"/>
                <c:pt idx="0">
                  <c:v>0</c:v>
                </c:pt>
              </c:strCache>
            </c:strRef>
          </c:tx>
          <c:val>
            <c:numRef>
              <c:f>('2022b'!$F$17,'2022b'!$I$17,'2022b'!$L$17,'2022b'!$O$17,'2022b'!$R$17,'2022b'!$U$17,'2022b'!$X$17,'2022b'!$AA$17,'2022b'!$AD$17,'2022b'!$AG$17,'2022b'!$AJ$17,'2022b'!$AM$17)</c:f>
              <c:numCache>
                <c:formatCode>_-"R$"\ * #,##0.00_-;\-"R$"\ * #,##0.00_-;_-"R$"\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'2022b'!$C$18</c:f>
              <c:strCache>
                <c:ptCount val="1"/>
                <c:pt idx="0">
                  <c:v>IRDM11</c:v>
                </c:pt>
              </c:strCache>
            </c:strRef>
          </c:tx>
          <c:val>
            <c:numRef>
              <c:f>('2022b'!$F$18,'2022b'!$I$18,'2022b'!$L$18,'2022b'!$O$18,'2022b'!$R$18,'2022b'!$U$18,'2022b'!$X$18,'2022b'!$AA$18,'2022b'!$AD$18,'2022b'!$AG$18,'2022b'!$AJ$18,'2022b'!$AM$18)</c:f>
              <c:numCache>
                <c:formatCode>_-"R$"\ * #,##0.00_-;\-"R$"\ * #,##0.00_-;_-"R$"\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1.26</c:v>
                </c:pt>
                <c:pt idx="9">
                  <c:v>0.85</c:v>
                </c:pt>
                <c:pt idx="10">
                  <c:v>0.78</c:v>
                </c:pt>
                <c:pt idx="11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'2022b'!$C$19</c:f>
              <c:strCache>
                <c:ptCount val="1"/>
                <c:pt idx="0">
                  <c:v>BIME11</c:v>
                </c:pt>
              </c:strCache>
            </c:strRef>
          </c:tx>
          <c:val>
            <c:numRef>
              <c:f>('2022b'!$F$19,'2022b'!$I$19,'2022b'!$L$19,'2022b'!$O$19,'2022b'!$R$19,'2022b'!$U$19,'2022b'!$X$19,'2022b'!$AA$19,'2022b'!$AD$19,'2022b'!$AG$19,'2022b'!$AJ$19,'2022b'!$AM$19)</c:f>
              <c:numCache>
                <c:formatCode>_-"R$"\ * #,##0.00_-;\-"R$"\ * #,##0.00_-;_-"R$"\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0.08</c:v>
                </c:pt>
                <c:pt idx="1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'2022b'!$C$20</c:f>
              <c:strCache>
                <c:ptCount val="1"/>
                <c:pt idx="0">
                  <c:v>CPTS11</c:v>
                </c:pt>
              </c:strCache>
            </c:strRef>
          </c:tx>
          <c:val>
            <c:numRef>
              <c:f>('2022b'!$F$20,'2022b'!$I$20,'2022b'!$L$20,'2022b'!$O$20,'2022b'!$R$20,'2022b'!$U$20,'2022b'!$X$20,'2022b'!$AA$20,'2022b'!$AD$20,'2022b'!$AG$20,'2022b'!$AJ$20,'2022b'!$AM$20)</c:f>
              <c:numCache>
                <c:formatCode>_-"R$"\ * #,##0.00_-;\-"R$"\ * #,##0.00_-;_-"R$"\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0.85</c:v>
                </c:pt>
                <c:pt idx="11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'2022b'!$C$21</c:f>
              <c:strCache>
                <c:ptCount val="1"/>
                <c:pt idx="0">
                  <c:v>URPR11</c:v>
                </c:pt>
              </c:strCache>
            </c:strRef>
          </c:tx>
          <c:val>
            <c:numRef>
              <c:f>('2022b'!$F$21,'2022b'!$I$21,'2022b'!$L$21,'2022b'!$O$21,'2022b'!$R$21,'2022b'!$U$21,'2022b'!$X$21,'2022b'!$AA$21,'2022b'!$AD$21,'2022b'!$AG$21,'2022b'!$AJ$21,'2022b'!$AM$21)</c:f>
              <c:numCache>
                <c:formatCode>_-"R$"\ * #,##0.00_-;\-"R$"\ * #,##0.00_-;_-"R$"\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1.1299999999999999</c:v>
                </c:pt>
                <c:pt idx="11">
                  <c:v>0</c:v>
                </c:pt>
              </c:numCache>
            </c:numRef>
          </c:val>
        </c:ser>
        <c:marker val="1"/>
        <c:axId val="114061312"/>
        <c:axId val="114062848"/>
      </c:lineChart>
      <c:catAx>
        <c:axId val="114061312"/>
        <c:scaling>
          <c:orientation val="minMax"/>
        </c:scaling>
        <c:axPos val="b"/>
        <c:tickLblPos val="nextTo"/>
        <c:crossAx val="114062848"/>
        <c:crosses val="autoZero"/>
        <c:auto val="1"/>
        <c:lblAlgn val="ctr"/>
        <c:lblOffset val="100"/>
      </c:catAx>
      <c:valAx>
        <c:axId val="114062848"/>
        <c:scaling>
          <c:orientation val="minMax"/>
        </c:scaling>
        <c:axPos val="l"/>
        <c:majorGridlines/>
        <c:numFmt formatCode="_-&quot;R$&quot;\ * #,##0.00_-;\-&quot;R$&quot;\ * #,##0.00_-;_-&quot;R$&quot;\ * &quot;-&quot;??_-;_-@_-" sourceLinked="1"/>
        <c:tickLblPos val="nextTo"/>
        <c:crossAx val="1140613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'2022b'!$C$6</c:f>
              <c:strCache>
                <c:ptCount val="1"/>
                <c:pt idx="0">
                  <c:v>MXRF11</c:v>
                </c:pt>
              </c:strCache>
            </c:strRef>
          </c:tx>
          <c:cat>
            <c:strRef>
              <c:f>'2022b'!$E$71:$P$71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('2022b'!$D$6,'2022b'!$G$6,'2022b'!$J$6,'2022b'!$M$6,'2022b'!$P$6,'2022b'!$S$6,'2022b'!$V$6,'2022b'!$Y$6,'2022b'!$AB$6,'2022b'!$AE$6,'2022b'!$AH$6,'2022b'!$AK$6)</c:f>
              <c:numCache>
                <c:formatCode>0</c:formatCode>
                <c:ptCount val="12"/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</c:ser>
        <c:ser>
          <c:idx val="1"/>
          <c:order val="1"/>
          <c:tx>
            <c:strRef>
              <c:f>'2022b'!$C$7</c:f>
              <c:strCache>
                <c:ptCount val="1"/>
                <c:pt idx="0">
                  <c:v>KISU11</c:v>
                </c:pt>
              </c:strCache>
            </c:strRef>
          </c:tx>
          <c:cat>
            <c:strRef>
              <c:f>'2022b'!$E$71:$P$71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('2022b'!$D$7,'2022b'!$G$7,'2022b'!$J$7,'2022b'!$M$7,'2022b'!$P$7,'2022b'!$S$7,'2022b'!$V$7,'2022b'!$Y$7,'2022b'!$AB$7,'2022b'!$AE$7,'2022b'!$AH$7,'2022b'!$AK$7)</c:f>
              <c:numCache>
                <c:formatCode>0</c:formatCode>
                <c:ptCount val="12"/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ser>
          <c:idx val="2"/>
          <c:order val="2"/>
          <c:tx>
            <c:strRef>
              <c:f>'2022b'!$C$8</c:f>
              <c:strCache>
                <c:ptCount val="1"/>
                <c:pt idx="0">
                  <c:v>RZAK11</c:v>
                </c:pt>
              </c:strCache>
            </c:strRef>
          </c:tx>
          <c:val>
            <c:numRef>
              <c:f>('2022b'!$D$8,'2022b'!$G$8,'2022b'!$J$8,'2022b'!$M$8,'2022b'!$P$8,'2022b'!$S$8,'2022b'!$V$8,'2022b'!$Y$8,'2022b'!$AB$8,'2022b'!$AE$8,'2022b'!$AH$8,'2022b'!$AK$8)</c:f>
              <c:numCache>
                <c:formatCode>0</c:formatCode>
                <c:ptCount val="12"/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'2022b'!$C$9</c:f>
              <c:strCache>
                <c:ptCount val="1"/>
                <c:pt idx="0">
                  <c:v>VGHF11</c:v>
                </c:pt>
              </c:strCache>
            </c:strRef>
          </c:tx>
          <c:val>
            <c:numRef>
              <c:f>('2022b'!$D$9,'2022b'!$G$9,'2022b'!$J$9,'2022b'!$M$9,'2022b'!$P$9,'2022b'!$S$9,'2022b'!$V$9,'2022b'!$Y$9,'2022b'!$AB$9,'2022b'!$AE$9,'2022b'!$AH$9,'2022b'!$AK$9)</c:f>
              <c:numCache>
                <c:formatCode>0</c:formatCode>
                <c:ptCount val="12"/>
                <c:pt idx="10">
                  <c:v>12</c:v>
                </c:pt>
                <c:pt idx="11">
                  <c:v>12</c:v>
                </c:pt>
              </c:numCache>
            </c:numRef>
          </c:val>
        </c:ser>
        <c:ser>
          <c:idx val="4"/>
          <c:order val="4"/>
          <c:tx>
            <c:strRef>
              <c:f>'2022b'!$C$14</c:f>
              <c:strCache>
                <c:ptCount val="1"/>
                <c:pt idx="0">
                  <c:v>XPCM11</c:v>
                </c:pt>
              </c:strCache>
            </c:strRef>
          </c:tx>
          <c:val>
            <c:numRef>
              <c:f>('2022b'!$D$14,'2022b'!$G$14,'2022b'!$J$14,'2022b'!$M$14,'2022b'!$P$14,'2022b'!$S$14,'2022b'!$V$14,'2022b'!$Y$14,'2022b'!$AB$14,'2022b'!$AE$14,'2022b'!$AH$14,'2022b'!$AK$14)</c:f>
              <c:numCache>
                <c:formatCode>0</c:formatCode>
                <c:ptCount val="12"/>
                <c:pt idx="7">
                  <c:v>6</c:v>
                </c:pt>
              </c:numCache>
            </c:numRef>
          </c:val>
        </c:ser>
        <c:ser>
          <c:idx val="5"/>
          <c:order val="5"/>
          <c:tx>
            <c:strRef>
              <c:f>'2022b'!$C$18</c:f>
              <c:strCache>
                <c:ptCount val="1"/>
                <c:pt idx="0">
                  <c:v>IRDM11</c:v>
                </c:pt>
              </c:strCache>
            </c:strRef>
          </c:tx>
          <c:val>
            <c:numRef>
              <c:f>('2022b'!$D$18,'2022b'!$G$18,'2022b'!$J$18,'2022b'!$M$18,'2022b'!$P$18,'2022b'!$S$18,'2022b'!$V$18,'2022b'!$Y$18,'2022b'!$AB$18,'2022b'!$AE$18,'2022b'!$AH$18,'2022b'!$AK$18)</c:f>
              <c:numCache>
                <c:formatCode>0</c:formatCode>
                <c:ptCount val="12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'2022b'!$C$20</c:f>
              <c:strCache>
                <c:ptCount val="1"/>
                <c:pt idx="0">
                  <c:v>CPTS11</c:v>
                </c:pt>
              </c:strCache>
            </c:strRef>
          </c:tx>
          <c:val>
            <c:numRef>
              <c:f>('2022b'!$D$20,'2022b'!$G$20,'2022b'!$J$20,'2022b'!$M$20,'2022b'!$P$20,'2022b'!$S$20,'2022b'!$V$20,'2022b'!$Y$20,'2022b'!$AB$20,'2022b'!$AE$20,'2022b'!$AH$20,'2022b'!$AK$20)</c:f>
              <c:numCache>
                <c:formatCode>0</c:formatCode>
                <c:ptCount val="12"/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'2022b'!$C$19</c:f>
              <c:strCache>
                <c:ptCount val="1"/>
                <c:pt idx="0">
                  <c:v>BIME11</c:v>
                </c:pt>
              </c:strCache>
            </c:strRef>
          </c:tx>
          <c:val>
            <c:numRef>
              <c:f>('2022b'!$D$19,'2022b'!$G$19,'2022b'!$J$19,'2022b'!$M$19,'2022b'!$P$19,'2022b'!$S$19,'2022b'!$V$19,'2022b'!$Y$19,'2022b'!$AB$19,'2022b'!$AE$19,'2022b'!$AH$19,'2022b'!$AK$19)</c:f>
              <c:numCache>
                <c:formatCode>0</c:formatCode>
                <c:ptCount val="12"/>
                <c:pt idx="10">
                  <c:v>2</c:v>
                </c:pt>
                <c:pt idx="11">
                  <c:v>12</c:v>
                </c:pt>
              </c:numCache>
            </c:numRef>
          </c:val>
        </c:ser>
        <c:ser>
          <c:idx val="8"/>
          <c:order val="8"/>
          <c:tx>
            <c:strRef>
              <c:f>'2022b'!$C$21</c:f>
              <c:strCache>
                <c:ptCount val="1"/>
                <c:pt idx="0">
                  <c:v>URPR11</c:v>
                </c:pt>
              </c:strCache>
            </c:strRef>
          </c:tx>
          <c:val>
            <c:numRef>
              <c:f>('2022b'!$D$21,'2022b'!$G$21,'2022b'!$J$21,'2022b'!$M$21,'2022b'!$P$21,'2022b'!$S$21,'2022b'!$V$21,'2022b'!$Y$21,'2022b'!$AB$21,'2022b'!$AE$21,'2022b'!$AH$21,'2022b'!$AK$21)</c:f>
              <c:numCache>
                <c:formatCode>0</c:formatCode>
                <c:ptCount val="12"/>
                <c:pt idx="10">
                  <c:v>1</c:v>
                </c:pt>
                <c:pt idx="11">
                  <c:v>1</c:v>
                </c:pt>
              </c:numCache>
            </c:numRef>
          </c:val>
        </c:ser>
        <c:marker val="1"/>
        <c:axId val="115811072"/>
        <c:axId val="115812608"/>
      </c:lineChart>
      <c:catAx>
        <c:axId val="115811072"/>
        <c:scaling>
          <c:orientation val="minMax"/>
        </c:scaling>
        <c:axPos val="b"/>
        <c:tickLblPos val="nextTo"/>
        <c:crossAx val="115812608"/>
        <c:crosses val="autoZero"/>
        <c:auto val="1"/>
        <c:lblAlgn val="ctr"/>
        <c:lblOffset val="100"/>
      </c:catAx>
      <c:valAx>
        <c:axId val="115812608"/>
        <c:scaling>
          <c:orientation val="minMax"/>
        </c:scaling>
        <c:axPos val="l"/>
        <c:majorGridlines/>
        <c:numFmt formatCode="0" sourceLinked="1"/>
        <c:tickLblPos val="nextTo"/>
        <c:crossAx val="115811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25" footer="0.31496062000000125"/>
    <c:pageSetup/>
  </c:printSettings>
</c:chartSpace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" name="Conector reto 1"/>
        <xdr:cNvCxnSpPr/>
      </xdr:nvCxnSpPr>
      <xdr:spPr>
        <a:xfrm>
          <a:off x="14335125" y="5362575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" name="Conector reto 2"/>
        <xdr:cNvCxnSpPr/>
      </xdr:nvCxnSpPr>
      <xdr:spPr>
        <a:xfrm>
          <a:off x="14355350" y="5113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" name="Conector reto 3"/>
        <xdr:cNvCxnSpPr/>
      </xdr:nvCxnSpPr>
      <xdr:spPr>
        <a:xfrm flipH="1">
          <a:off x="14319633" y="515540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" name="Conector reto 1"/>
        <xdr:cNvCxnSpPr/>
      </xdr:nvCxnSpPr>
      <xdr:spPr>
        <a:xfrm>
          <a:off x="12277725" y="41148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3" name="Conector reto 2"/>
        <xdr:cNvCxnSpPr/>
      </xdr:nvCxnSpPr>
      <xdr:spPr>
        <a:xfrm>
          <a:off x="12297950" y="38659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4" name="Conector reto 3"/>
        <xdr:cNvCxnSpPr/>
      </xdr:nvCxnSpPr>
      <xdr:spPr>
        <a:xfrm flipH="1">
          <a:off x="12262233" y="39076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18</xdr:row>
      <xdr:rowOff>104775</xdr:rowOff>
    </xdr:from>
    <xdr:to>
      <xdr:col>38</xdr:col>
      <xdr:colOff>123825</xdr:colOff>
      <xdr:row>18</xdr:row>
      <xdr:rowOff>104775</xdr:rowOff>
    </xdr:to>
    <xdr:cxnSp macro="">
      <xdr:nvCxnSpPr>
        <xdr:cNvPr id="2" name="Conector reto 1"/>
        <xdr:cNvCxnSpPr/>
      </xdr:nvCxnSpPr>
      <xdr:spPr>
        <a:xfrm>
          <a:off x="12277725" y="39052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17</xdr:row>
      <xdr:rowOff>65484</xdr:rowOff>
    </xdr:from>
    <xdr:to>
      <xdr:col>38</xdr:col>
      <xdr:colOff>77375</xdr:colOff>
      <xdr:row>17</xdr:row>
      <xdr:rowOff>148828</xdr:rowOff>
    </xdr:to>
    <xdr:cxnSp macro="">
      <xdr:nvCxnSpPr>
        <xdr:cNvPr id="3" name="Conector reto 2"/>
        <xdr:cNvCxnSpPr/>
      </xdr:nvCxnSpPr>
      <xdr:spPr>
        <a:xfrm>
          <a:off x="12297950" y="36564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17</xdr:row>
      <xdr:rowOff>107156</xdr:rowOff>
    </xdr:from>
    <xdr:to>
      <xdr:col>38</xdr:col>
      <xdr:colOff>119047</xdr:colOff>
      <xdr:row>17</xdr:row>
      <xdr:rowOff>107156</xdr:rowOff>
    </xdr:to>
    <xdr:cxnSp macro="">
      <xdr:nvCxnSpPr>
        <xdr:cNvPr id="4" name="Conector reto 3"/>
        <xdr:cNvCxnSpPr/>
      </xdr:nvCxnSpPr>
      <xdr:spPr>
        <a:xfrm flipH="1">
          <a:off x="12262233" y="36980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" name="Conector reto 1"/>
        <xdr:cNvCxnSpPr/>
      </xdr:nvCxnSpPr>
      <xdr:spPr>
        <a:xfrm>
          <a:off x="11668125" y="39052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" name="Conector reto 2"/>
        <xdr:cNvCxnSpPr/>
      </xdr:nvCxnSpPr>
      <xdr:spPr>
        <a:xfrm>
          <a:off x="11688350" y="36564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" name="Conector reto 3"/>
        <xdr:cNvCxnSpPr/>
      </xdr:nvCxnSpPr>
      <xdr:spPr>
        <a:xfrm flipH="1">
          <a:off x="11652633" y="36980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" name="Conector reto 4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" name="Conector reto 5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" name="Conector reto 6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22</xdr:row>
      <xdr:rowOff>91112</xdr:rowOff>
    </xdr:from>
    <xdr:to>
      <xdr:col>24</xdr:col>
      <xdr:colOff>455544</xdr:colOff>
      <xdr:row>31</xdr:row>
      <xdr:rowOff>173936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33129</xdr:colOff>
      <xdr:row>22</xdr:row>
      <xdr:rowOff>66262</xdr:rowOff>
    </xdr:from>
    <xdr:to>
      <xdr:col>19</xdr:col>
      <xdr:colOff>124239</xdr:colOff>
      <xdr:row>31</xdr:row>
      <xdr:rowOff>165653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33128</xdr:colOff>
      <xdr:row>32</xdr:row>
      <xdr:rowOff>24847</xdr:rowOff>
    </xdr:from>
    <xdr:to>
      <xdr:col>24</xdr:col>
      <xdr:colOff>0</xdr:colOff>
      <xdr:row>50</xdr:row>
      <xdr:rowOff>124238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36635</xdr:colOff>
      <xdr:row>51</xdr:row>
      <xdr:rowOff>124558</xdr:rowOff>
    </xdr:from>
    <xdr:to>
      <xdr:col>24</xdr:col>
      <xdr:colOff>3507</xdr:colOff>
      <xdr:row>70</xdr:row>
      <xdr:rowOff>33449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" name="Conector reto 1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" name="Conector reto 2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" name="Conector reto 3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" name="Conector reto 1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" name="Conector reto 2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" name="Conector reto 3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" name="Conector reto 4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" name="Conector reto 5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" name="Conector reto 6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" name="Conector reto 1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" name="Conector reto 2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" name="Conector reto 3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" name="Conector reto 4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" name="Conector reto 5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" name="Conector reto 6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" name="Conector reto 2"/>
        <xdr:cNvCxnSpPr/>
      </xdr:nvCxnSpPr>
      <xdr:spPr>
        <a:xfrm>
          <a:off x="11668125" y="6858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5" name="Conector reto 4"/>
        <xdr:cNvCxnSpPr/>
      </xdr:nvCxnSpPr>
      <xdr:spPr>
        <a:xfrm>
          <a:off x="11688350" y="66091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7" name="Conector reto 6"/>
        <xdr:cNvCxnSpPr/>
      </xdr:nvCxnSpPr>
      <xdr:spPr>
        <a:xfrm flipH="1">
          <a:off x="11652633" y="66508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" name="Conector reto 1"/>
        <xdr:cNvCxnSpPr/>
      </xdr:nvCxnSpPr>
      <xdr:spPr>
        <a:xfrm>
          <a:off x="11668125" y="6858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3" name="Conector reto 2"/>
        <xdr:cNvCxnSpPr/>
      </xdr:nvCxnSpPr>
      <xdr:spPr>
        <a:xfrm>
          <a:off x="11688350" y="66091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4" name="Conector reto 3"/>
        <xdr:cNvCxnSpPr/>
      </xdr:nvCxnSpPr>
      <xdr:spPr>
        <a:xfrm flipH="1">
          <a:off x="11652633" y="66508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" name="Conector reto 1"/>
        <xdr:cNvCxnSpPr/>
      </xdr:nvCxnSpPr>
      <xdr:spPr>
        <a:xfrm>
          <a:off x="12277725" y="43243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3" name="Conector reto 2"/>
        <xdr:cNvCxnSpPr/>
      </xdr:nvCxnSpPr>
      <xdr:spPr>
        <a:xfrm>
          <a:off x="12297950" y="40755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4" name="Conector reto 3"/>
        <xdr:cNvCxnSpPr/>
      </xdr:nvCxnSpPr>
      <xdr:spPr>
        <a:xfrm flipH="1">
          <a:off x="12262233" y="41171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" name="Conector reto 1"/>
        <xdr:cNvCxnSpPr/>
      </xdr:nvCxnSpPr>
      <xdr:spPr>
        <a:xfrm>
          <a:off x="12277725" y="39052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3" name="Conector reto 2"/>
        <xdr:cNvCxnSpPr/>
      </xdr:nvCxnSpPr>
      <xdr:spPr>
        <a:xfrm>
          <a:off x="12297950" y="36564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4" name="Conector reto 3"/>
        <xdr:cNvCxnSpPr/>
      </xdr:nvCxnSpPr>
      <xdr:spPr>
        <a:xfrm flipH="1">
          <a:off x="12262233" y="36980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2" name="Conector reto 1"/>
        <xdr:cNvCxnSpPr/>
      </xdr:nvCxnSpPr>
      <xdr:spPr>
        <a:xfrm>
          <a:off x="12277725" y="39052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3" name="Conector reto 2"/>
        <xdr:cNvCxnSpPr/>
      </xdr:nvCxnSpPr>
      <xdr:spPr>
        <a:xfrm>
          <a:off x="12297950" y="36564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4" name="Conector reto 3"/>
        <xdr:cNvCxnSpPr/>
      </xdr:nvCxnSpPr>
      <xdr:spPr>
        <a:xfrm flipH="1">
          <a:off x="12262233" y="36980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Z70"/>
  <sheetViews>
    <sheetView workbookViewId="0">
      <selection activeCell="AT2" sqref="AT2:AT16"/>
    </sheetView>
  </sheetViews>
  <sheetFormatPr defaultRowHeight="16.5"/>
  <cols>
    <col min="1" max="1" width="1" style="56" customWidth="1"/>
    <col min="2" max="2" width="6.5703125" style="138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8" customWidth="1"/>
    <col min="7" max="8" width="13.7109375" style="56" customWidth="1"/>
    <col min="9" max="9" width="10" style="90" customWidth="1"/>
    <col min="10" max="24" width="10.140625" style="56" hidden="1" customWidth="1"/>
    <col min="25" max="25" width="9.7109375" style="56" hidden="1" customWidth="1"/>
    <col min="26" max="41" width="10.140625" style="56" hidden="1" customWidth="1"/>
    <col min="42" max="42" width="2.5703125" style="56" customWidth="1"/>
    <col min="43" max="43" width="16.85546875" style="56" bestFit="1" customWidth="1"/>
    <col min="44" max="47" width="12.7109375" style="56" customWidth="1"/>
    <col min="48" max="48" width="9.140625" style="56"/>
    <col min="49" max="49" width="10.5703125" style="56" bestFit="1" customWidth="1"/>
    <col min="50" max="50" width="2.85546875" style="56" customWidth="1"/>
    <col min="51" max="51" width="18.42578125" style="56" bestFit="1" customWidth="1"/>
    <col min="52" max="52" width="11.7109375" style="56" bestFit="1" customWidth="1"/>
    <col min="53" max="16384" width="9.140625" style="56"/>
  </cols>
  <sheetData>
    <row r="1" spans="2:48" ht="17.25" thickBot="1">
      <c r="AR1" s="138" t="s">
        <v>68</v>
      </c>
      <c r="AS1" s="138" t="s">
        <v>69</v>
      </c>
      <c r="AT1" s="82" t="s">
        <v>67</v>
      </c>
      <c r="AV1" s="138"/>
    </row>
    <row r="2" spans="2:48" ht="17.25" thickBot="1">
      <c r="B2" s="69" t="s">
        <v>1</v>
      </c>
      <c r="C2" s="67" t="s">
        <v>0</v>
      </c>
      <c r="D2" s="67" t="s">
        <v>65</v>
      </c>
      <c r="E2" s="67" t="s">
        <v>2</v>
      </c>
      <c r="F2" s="67" t="s">
        <v>66</v>
      </c>
      <c r="G2" s="67" t="s">
        <v>3</v>
      </c>
      <c r="H2" s="68" t="s">
        <v>4</v>
      </c>
      <c r="I2" s="91"/>
      <c r="J2" s="76" t="s">
        <v>59</v>
      </c>
      <c r="K2" s="75" t="s">
        <v>53</v>
      </c>
      <c r="L2" s="75" t="s">
        <v>123</v>
      </c>
      <c r="M2" s="75" t="s">
        <v>36</v>
      </c>
      <c r="N2" s="75" t="s">
        <v>58</v>
      </c>
      <c r="O2" s="75" t="s">
        <v>128</v>
      </c>
      <c r="P2" s="75" t="s">
        <v>56</v>
      </c>
      <c r="Q2" s="75" t="s">
        <v>61</v>
      </c>
      <c r="R2" s="75" t="s">
        <v>40</v>
      </c>
      <c r="S2" s="75" t="s">
        <v>57</v>
      </c>
      <c r="T2" s="75" t="s">
        <v>60</v>
      </c>
      <c r="U2" s="75" t="s">
        <v>54</v>
      </c>
      <c r="V2" s="75"/>
      <c r="W2" s="75"/>
      <c r="X2" s="75"/>
      <c r="Z2" s="76" t="s">
        <v>59</v>
      </c>
      <c r="AA2" s="75" t="s">
        <v>53</v>
      </c>
      <c r="AB2" s="75" t="s">
        <v>123</v>
      </c>
      <c r="AC2" s="75" t="s">
        <v>36</v>
      </c>
      <c r="AD2" s="75" t="s">
        <v>58</v>
      </c>
      <c r="AE2" s="75" t="s">
        <v>128</v>
      </c>
      <c r="AF2" s="75" t="s">
        <v>56</v>
      </c>
      <c r="AG2" s="75" t="s">
        <v>61</v>
      </c>
      <c r="AH2" s="75" t="s">
        <v>40</v>
      </c>
      <c r="AI2" s="75" t="s">
        <v>57</v>
      </c>
      <c r="AJ2" s="75" t="s">
        <v>60</v>
      </c>
      <c r="AK2" s="75" t="s">
        <v>54</v>
      </c>
      <c r="AL2" s="75"/>
      <c r="AM2" s="75"/>
      <c r="AN2" s="75"/>
      <c r="AO2" s="75"/>
      <c r="AP2" s="75"/>
      <c r="AQ2" s="72" t="s">
        <v>59</v>
      </c>
      <c r="AR2" s="98">
        <f t="shared" ref="AR2:AR16" si="0">AT2+AS2</f>
        <v>0</v>
      </c>
      <c r="AS2" s="59">
        <f>Z63</f>
        <v>0</v>
      </c>
      <c r="AT2" s="59">
        <f>J63</f>
        <v>0</v>
      </c>
    </row>
    <row r="3" spans="2:48">
      <c r="B3" s="61">
        <v>44717</v>
      </c>
      <c r="C3" s="63" t="s">
        <v>73</v>
      </c>
      <c r="D3" s="80" t="s">
        <v>40</v>
      </c>
      <c r="E3" s="57">
        <v>139.9</v>
      </c>
      <c r="F3" s="77" t="s">
        <v>67</v>
      </c>
      <c r="G3" s="164">
        <f>IF(F3="MARCIA",E3,IF(F3="AMBOS",E3/2,0))</f>
        <v>0</v>
      </c>
      <c r="H3" s="165">
        <f>IF(F3="LUCIANO",E3,IF(F3="AMBOS",E3/2,0))</f>
        <v>139.9</v>
      </c>
      <c r="I3" s="92" t="s">
        <v>70</v>
      </c>
      <c r="J3" s="73">
        <f>IF($D3="ALIMENTAÇÃO",$H3,0)</f>
        <v>0</v>
      </c>
      <c r="K3" s="73">
        <f>IF($D3="ANIMAIS",$H3,0)</f>
        <v>0</v>
      </c>
      <c r="L3" s="73">
        <f>IF($D3="FILHO",$H3,0)</f>
        <v>0</v>
      </c>
      <c r="M3" s="73">
        <f>IF($D3="GASOLINA",$H3,0)</f>
        <v>0</v>
      </c>
      <c r="N3" s="73">
        <f>IF($D3="LAZER",$H3,0)</f>
        <v>0</v>
      </c>
      <c r="O3" s="73">
        <f>IF($D3="MANUT. IMÓVEL",$H3,0)</f>
        <v>0</v>
      </c>
      <c r="P3" s="73">
        <f>IF($D3="MANUT. VEICULAR",$H3,0)</f>
        <v>0</v>
      </c>
      <c r="Q3" s="73">
        <f>IF($D3="MÓVEIS",$H3,0)</f>
        <v>0</v>
      </c>
      <c r="R3" s="73">
        <f>IF($D3="OUTROS",$H3,0)</f>
        <v>139.9</v>
      </c>
      <c r="S3" s="73">
        <f>IF($D3="PLANOS",$H3,0)</f>
        <v>0</v>
      </c>
      <c r="T3" s="73">
        <f>IF($D3="SAÚDE",$H3,0)</f>
        <v>0</v>
      </c>
      <c r="U3" s="73">
        <f>IF($D3="TRANSPORTE",$H3,0)</f>
        <v>0</v>
      </c>
      <c r="V3" s="73"/>
      <c r="W3" s="73"/>
      <c r="X3" s="73"/>
      <c r="Z3" s="73">
        <f>IF($D3="ALIMENTAÇÃO",$G3,0)</f>
        <v>0</v>
      </c>
      <c r="AA3" s="73">
        <f>IF($D3="ANIMAIS",$G3,0)</f>
        <v>0</v>
      </c>
      <c r="AB3" s="73">
        <f>IF($D3="FILHO",$G3,0)</f>
        <v>0</v>
      </c>
      <c r="AC3" s="73">
        <f>IF($D3="GASOLINA",$G3,0)</f>
        <v>0</v>
      </c>
      <c r="AD3" s="73">
        <f>IF($D3="LAZER",$G3,0)</f>
        <v>0</v>
      </c>
      <c r="AE3" s="73">
        <f>IF($D3="MANUT. IMÓVEL",$G3,0)</f>
        <v>0</v>
      </c>
      <c r="AF3" s="73">
        <f>IF($D3="MANUT. VEICULAR",$G3,0)</f>
        <v>0</v>
      </c>
      <c r="AG3" s="73">
        <f>IF($D3="MÓVEIS",$G3,0)</f>
        <v>0</v>
      </c>
      <c r="AH3" s="73">
        <f>IF($D3="OUTROS",$G3,0)</f>
        <v>0</v>
      </c>
      <c r="AI3" s="73">
        <f>IF($D3="PLANOS",$G3,0)</f>
        <v>0</v>
      </c>
      <c r="AJ3" s="73">
        <f>IF($D3="SAÚDE",$G3,0)</f>
        <v>0</v>
      </c>
      <c r="AK3" s="73">
        <f>IF($D3="TRANSPORTE",$G3,0)</f>
        <v>0</v>
      </c>
      <c r="AQ3" s="72" t="s">
        <v>53</v>
      </c>
      <c r="AR3" s="98">
        <f t="shared" si="0"/>
        <v>230</v>
      </c>
      <c r="AS3" s="59">
        <f>AA63</f>
        <v>115</v>
      </c>
      <c r="AT3" s="59">
        <f>K63</f>
        <v>115</v>
      </c>
    </row>
    <row r="4" spans="2:48">
      <c r="B4" s="61">
        <v>44731</v>
      </c>
      <c r="C4" s="63" t="s">
        <v>76</v>
      </c>
      <c r="D4" s="80" t="s">
        <v>61</v>
      </c>
      <c r="E4" s="57">
        <v>231</v>
      </c>
      <c r="F4" s="77" t="s">
        <v>68</v>
      </c>
      <c r="G4" s="78">
        <f t="shared" ref="G4:G62" si="1">IF(F4="MARCIA",E4,IF(F4="AMBOS",E4/2,0))</f>
        <v>115.5</v>
      </c>
      <c r="H4" s="79">
        <f t="shared" ref="H4:H62" si="2">IF(F4="LUCIANO",E4,IF(F4="AMBOS",E4/2,0))</f>
        <v>115.5</v>
      </c>
      <c r="I4" s="92" t="s">
        <v>63</v>
      </c>
      <c r="J4" s="73">
        <f>IF($D4="ALIMENTAÇÃO",$H4,0)</f>
        <v>0</v>
      </c>
      <c r="K4" s="73">
        <f>IF($D4="ANIMAIS",$H4,0)</f>
        <v>0</v>
      </c>
      <c r="L4" s="73">
        <f>IF($D4="FILHO",$H4,0)</f>
        <v>0</v>
      </c>
      <c r="M4" s="73">
        <f>IF($D4="GASOLINA",$H4,0)</f>
        <v>0</v>
      </c>
      <c r="N4" s="73">
        <f>IF($D4="LAZER",$H4,0)</f>
        <v>0</v>
      </c>
      <c r="O4" s="73">
        <f>IF($D4="MANUT. IMÓVEL",$H4,0)</f>
        <v>0</v>
      </c>
      <c r="P4" s="73">
        <f>IF($D4="MANUT. VEICULAR",$H4,0)</f>
        <v>0</v>
      </c>
      <c r="Q4" s="73">
        <f>IF($D4="MÓVEIS",$H4,0)</f>
        <v>115.5</v>
      </c>
      <c r="R4" s="73">
        <f>IF($D4="OUTROS",$H4,0)</f>
        <v>0</v>
      </c>
      <c r="S4" s="73">
        <f>IF($D4="PLANOS",$H4,0)</f>
        <v>0</v>
      </c>
      <c r="T4" s="73">
        <f>IF($D4="SAÚDE",$H4,0)</f>
        <v>0</v>
      </c>
      <c r="U4" s="73">
        <f>IF($D4="TRANSPORTE",$H4,0)</f>
        <v>0</v>
      </c>
      <c r="V4" s="73"/>
      <c r="W4" s="73"/>
      <c r="X4" s="73"/>
      <c r="Z4" s="73">
        <f t="shared" ref="Z4:Z62" si="3">IF($D4="ALIMENTAÇÃO",$G4,0)</f>
        <v>0</v>
      </c>
      <c r="AA4" s="73">
        <f t="shared" ref="AA4:AA62" si="4">IF($D4="ANIMAIS",$G4,0)</f>
        <v>0</v>
      </c>
      <c r="AB4" s="73">
        <f t="shared" ref="AB4:AB62" si="5">IF($D4="FILHO",$G4,0)</f>
        <v>0</v>
      </c>
      <c r="AC4" s="73">
        <f t="shared" ref="AC4:AC62" si="6">IF($D4="GASOLINA",$G4,0)</f>
        <v>0</v>
      </c>
      <c r="AD4" s="73">
        <f t="shared" ref="AD4:AD62" si="7">IF($D4="LAZER",$G4,0)</f>
        <v>0</v>
      </c>
      <c r="AE4" s="73">
        <f t="shared" ref="AE4:AE62" si="8">IF($D4="MANUT. IMÓVEL",$G4,0)</f>
        <v>0</v>
      </c>
      <c r="AF4" s="73">
        <f t="shared" ref="AF4:AF62" si="9">IF($D4="MANUT. VEICULAR",$G4,0)</f>
        <v>0</v>
      </c>
      <c r="AG4" s="73">
        <f t="shared" ref="AG4:AG62" si="10">IF($D4="MÓVEIS",$G4,0)</f>
        <v>115.5</v>
      </c>
      <c r="AH4" s="73">
        <f t="shared" ref="AH4:AH62" si="11">IF($D4="OUTROS",$G4,0)</f>
        <v>0</v>
      </c>
      <c r="AI4" s="73">
        <f t="shared" ref="AI4:AI62" si="12">IF($D4="PLANOS",$G4,0)</f>
        <v>0</v>
      </c>
      <c r="AJ4" s="73">
        <f t="shared" ref="AJ4:AJ62" si="13">IF($D4="SAÚDE",$G4,0)</f>
        <v>0</v>
      </c>
      <c r="AK4" s="73">
        <f t="shared" ref="AK4:AK62" si="14">IF($D4="TRANSPORTE",$G4,0)</f>
        <v>0</v>
      </c>
      <c r="AM4" s="73"/>
      <c r="AQ4" s="72" t="s">
        <v>123</v>
      </c>
      <c r="AR4" s="98">
        <f t="shared" si="0"/>
        <v>14.9</v>
      </c>
      <c r="AS4" s="59">
        <f>AB63</f>
        <v>0</v>
      </c>
      <c r="AT4" s="59">
        <f>L63</f>
        <v>14.9</v>
      </c>
    </row>
    <row r="5" spans="2:48">
      <c r="B5" s="61">
        <v>44816</v>
      </c>
      <c r="C5" s="63" t="s">
        <v>84</v>
      </c>
      <c r="D5" s="80" t="s">
        <v>60</v>
      </c>
      <c r="E5" s="57">
        <v>158</v>
      </c>
      <c r="F5" s="77" t="s">
        <v>67</v>
      </c>
      <c r="G5" s="78">
        <f t="shared" si="1"/>
        <v>0</v>
      </c>
      <c r="H5" s="79">
        <f t="shared" si="2"/>
        <v>158</v>
      </c>
      <c r="I5" s="92" t="s">
        <v>72</v>
      </c>
      <c r="J5" s="73">
        <f t="shared" ref="J5:J62" si="15">IF($D5="ALIMENTAÇÃO",$H5,0)</f>
        <v>0</v>
      </c>
      <c r="K5" s="73">
        <f t="shared" ref="K5:K62" si="16">IF($D5="ANIMAIS",$H5,0)</f>
        <v>0</v>
      </c>
      <c r="L5" s="73">
        <f t="shared" ref="L5:L62" si="17">IF($D5="FILHO",$H5,0)</f>
        <v>0</v>
      </c>
      <c r="M5" s="73">
        <f t="shared" ref="M5:M62" si="18">IF($D5="GASOLINA",$H5,0)</f>
        <v>0</v>
      </c>
      <c r="N5" s="73">
        <f t="shared" ref="N5:N62" si="19">IF($D5="LAZER",$H5,0)</f>
        <v>0</v>
      </c>
      <c r="O5" s="73">
        <f t="shared" ref="O5:O62" si="20">IF($D5="MANUT. IMÓVEL",$H5,0)</f>
        <v>0</v>
      </c>
      <c r="P5" s="73">
        <f t="shared" ref="P5:P62" si="21">IF($D5="MANUT. VEICULAR",$H5,0)</f>
        <v>0</v>
      </c>
      <c r="Q5" s="73">
        <f t="shared" ref="Q5:Q62" si="22">IF($D5="MÓVEIS",$H5,0)</f>
        <v>0</v>
      </c>
      <c r="R5" s="73">
        <f t="shared" ref="R5:R62" si="23">IF($D5="OUTROS",$H5,0)</f>
        <v>0</v>
      </c>
      <c r="S5" s="73">
        <f t="shared" ref="S5:S62" si="24">IF($D5="PLANOS",$H5,0)</f>
        <v>0</v>
      </c>
      <c r="T5" s="73">
        <f t="shared" ref="T5:T62" si="25">IF($D5="SAÚDE",$H5,0)</f>
        <v>158</v>
      </c>
      <c r="U5" s="73">
        <f t="shared" ref="U5:U62" si="26">IF($D5="TRANSPORTE",$H5,0)</f>
        <v>0</v>
      </c>
      <c r="V5" s="73"/>
      <c r="W5" s="73"/>
      <c r="X5" s="73"/>
      <c r="Z5" s="73">
        <f t="shared" si="3"/>
        <v>0</v>
      </c>
      <c r="AA5" s="73">
        <f t="shared" si="4"/>
        <v>0</v>
      </c>
      <c r="AB5" s="73">
        <f t="shared" si="5"/>
        <v>0</v>
      </c>
      <c r="AC5" s="73">
        <f t="shared" si="6"/>
        <v>0</v>
      </c>
      <c r="AD5" s="73">
        <f t="shared" si="7"/>
        <v>0</v>
      </c>
      <c r="AE5" s="73">
        <f t="shared" si="8"/>
        <v>0</v>
      </c>
      <c r="AF5" s="73">
        <f t="shared" si="9"/>
        <v>0</v>
      </c>
      <c r="AG5" s="73">
        <f t="shared" si="10"/>
        <v>0</v>
      </c>
      <c r="AH5" s="73">
        <f t="shared" si="11"/>
        <v>0</v>
      </c>
      <c r="AI5" s="73">
        <f t="shared" si="12"/>
        <v>0</v>
      </c>
      <c r="AJ5" s="73">
        <f t="shared" si="13"/>
        <v>0</v>
      </c>
      <c r="AK5" s="73">
        <f t="shared" si="14"/>
        <v>0</v>
      </c>
      <c r="AQ5" s="72" t="s">
        <v>36</v>
      </c>
      <c r="AR5" s="98">
        <f t="shared" si="0"/>
        <v>170</v>
      </c>
      <c r="AS5" s="59">
        <f>AC63</f>
        <v>75</v>
      </c>
      <c r="AT5" s="59">
        <f>M63</f>
        <v>95</v>
      </c>
    </row>
    <row r="6" spans="2:48">
      <c r="B6" s="61">
        <v>44834</v>
      </c>
      <c r="C6" s="63" t="s">
        <v>85</v>
      </c>
      <c r="D6" s="80" t="s">
        <v>40</v>
      </c>
      <c r="E6" s="57">
        <v>37.979999999999997</v>
      </c>
      <c r="F6" s="77" t="s">
        <v>67</v>
      </c>
      <c r="G6" s="78">
        <f t="shared" si="1"/>
        <v>0</v>
      </c>
      <c r="H6" s="79">
        <f t="shared" si="2"/>
        <v>37.979999999999997</v>
      </c>
      <c r="I6" s="92" t="s">
        <v>74</v>
      </c>
      <c r="J6" s="73">
        <f t="shared" si="15"/>
        <v>0</v>
      </c>
      <c r="K6" s="73">
        <f t="shared" si="16"/>
        <v>0</v>
      </c>
      <c r="L6" s="73">
        <f t="shared" si="17"/>
        <v>0</v>
      </c>
      <c r="M6" s="73">
        <f t="shared" si="18"/>
        <v>0</v>
      </c>
      <c r="N6" s="73">
        <f t="shared" si="19"/>
        <v>0</v>
      </c>
      <c r="O6" s="73">
        <f t="shared" si="20"/>
        <v>0</v>
      </c>
      <c r="P6" s="73">
        <f t="shared" si="21"/>
        <v>0</v>
      </c>
      <c r="Q6" s="73">
        <f t="shared" si="22"/>
        <v>0</v>
      </c>
      <c r="R6" s="73">
        <f t="shared" si="23"/>
        <v>37.979999999999997</v>
      </c>
      <c r="S6" s="73">
        <f t="shared" si="24"/>
        <v>0</v>
      </c>
      <c r="T6" s="73">
        <f t="shared" si="25"/>
        <v>0</v>
      </c>
      <c r="U6" s="73">
        <f t="shared" si="26"/>
        <v>0</v>
      </c>
      <c r="V6" s="73"/>
      <c r="W6" s="73"/>
      <c r="X6" s="73"/>
      <c r="Z6" s="73">
        <f t="shared" si="3"/>
        <v>0</v>
      </c>
      <c r="AA6" s="73">
        <f t="shared" si="4"/>
        <v>0</v>
      </c>
      <c r="AB6" s="73">
        <f t="shared" si="5"/>
        <v>0</v>
      </c>
      <c r="AC6" s="73">
        <f t="shared" si="6"/>
        <v>0</v>
      </c>
      <c r="AD6" s="73">
        <f t="shared" si="7"/>
        <v>0</v>
      </c>
      <c r="AE6" s="73">
        <f t="shared" si="8"/>
        <v>0</v>
      </c>
      <c r="AF6" s="73">
        <f t="shared" si="9"/>
        <v>0</v>
      </c>
      <c r="AG6" s="73">
        <f t="shared" si="10"/>
        <v>0</v>
      </c>
      <c r="AH6" s="73">
        <f t="shared" si="11"/>
        <v>0</v>
      </c>
      <c r="AI6" s="73">
        <f t="shared" si="12"/>
        <v>0</v>
      </c>
      <c r="AJ6" s="73">
        <f t="shared" si="13"/>
        <v>0</v>
      </c>
      <c r="AK6" s="73">
        <f t="shared" si="14"/>
        <v>0</v>
      </c>
      <c r="AQ6" s="72" t="s">
        <v>58</v>
      </c>
      <c r="AR6" s="98">
        <f t="shared" si="0"/>
        <v>125.81</v>
      </c>
      <c r="AS6" s="59">
        <f>AD63</f>
        <v>62.905000000000001</v>
      </c>
      <c r="AT6" s="59">
        <f>N63</f>
        <v>62.905000000000001</v>
      </c>
    </row>
    <row r="7" spans="2:48">
      <c r="B7" s="61">
        <v>44834</v>
      </c>
      <c r="C7" s="63" t="s">
        <v>86</v>
      </c>
      <c r="D7" s="80" t="s">
        <v>40</v>
      </c>
      <c r="E7" s="57">
        <v>129</v>
      </c>
      <c r="F7" s="77" t="s">
        <v>67</v>
      </c>
      <c r="G7" s="78">
        <f t="shared" si="1"/>
        <v>0</v>
      </c>
      <c r="H7" s="79">
        <f t="shared" si="2"/>
        <v>129</v>
      </c>
      <c r="I7" s="92" t="s">
        <v>72</v>
      </c>
      <c r="J7" s="73">
        <f t="shared" si="15"/>
        <v>0</v>
      </c>
      <c r="K7" s="73">
        <f t="shared" si="16"/>
        <v>0</v>
      </c>
      <c r="L7" s="73">
        <f t="shared" si="17"/>
        <v>0</v>
      </c>
      <c r="M7" s="73">
        <f t="shared" si="18"/>
        <v>0</v>
      </c>
      <c r="N7" s="73">
        <f t="shared" si="19"/>
        <v>0</v>
      </c>
      <c r="O7" s="73">
        <f t="shared" si="20"/>
        <v>0</v>
      </c>
      <c r="P7" s="73">
        <f t="shared" si="21"/>
        <v>0</v>
      </c>
      <c r="Q7" s="73">
        <f t="shared" si="22"/>
        <v>0</v>
      </c>
      <c r="R7" s="73">
        <f t="shared" si="23"/>
        <v>129</v>
      </c>
      <c r="S7" s="73">
        <f t="shared" si="24"/>
        <v>0</v>
      </c>
      <c r="T7" s="73">
        <f t="shared" si="25"/>
        <v>0</v>
      </c>
      <c r="U7" s="73">
        <f t="shared" si="26"/>
        <v>0</v>
      </c>
      <c r="V7" s="73"/>
      <c r="W7" s="73"/>
      <c r="X7" s="73"/>
      <c r="Z7" s="73">
        <f t="shared" si="3"/>
        <v>0</v>
      </c>
      <c r="AA7" s="73">
        <f t="shared" si="4"/>
        <v>0</v>
      </c>
      <c r="AB7" s="73">
        <f t="shared" si="5"/>
        <v>0</v>
      </c>
      <c r="AC7" s="73">
        <f t="shared" si="6"/>
        <v>0</v>
      </c>
      <c r="AD7" s="73">
        <f t="shared" si="7"/>
        <v>0</v>
      </c>
      <c r="AE7" s="73">
        <f t="shared" si="8"/>
        <v>0</v>
      </c>
      <c r="AF7" s="73">
        <f t="shared" si="9"/>
        <v>0</v>
      </c>
      <c r="AG7" s="73">
        <f t="shared" si="10"/>
        <v>0</v>
      </c>
      <c r="AH7" s="73">
        <f t="shared" si="11"/>
        <v>0</v>
      </c>
      <c r="AI7" s="73">
        <f t="shared" si="12"/>
        <v>0</v>
      </c>
      <c r="AJ7" s="73">
        <f t="shared" si="13"/>
        <v>0</v>
      </c>
      <c r="AK7" s="73">
        <f t="shared" si="14"/>
        <v>0</v>
      </c>
      <c r="AQ7" s="72" t="s">
        <v>55</v>
      </c>
      <c r="AR7" s="98">
        <f t="shared" si="0"/>
        <v>0</v>
      </c>
      <c r="AS7" s="59">
        <f>AE63</f>
        <v>0</v>
      </c>
      <c r="AT7" s="59">
        <f>O63</f>
        <v>0</v>
      </c>
    </row>
    <row r="8" spans="2:48">
      <c r="B8" s="61">
        <v>44863</v>
      </c>
      <c r="C8" s="63" t="s">
        <v>110</v>
      </c>
      <c r="D8" s="80" t="s">
        <v>40</v>
      </c>
      <c r="E8" s="57">
        <v>50</v>
      </c>
      <c r="F8" s="77" t="s">
        <v>67</v>
      </c>
      <c r="G8" s="78">
        <f t="shared" si="1"/>
        <v>0</v>
      </c>
      <c r="H8" s="79">
        <f t="shared" si="2"/>
        <v>50</v>
      </c>
      <c r="I8" s="92" t="s">
        <v>71</v>
      </c>
      <c r="J8" s="73">
        <f t="shared" si="15"/>
        <v>0</v>
      </c>
      <c r="K8" s="73">
        <f t="shared" si="16"/>
        <v>0</v>
      </c>
      <c r="L8" s="73">
        <f t="shared" si="17"/>
        <v>0</v>
      </c>
      <c r="M8" s="73">
        <f t="shared" si="18"/>
        <v>0</v>
      </c>
      <c r="N8" s="73">
        <f t="shared" si="19"/>
        <v>0</v>
      </c>
      <c r="O8" s="73">
        <f t="shared" si="20"/>
        <v>0</v>
      </c>
      <c r="P8" s="73">
        <f t="shared" si="21"/>
        <v>0</v>
      </c>
      <c r="Q8" s="73">
        <f t="shared" si="22"/>
        <v>0</v>
      </c>
      <c r="R8" s="73">
        <f t="shared" si="23"/>
        <v>50</v>
      </c>
      <c r="S8" s="73">
        <f t="shared" si="24"/>
        <v>0</v>
      </c>
      <c r="T8" s="73">
        <f t="shared" si="25"/>
        <v>0</v>
      </c>
      <c r="U8" s="73">
        <f t="shared" si="26"/>
        <v>0</v>
      </c>
      <c r="V8" s="73"/>
      <c r="W8" s="73"/>
      <c r="X8" s="73"/>
      <c r="Z8" s="73">
        <f t="shared" si="3"/>
        <v>0</v>
      </c>
      <c r="AA8" s="73">
        <f t="shared" si="4"/>
        <v>0</v>
      </c>
      <c r="AB8" s="73">
        <f t="shared" si="5"/>
        <v>0</v>
      </c>
      <c r="AC8" s="73">
        <f t="shared" si="6"/>
        <v>0</v>
      </c>
      <c r="AD8" s="73">
        <f t="shared" si="7"/>
        <v>0</v>
      </c>
      <c r="AE8" s="73">
        <f t="shared" si="8"/>
        <v>0</v>
      </c>
      <c r="AF8" s="73">
        <f t="shared" si="9"/>
        <v>0</v>
      </c>
      <c r="AG8" s="73">
        <f t="shared" si="10"/>
        <v>0</v>
      </c>
      <c r="AH8" s="73">
        <f t="shared" si="11"/>
        <v>0</v>
      </c>
      <c r="AI8" s="73">
        <f t="shared" si="12"/>
        <v>0</v>
      </c>
      <c r="AJ8" s="73">
        <f t="shared" si="13"/>
        <v>0</v>
      </c>
      <c r="AK8" s="73">
        <f t="shared" si="14"/>
        <v>0</v>
      </c>
      <c r="AQ8" s="72" t="s">
        <v>56</v>
      </c>
      <c r="AR8" s="98">
        <f t="shared" si="0"/>
        <v>333.8</v>
      </c>
      <c r="AS8" s="59">
        <f>AF63</f>
        <v>0</v>
      </c>
      <c r="AT8" s="59">
        <f>P63</f>
        <v>333.8</v>
      </c>
    </row>
    <row r="9" spans="2:48">
      <c r="B9" s="61">
        <v>44861</v>
      </c>
      <c r="C9" s="63" t="s">
        <v>111</v>
      </c>
      <c r="D9" s="80" t="s">
        <v>40</v>
      </c>
      <c r="E9" s="57">
        <v>15.77</v>
      </c>
      <c r="F9" s="77" t="s">
        <v>68</v>
      </c>
      <c r="G9" s="78">
        <f t="shared" si="1"/>
        <v>7.8849999999999998</v>
      </c>
      <c r="H9" s="79">
        <f t="shared" si="2"/>
        <v>7.8849999999999998</v>
      </c>
      <c r="I9" s="92" t="s">
        <v>117</v>
      </c>
      <c r="J9" s="73">
        <f t="shared" si="15"/>
        <v>0</v>
      </c>
      <c r="K9" s="73">
        <f t="shared" si="16"/>
        <v>0</v>
      </c>
      <c r="L9" s="73">
        <f t="shared" si="17"/>
        <v>0</v>
      </c>
      <c r="M9" s="73">
        <f t="shared" si="18"/>
        <v>0</v>
      </c>
      <c r="N9" s="73">
        <f t="shared" si="19"/>
        <v>0</v>
      </c>
      <c r="O9" s="73">
        <f t="shared" si="20"/>
        <v>0</v>
      </c>
      <c r="P9" s="73">
        <f t="shared" si="21"/>
        <v>0</v>
      </c>
      <c r="Q9" s="73">
        <f t="shared" si="22"/>
        <v>0</v>
      </c>
      <c r="R9" s="73">
        <f t="shared" si="23"/>
        <v>7.8849999999999998</v>
      </c>
      <c r="S9" s="73">
        <f t="shared" si="24"/>
        <v>0</v>
      </c>
      <c r="T9" s="73">
        <f t="shared" si="25"/>
        <v>0</v>
      </c>
      <c r="U9" s="73">
        <f t="shared" si="26"/>
        <v>0</v>
      </c>
      <c r="V9" s="73"/>
      <c r="W9" s="73"/>
      <c r="X9" s="73"/>
      <c r="Z9" s="73">
        <f t="shared" si="3"/>
        <v>0</v>
      </c>
      <c r="AA9" s="73">
        <f t="shared" si="4"/>
        <v>0</v>
      </c>
      <c r="AB9" s="73">
        <f t="shared" si="5"/>
        <v>0</v>
      </c>
      <c r="AC9" s="73">
        <f t="shared" si="6"/>
        <v>0</v>
      </c>
      <c r="AD9" s="73">
        <f t="shared" si="7"/>
        <v>0</v>
      </c>
      <c r="AE9" s="73">
        <f t="shared" si="8"/>
        <v>0</v>
      </c>
      <c r="AF9" s="73">
        <f t="shared" si="9"/>
        <v>0</v>
      </c>
      <c r="AG9" s="73">
        <f t="shared" si="10"/>
        <v>0</v>
      </c>
      <c r="AH9" s="73">
        <f t="shared" si="11"/>
        <v>7.8849999999999998</v>
      </c>
      <c r="AI9" s="73">
        <f t="shared" si="12"/>
        <v>0</v>
      </c>
      <c r="AJ9" s="73">
        <f t="shared" si="13"/>
        <v>0</v>
      </c>
      <c r="AK9" s="73">
        <f t="shared" si="14"/>
        <v>0</v>
      </c>
      <c r="AQ9" s="72" t="s">
        <v>61</v>
      </c>
      <c r="AR9" s="98">
        <f t="shared" si="0"/>
        <v>231</v>
      </c>
      <c r="AS9" s="59">
        <f>AG63</f>
        <v>115.5</v>
      </c>
      <c r="AT9" s="59">
        <f>Q63</f>
        <v>115.5</v>
      </c>
    </row>
    <row r="10" spans="2:48">
      <c r="B10" s="61">
        <v>44857</v>
      </c>
      <c r="C10" s="63" t="s">
        <v>112</v>
      </c>
      <c r="D10" s="80" t="s">
        <v>40</v>
      </c>
      <c r="E10" s="57">
        <v>119.9</v>
      </c>
      <c r="F10" s="77" t="s">
        <v>67</v>
      </c>
      <c r="G10" s="78">
        <f t="shared" si="1"/>
        <v>0</v>
      </c>
      <c r="H10" s="79">
        <f t="shared" si="2"/>
        <v>119.9</v>
      </c>
      <c r="I10" s="92" t="s">
        <v>75</v>
      </c>
      <c r="J10" s="73">
        <f t="shared" si="15"/>
        <v>0</v>
      </c>
      <c r="K10" s="73">
        <f t="shared" si="16"/>
        <v>0</v>
      </c>
      <c r="L10" s="73">
        <f t="shared" si="17"/>
        <v>0</v>
      </c>
      <c r="M10" s="73">
        <f t="shared" si="18"/>
        <v>0</v>
      </c>
      <c r="N10" s="73">
        <f t="shared" si="19"/>
        <v>0</v>
      </c>
      <c r="O10" s="73">
        <f t="shared" si="20"/>
        <v>0</v>
      </c>
      <c r="P10" s="73">
        <f t="shared" si="21"/>
        <v>0</v>
      </c>
      <c r="Q10" s="73">
        <f t="shared" si="22"/>
        <v>0</v>
      </c>
      <c r="R10" s="73">
        <f t="shared" si="23"/>
        <v>119.9</v>
      </c>
      <c r="S10" s="73">
        <f t="shared" si="24"/>
        <v>0</v>
      </c>
      <c r="T10" s="73">
        <f t="shared" si="25"/>
        <v>0</v>
      </c>
      <c r="U10" s="73">
        <f t="shared" si="26"/>
        <v>0</v>
      </c>
      <c r="V10" s="73"/>
      <c r="W10" s="73"/>
      <c r="X10" s="73"/>
      <c r="Z10" s="73">
        <f t="shared" si="3"/>
        <v>0</v>
      </c>
      <c r="AA10" s="73">
        <f t="shared" si="4"/>
        <v>0</v>
      </c>
      <c r="AB10" s="73">
        <f t="shared" si="5"/>
        <v>0</v>
      </c>
      <c r="AC10" s="73">
        <f t="shared" si="6"/>
        <v>0</v>
      </c>
      <c r="AD10" s="73">
        <f t="shared" si="7"/>
        <v>0</v>
      </c>
      <c r="AE10" s="73">
        <f t="shared" si="8"/>
        <v>0</v>
      </c>
      <c r="AF10" s="73">
        <f t="shared" si="9"/>
        <v>0</v>
      </c>
      <c r="AG10" s="73">
        <f t="shared" si="10"/>
        <v>0</v>
      </c>
      <c r="AH10" s="73">
        <f t="shared" si="11"/>
        <v>0</v>
      </c>
      <c r="AI10" s="73">
        <f t="shared" si="12"/>
        <v>0</v>
      </c>
      <c r="AJ10" s="73">
        <f t="shared" si="13"/>
        <v>0</v>
      </c>
      <c r="AK10" s="73">
        <f t="shared" si="14"/>
        <v>0</v>
      </c>
      <c r="AQ10" s="72" t="s">
        <v>40</v>
      </c>
      <c r="AR10" s="98">
        <f t="shared" si="0"/>
        <v>690.55</v>
      </c>
      <c r="AS10" s="59">
        <f>AH63</f>
        <v>7.8849999999999998</v>
      </c>
      <c r="AT10" s="59">
        <f>R63</f>
        <v>682.66499999999996</v>
      </c>
    </row>
    <row r="11" spans="2:48">
      <c r="B11" s="61">
        <v>44870</v>
      </c>
      <c r="C11" s="58" t="s">
        <v>114</v>
      </c>
      <c r="D11" s="80" t="s">
        <v>56</v>
      </c>
      <c r="E11" s="57">
        <v>122.5</v>
      </c>
      <c r="F11" s="77" t="s">
        <v>67</v>
      </c>
      <c r="G11" s="78">
        <f t="shared" si="1"/>
        <v>0</v>
      </c>
      <c r="H11" s="79">
        <f t="shared" si="2"/>
        <v>122.5</v>
      </c>
      <c r="I11" s="92" t="s">
        <v>62</v>
      </c>
      <c r="J11" s="73">
        <f t="shared" si="15"/>
        <v>0</v>
      </c>
      <c r="K11" s="73">
        <f t="shared" si="16"/>
        <v>0</v>
      </c>
      <c r="L11" s="73">
        <f t="shared" si="17"/>
        <v>0</v>
      </c>
      <c r="M11" s="73">
        <f t="shared" si="18"/>
        <v>0</v>
      </c>
      <c r="N11" s="73">
        <f t="shared" si="19"/>
        <v>0</v>
      </c>
      <c r="O11" s="73">
        <f t="shared" si="20"/>
        <v>0</v>
      </c>
      <c r="P11" s="73">
        <f t="shared" si="21"/>
        <v>122.5</v>
      </c>
      <c r="Q11" s="73">
        <f t="shared" si="22"/>
        <v>0</v>
      </c>
      <c r="R11" s="73">
        <f t="shared" si="23"/>
        <v>0</v>
      </c>
      <c r="S11" s="73">
        <f t="shared" si="24"/>
        <v>0</v>
      </c>
      <c r="T11" s="73">
        <f t="shared" si="25"/>
        <v>0</v>
      </c>
      <c r="U11" s="73">
        <f t="shared" si="26"/>
        <v>0</v>
      </c>
      <c r="V11" s="73"/>
      <c r="W11" s="73"/>
      <c r="X11" s="73"/>
      <c r="Z11" s="73">
        <f t="shared" si="3"/>
        <v>0</v>
      </c>
      <c r="AA11" s="73">
        <f t="shared" si="4"/>
        <v>0</v>
      </c>
      <c r="AB11" s="73">
        <f t="shared" si="5"/>
        <v>0</v>
      </c>
      <c r="AC11" s="73">
        <f t="shared" si="6"/>
        <v>0</v>
      </c>
      <c r="AD11" s="73">
        <f t="shared" si="7"/>
        <v>0</v>
      </c>
      <c r="AE11" s="73">
        <f t="shared" si="8"/>
        <v>0</v>
      </c>
      <c r="AF11" s="73">
        <f t="shared" si="9"/>
        <v>0</v>
      </c>
      <c r="AG11" s="73">
        <f t="shared" si="10"/>
        <v>0</v>
      </c>
      <c r="AH11" s="73">
        <f t="shared" si="11"/>
        <v>0</v>
      </c>
      <c r="AI11" s="73">
        <f t="shared" si="12"/>
        <v>0</v>
      </c>
      <c r="AJ11" s="73">
        <f t="shared" si="13"/>
        <v>0</v>
      </c>
      <c r="AK11" s="73">
        <f t="shared" si="14"/>
        <v>0</v>
      </c>
      <c r="AQ11" s="72" t="s">
        <v>57</v>
      </c>
      <c r="AR11" s="98">
        <f t="shared" si="0"/>
        <v>0</v>
      </c>
      <c r="AS11" s="59">
        <f>AI63</f>
        <v>0</v>
      </c>
      <c r="AT11" s="59">
        <f>S63</f>
        <v>0</v>
      </c>
    </row>
    <row r="12" spans="2:48">
      <c r="B12" s="61">
        <v>44904</v>
      </c>
      <c r="C12" s="63" t="s">
        <v>116</v>
      </c>
      <c r="D12" s="80" t="s">
        <v>60</v>
      </c>
      <c r="E12" s="57">
        <v>197.7</v>
      </c>
      <c r="F12" s="77" t="s">
        <v>67</v>
      </c>
      <c r="G12" s="78">
        <f t="shared" si="1"/>
        <v>0</v>
      </c>
      <c r="H12" s="79">
        <f t="shared" si="2"/>
        <v>197.7</v>
      </c>
      <c r="I12" s="92" t="s">
        <v>23</v>
      </c>
      <c r="J12" s="73">
        <f t="shared" si="15"/>
        <v>0</v>
      </c>
      <c r="K12" s="73">
        <f t="shared" si="16"/>
        <v>0</v>
      </c>
      <c r="L12" s="73">
        <f t="shared" si="17"/>
        <v>0</v>
      </c>
      <c r="M12" s="73">
        <f t="shared" si="18"/>
        <v>0</v>
      </c>
      <c r="N12" s="73">
        <f t="shared" si="19"/>
        <v>0</v>
      </c>
      <c r="O12" s="73">
        <f t="shared" si="20"/>
        <v>0</v>
      </c>
      <c r="P12" s="73">
        <f t="shared" si="21"/>
        <v>0</v>
      </c>
      <c r="Q12" s="73">
        <f t="shared" si="22"/>
        <v>0</v>
      </c>
      <c r="R12" s="73">
        <f t="shared" si="23"/>
        <v>0</v>
      </c>
      <c r="S12" s="73">
        <f t="shared" si="24"/>
        <v>0</v>
      </c>
      <c r="T12" s="73">
        <f t="shared" si="25"/>
        <v>197.7</v>
      </c>
      <c r="U12" s="73">
        <f t="shared" si="26"/>
        <v>0</v>
      </c>
      <c r="V12" s="73"/>
      <c r="W12" s="73"/>
      <c r="X12" s="73"/>
      <c r="Z12" s="73">
        <f t="shared" si="3"/>
        <v>0</v>
      </c>
      <c r="AA12" s="73">
        <f t="shared" si="4"/>
        <v>0</v>
      </c>
      <c r="AB12" s="73">
        <f t="shared" si="5"/>
        <v>0</v>
      </c>
      <c r="AC12" s="73">
        <f t="shared" si="6"/>
        <v>0</v>
      </c>
      <c r="AD12" s="73">
        <f t="shared" si="7"/>
        <v>0</v>
      </c>
      <c r="AE12" s="73">
        <f t="shared" si="8"/>
        <v>0</v>
      </c>
      <c r="AF12" s="73">
        <f t="shared" si="9"/>
        <v>0</v>
      </c>
      <c r="AG12" s="73">
        <f t="shared" si="10"/>
        <v>0</v>
      </c>
      <c r="AH12" s="73">
        <f t="shared" si="11"/>
        <v>0</v>
      </c>
      <c r="AI12" s="73">
        <f t="shared" si="12"/>
        <v>0</v>
      </c>
      <c r="AJ12" s="73">
        <f t="shared" si="13"/>
        <v>0</v>
      </c>
      <c r="AK12" s="73">
        <f t="shared" si="14"/>
        <v>0</v>
      </c>
      <c r="AQ12" s="72" t="s">
        <v>60</v>
      </c>
      <c r="AR12" s="98">
        <f t="shared" si="0"/>
        <v>355.7</v>
      </c>
      <c r="AS12" s="59">
        <f>AJ63</f>
        <v>0</v>
      </c>
      <c r="AT12" s="59">
        <f>T63</f>
        <v>355.7</v>
      </c>
    </row>
    <row r="13" spans="2:48">
      <c r="B13" s="61">
        <v>44911</v>
      </c>
      <c r="C13" s="63" t="s">
        <v>118</v>
      </c>
      <c r="D13" s="80" t="s">
        <v>58</v>
      </c>
      <c r="E13" s="57">
        <v>125.81</v>
      </c>
      <c r="F13" s="77" t="s">
        <v>68</v>
      </c>
      <c r="G13" s="78">
        <f t="shared" si="1"/>
        <v>62.905000000000001</v>
      </c>
      <c r="H13" s="79">
        <f t="shared" si="2"/>
        <v>62.905000000000001</v>
      </c>
      <c r="I13" s="92"/>
      <c r="J13" s="73">
        <f t="shared" si="15"/>
        <v>0</v>
      </c>
      <c r="K13" s="73">
        <f t="shared" si="16"/>
        <v>0</v>
      </c>
      <c r="L13" s="73">
        <f t="shared" si="17"/>
        <v>0</v>
      </c>
      <c r="M13" s="73">
        <f t="shared" si="18"/>
        <v>0</v>
      </c>
      <c r="N13" s="73">
        <f t="shared" si="19"/>
        <v>62.905000000000001</v>
      </c>
      <c r="O13" s="73">
        <f t="shared" si="20"/>
        <v>0</v>
      </c>
      <c r="P13" s="73">
        <f t="shared" si="21"/>
        <v>0</v>
      </c>
      <c r="Q13" s="73">
        <f t="shared" si="22"/>
        <v>0</v>
      </c>
      <c r="R13" s="73">
        <f t="shared" si="23"/>
        <v>0</v>
      </c>
      <c r="S13" s="73">
        <f t="shared" si="24"/>
        <v>0</v>
      </c>
      <c r="T13" s="73">
        <f t="shared" si="25"/>
        <v>0</v>
      </c>
      <c r="U13" s="73">
        <f t="shared" si="26"/>
        <v>0</v>
      </c>
      <c r="V13" s="73"/>
      <c r="W13" s="73"/>
      <c r="X13" s="73"/>
      <c r="Z13" s="73">
        <f t="shared" si="3"/>
        <v>0</v>
      </c>
      <c r="AA13" s="73">
        <f t="shared" si="4"/>
        <v>0</v>
      </c>
      <c r="AB13" s="73">
        <f t="shared" si="5"/>
        <v>0</v>
      </c>
      <c r="AC13" s="73">
        <f t="shared" si="6"/>
        <v>0</v>
      </c>
      <c r="AD13" s="73">
        <f t="shared" si="7"/>
        <v>62.905000000000001</v>
      </c>
      <c r="AE13" s="73">
        <f t="shared" si="8"/>
        <v>0</v>
      </c>
      <c r="AF13" s="73">
        <f t="shared" si="9"/>
        <v>0</v>
      </c>
      <c r="AG13" s="73">
        <f t="shared" si="10"/>
        <v>0</v>
      </c>
      <c r="AH13" s="73">
        <f t="shared" si="11"/>
        <v>0</v>
      </c>
      <c r="AI13" s="73">
        <f t="shared" si="12"/>
        <v>0</v>
      </c>
      <c r="AJ13" s="73">
        <f t="shared" si="13"/>
        <v>0</v>
      </c>
      <c r="AK13" s="73">
        <f t="shared" si="14"/>
        <v>0</v>
      </c>
      <c r="AQ13" s="72" t="s">
        <v>54</v>
      </c>
      <c r="AR13" s="98">
        <f t="shared" si="0"/>
        <v>0</v>
      </c>
      <c r="AS13" s="59">
        <f>AK63</f>
        <v>0</v>
      </c>
      <c r="AT13" s="59">
        <f>U63</f>
        <v>0</v>
      </c>
    </row>
    <row r="14" spans="2:48">
      <c r="B14" s="61">
        <v>44914</v>
      </c>
      <c r="C14" s="63" t="s">
        <v>115</v>
      </c>
      <c r="D14" s="80" t="s">
        <v>53</v>
      </c>
      <c r="E14" s="57">
        <v>105</v>
      </c>
      <c r="F14" s="77" t="s">
        <v>68</v>
      </c>
      <c r="G14" s="78">
        <f t="shared" si="1"/>
        <v>52.5</v>
      </c>
      <c r="H14" s="79">
        <f t="shared" si="2"/>
        <v>52.5</v>
      </c>
      <c r="I14" s="92"/>
      <c r="J14" s="73">
        <f t="shared" si="15"/>
        <v>0</v>
      </c>
      <c r="K14" s="73">
        <f t="shared" si="16"/>
        <v>52.5</v>
      </c>
      <c r="L14" s="73">
        <f t="shared" si="17"/>
        <v>0</v>
      </c>
      <c r="M14" s="73">
        <f t="shared" si="18"/>
        <v>0</v>
      </c>
      <c r="N14" s="73">
        <f t="shared" si="19"/>
        <v>0</v>
      </c>
      <c r="O14" s="73">
        <f t="shared" si="20"/>
        <v>0</v>
      </c>
      <c r="P14" s="73">
        <f t="shared" si="21"/>
        <v>0</v>
      </c>
      <c r="Q14" s="73">
        <f t="shared" si="22"/>
        <v>0</v>
      </c>
      <c r="R14" s="73">
        <f t="shared" si="23"/>
        <v>0</v>
      </c>
      <c r="S14" s="73">
        <f t="shared" si="24"/>
        <v>0</v>
      </c>
      <c r="T14" s="73">
        <f t="shared" si="25"/>
        <v>0</v>
      </c>
      <c r="U14" s="73">
        <f t="shared" si="26"/>
        <v>0</v>
      </c>
      <c r="V14" s="73"/>
      <c r="W14" s="73"/>
      <c r="X14" s="73"/>
      <c r="Z14" s="73">
        <f t="shared" si="3"/>
        <v>0</v>
      </c>
      <c r="AA14" s="73">
        <f t="shared" si="4"/>
        <v>52.5</v>
      </c>
      <c r="AB14" s="73">
        <f t="shared" si="5"/>
        <v>0</v>
      </c>
      <c r="AC14" s="73">
        <f t="shared" si="6"/>
        <v>0</v>
      </c>
      <c r="AD14" s="73">
        <f t="shared" si="7"/>
        <v>0</v>
      </c>
      <c r="AE14" s="73">
        <f t="shared" si="8"/>
        <v>0</v>
      </c>
      <c r="AF14" s="73">
        <f t="shared" si="9"/>
        <v>0</v>
      </c>
      <c r="AG14" s="73">
        <f t="shared" si="10"/>
        <v>0</v>
      </c>
      <c r="AH14" s="73">
        <f t="shared" si="11"/>
        <v>0</v>
      </c>
      <c r="AI14" s="73">
        <f t="shared" si="12"/>
        <v>0</v>
      </c>
      <c r="AJ14" s="73">
        <f t="shared" si="13"/>
        <v>0</v>
      </c>
      <c r="AK14" s="73">
        <f t="shared" si="14"/>
        <v>0</v>
      </c>
      <c r="AQ14" s="72"/>
      <c r="AR14" s="98">
        <f t="shared" si="0"/>
        <v>0</v>
      </c>
      <c r="AS14" s="59">
        <f>AL63</f>
        <v>0</v>
      </c>
      <c r="AT14" s="59">
        <f>V63</f>
        <v>0</v>
      </c>
    </row>
    <row r="15" spans="2:48">
      <c r="B15" s="61">
        <v>44914</v>
      </c>
      <c r="C15" s="63" t="s">
        <v>119</v>
      </c>
      <c r="D15" s="80" t="s">
        <v>40</v>
      </c>
      <c r="E15" s="57">
        <v>28</v>
      </c>
      <c r="F15" s="77" t="s">
        <v>67</v>
      </c>
      <c r="G15" s="78">
        <f t="shared" si="1"/>
        <v>0</v>
      </c>
      <c r="H15" s="79">
        <f t="shared" si="2"/>
        <v>28</v>
      </c>
      <c r="I15" s="92"/>
      <c r="J15" s="73">
        <f t="shared" si="15"/>
        <v>0</v>
      </c>
      <c r="K15" s="73">
        <f t="shared" si="16"/>
        <v>0</v>
      </c>
      <c r="L15" s="73">
        <f t="shared" si="17"/>
        <v>0</v>
      </c>
      <c r="M15" s="73">
        <f t="shared" si="18"/>
        <v>0</v>
      </c>
      <c r="N15" s="73">
        <f t="shared" si="19"/>
        <v>0</v>
      </c>
      <c r="O15" s="73">
        <f t="shared" si="20"/>
        <v>0</v>
      </c>
      <c r="P15" s="73">
        <f t="shared" si="21"/>
        <v>0</v>
      </c>
      <c r="Q15" s="73">
        <f t="shared" si="22"/>
        <v>0</v>
      </c>
      <c r="R15" s="73">
        <f t="shared" si="23"/>
        <v>28</v>
      </c>
      <c r="S15" s="73">
        <f t="shared" si="24"/>
        <v>0</v>
      </c>
      <c r="T15" s="73">
        <f t="shared" si="25"/>
        <v>0</v>
      </c>
      <c r="U15" s="73">
        <f t="shared" si="26"/>
        <v>0</v>
      </c>
      <c r="V15" s="73"/>
      <c r="W15" s="73"/>
      <c r="X15" s="73"/>
      <c r="Z15" s="73">
        <f t="shared" si="3"/>
        <v>0</v>
      </c>
      <c r="AA15" s="73">
        <f t="shared" si="4"/>
        <v>0</v>
      </c>
      <c r="AB15" s="73">
        <f t="shared" si="5"/>
        <v>0</v>
      </c>
      <c r="AC15" s="73">
        <f t="shared" si="6"/>
        <v>0</v>
      </c>
      <c r="AD15" s="73">
        <f t="shared" si="7"/>
        <v>0</v>
      </c>
      <c r="AE15" s="73">
        <f t="shared" si="8"/>
        <v>0</v>
      </c>
      <c r="AF15" s="73">
        <f t="shared" si="9"/>
        <v>0</v>
      </c>
      <c r="AG15" s="73">
        <f t="shared" si="10"/>
        <v>0</v>
      </c>
      <c r="AH15" s="73">
        <f t="shared" si="11"/>
        <v>0</v>
      </c>
      <c r="AI15" s="73">
        <f t="shared" si="12"/>
        <v>0</v>
      </c>
      <c r="AJ15" s="73">
        <f t="shared" si="13"/>
        <v>0</v>
      </c>
      <c r="AK15" s="73">
        <f t="shared" si="14"/>
        <v>0</v>
      </c>
      <c r="AQ15" s="72"/>
      <c r="AR15" s="98">
        <f t="shared" si="0"/>
        <v>0</v>
      </c>
      <c r="AS15" s="59">
        <f>AM63</f>
        <v>0</v>
      </c>
      <c r="AT15" s="59">
        <f>W63</f>
        <v>0</v>
      </c>
    </row>
    <row r="16" spans="2:48">
      <c r="B16" s="61">
        <v>44915</v>
      </c>
      <c r="C16" s="63" t="s">
        <v>81</v>
      </c>
      <c r="D16" s="80" t="s">
        <v>36</v>
      </c>
      <c r="E16" s="57">
        <v>20</v>
      </c>
      <c r="F16" s="77" t="s">
        <v>67</v>
      </c>
      <c r="G16" s="78">
        <f t="shared" si="1"/>
        <v>0</v>
      </c>
      <c r="H16" s="79">
        <f t="shared" si="2"/>
        <v>20</v>
      </c>
      <c r="I16" s="92"/>
      <c r="J16" s="73">
        <f t="shared" si="15"/>
        <v>0</v>
      </c>
      <c r="K16" s="73">
        <f t="shared" si="16"/>
        <v>0</v>
      </c>
      <c r="L16" s="73">
        <f t="shared" si="17"/>
        <v>0</v>
      </c>
      <c r="M16" s="73">
        <f t="shared" si="18"/>
        <v>20</v>
      </c>
      <c r="N16" s="73">
        <f t="shared" si="19"/>
        <v>0</v>
      </c>
      <c r="O16" s="73">
        <f t="shared" si="20"/>
        <v>0</v>
      </c>
      <c r="P16" s="73">
        <f t="shared" si="21"/>
        <v>0</v>
      </c>
      <c r="Q16" s="73">
        <f t="shared" si="22"/>
        <v>0</v>
      </c>
      <c r="R16" s="73">
        <f t="shared" si="23"/>
        <v>0</v>
      </c>
      <c r="S16" s="73">
        <f t="shared" si="24"/>
        <v>0</v>
      </c>
      <c r="T16" s="73">
        <f t="shared" si="25"/>
        <v>0</v>
      </c>
      <c r="U16" s="73">
        <f t="shared" si="26"/>
        <v>0</v>
      </c>
      <c r="V16" s="73"/>
      <c r="W16" s="73"/>
      <c r="X16" s="73"/>
      <c r="Z16" s="73">
        <f t="shared" si="3"/>
        <v>0</v>
      </c>
      <c r="AA16" s="73">
        <f t="shared" si="4"/>
        <v>0</v>
      </c>
      <c r="AB16" s="73">
        <f t="shared" si="5"/>
        <v>0</v>
      </c>
      <c r="AC16" s="73">
        <f t="shared" si="6"/>
        <v>0</v>
      </c>
      <c r="AD16" s="73">
        <f t="shared" si="7"/>
        <v>0</v>
      </c>
      <c r="AE16" s="73">
        <f t="shared" si="8"/>
        <v>0</v>
      </c>
      <c r="AF16" s="73">
        <f t="shared" si="9"/>
        <v>0</v>
      </c>
      <c r="AG16" s="73">
        <f t="shared" si="10"/>
        <v>0</v>
      </c>
      <c r="AH16" s="73">
        <f t="shared" si="11"/>
        <v>0</v>
      </c>
      <c r="AI16" s="73">
        <f t="shared" si="12"/>
        <v>0</v>
      </c>
      <c r="AJ16" s="73">
        <f t="shared" si="13"/>
        <v>0</v>
      </c>
      <c r="AK16" s="73">
        <f t="shared" si="14"/>
        <v>0</v>
      </c>
      <c r="AQ16" s="72"/>
      <c r="AR16" s="98">
        <f t="shared" si="0"/>
        <v>0</v>
      </c>
      <c r="AS16" s="96">
        <f>AN63</f>
        <v>0</v>
      </c>
      <c r="AT16" s="96">
        <f>X63</f>
        <v>0</v>
      </c>
      <c r="AU16" s="60"/>
    </row>
    <row r="17" spans="2:52">
      <c r="B17" s="61">
        <v>44918</v>
      </c>
      <c r="C17" s="63" t="s">
        <v>83</v>
      </c>
      <c r="D17" s="80" t="s">
        <v>36</v>
      </c>
      <c r="E17" s="57">
        <v>150</v>
      </c>
      <c r="F17" s="77" t="s">
        <v>68</v>
      </c>
      <c r="G17" s="78">
        <f t="shared" si="1"/>
        <v>75</v>
      </c>
      <c r="H17" s="79">
        <f t="shared" si="2"/>
        <v>75</v>
      </c>
      <c r="I17" s="92"/>
      <c r="J17" s="73">
        <f t="shared" si="15"/>
        <v>0</v>
      </c>
      <c r="K17" s="73">
        <f t="shared" si="16"/>
        <v>0</v>
      </c>
      <c r="L17" s="73">
        <f t="shared" si="17"/>
        <v>0</v>
      </c>
      <c r="M17" s="73">
        <f t="shared" si="18"/>
        <v>75</v>
      </c>
      <c r="N17" s="73">
        <f t="shared" si="19"/>
        <v>0</v>
      </c>
      <c r="O17" s="73">
        <f t="shared" si="20"/>
        <v>0</v>
      </c>
      <c r="P17" s="73">
        <f t="shared" si="21"/>
        <v>0</v>
      </c>
      <c r="Q17" s="73">
        <f t="shared" si="22"/>
        <v>0</v>
      </c>
      <c r="R17" s="73">
        <f t="shared" si="23"/>
        <v>0</v>
      </c>
      <c r="S17" s="73">
        <f t="shared" si="24"/>
        <v>0</v>
      </c>
      <c r="T17" s="73">
        <f t="shared" si="25"/>
        <v>0</v>
      </c>
      <c r="U17" s="73">
        <f t="shared" si="26"/>
        <v>0</v>
      </c>
      <c r="V17" s="73"/>
      <c r="W17" s="73"/>
      <c r="X17" s="73"/>
      <c r="Z17" s="73">
        <f t="shared" si="3"/>
        <v>0</v>
      </c>
      <c r="AA17" s="73">
        <f t="shared" si="4"/>
        <v>0</v>
      </c>
      <c r="AB17" s="73">
        <f t="shared" si="5"/>
        <v>0</v>
      </c>
      <c r="AC17" s="73">
        <f t="shared" si="6"/>
        <v>75</v>
      </c>
      <c r="AD17" s="73">
        <f t="shared" si="7"/>
        <v>0</v>
      </c>
      <c r="AE17" s="73">
        <f t="shared" si="8"/>
        <v>0</v>
      </c>
      <c r="AF17" s="73">
        <f t="shared" si="9"/>
        <v>0</v>
      </c>
      <c r="AG17" s="73">
        <f t="shared" si="10"/>
        <v>0</v>
      </c>
      <c r="AH17" s="73">
        <f t="shared" si="11"/>
        <v>0</v>
      </c>
      <c r="AI17" s="73">
        <f t="shared" si="12"/>
        <v>0</v>
      </c>
      <c r="AJ17" s="73">
        <f t="shared" si="13"/>
        <v>0</v>
      </c>
      <c r="AK17" s="73">
        <f t="shared" si="14"/>
        <v>0</v>
      </c>
      <c r="AQ17" s="88" t="s">
        <v>69</v>
      </c>
      <c r="AR17" s="97">
        <f>SUM(AR2:AR16)</f>
        <v>2151.7599999999998</v>
      </c>
      <c r="AS17" s="89">
        <f>SUM(AS2:AS16)</f>
        <v>376.28999999999996</v>
      </c>
      <c r="AT17" s="89">
        <f>SUM(AT2:AT16)</f>
        <v>1775.47</v>
      </c>
    </row>
    <row r="18" spans="2:52">
      <c r="B18" s="83">
        <v>44919</v>
      </c>
      <c r="C18" s="84" t="s">
        <v>120</v>
      </c>
      <c r="D18" s="80" t="s">
        <v>40</v>
      </c>
      <c r="E18" s="86">
        <v>160</v>
      </c>
      <c r="F18" s="77" t="s">
        <v>67</v>
      </c>
      <c r="G18" s="78">
        <f t="shared" si="1"/>
        <v>0</v>
      </c>
      <c r="H18" s="79">
        <f t="shared" si="2"/>
        <v>160</v>
      </c>
      <c r="I18" s="92"/>
      <c r="J18" s="73">
        <f t="shared" si="15"/>
        <v>0</v>
      </c>
      <c r="K18" s="73">
        <f t="shared" si="16"/>
        <v>0</v>
      </c>
      <c r="L18" s="73">
        <f t="shared" si="17"/>
        <v>0</v>
      </c>
      <c r="M18" s="73">
        <f t="shared" si="18"/>
        <v>0</v>
      </c>
      <c r="N18" s="73">
        <f t="shared" si="19"/>
        <v>0</v>
      </c>
      <c r="O18" s="73">
        <f t="shared" si="20"/>
        <v>0</v>
      </c>
      <c r="P18" s="73">
        <f t="shared" si="21"/>
        <v>0</v>
      </c>
      <c r="Q18" s="73">
        <f t="shared" si="22"/>
        <v>0</v>
      </c>
      <c r="R18" s="73">
        <f t="shared" si="23"/>
        <v>160</v>
      </c>
      <c r="S18" s="73">
        <f t="shared" si="24"/>
        <v>0</v>
      </c>
      <c r="T18" s="73">
        <f t="shared" si="25"/>
        <v>0</v>
      </c>
      <c r="U18" s="73">
        <f t="shared" si="26"/>
        <v>0</v>
      </c>
      <c r="V18" s="73"/>
      <c r="W18" s="73"/>
      <c r="X18" s="73"/>
      <c r="Z18" s="73">
        <f t="shared" si="3"/>
        <v>0</v>
      </c>
      <c r="AA18" s="73">
        <f t="shared" si="4"/>
        <v>0</v>
      </c>
      <c r="AB18" s="73">
        <f t="shared" si="5"/>
        <v>0</v>
      </c>
      <c r="AC18" s="73">
        <f t="shared" si="6"/>
        <v>0</v>
      </c>
      <c r="AD18" s="73">
        <f t="shared" si="7"/>
        <v>0</v>
      </c>
      <c r="AE18" s="73">
        <f t="shared" si="8"/>
        <v>0</v>
      </c>
      <c r="AF18" s="73">
        <f t="shared" si="9"/>
        <v>0</v>
      </c>
      <c r="AG18" s="73">
        <f t="shared" si="10"/>
        <v>0</v>
      </c>
      <c r="AH18" s="73">
        <f t="shared" si="11"/>
        <v>0</v>
      </c>
      <c r="AI18" s="73">
        <f t="shared" si="12"/>
        <v>0</v>
      </c>
      <c r="AJ18" s="73">
        <f t="shared" si="13"/>
        <v>0</v>
      </c>
      <c r="AK18" s="73">
        <f t="shared" si="14"/>
        <v>0</v>
      </c>
      <c r="AQ18" s="81" t="s">
        <v>67</v>
      </c>
      <c r="AR18" s="391" t="s">
        <v>45</v>
      </c>
      <c r="AS18" s="392"/>
      <c r="AT18" s="393"/>
      <c r="AU18" s="100"/>
      <c r="AV18" s="99"/>
    </row>
    <row r="19" spans="2:52">
      <c r="B19" s="61">
        <v>44919</v>
      </c>
      <c r="C19" s="63" t="s">
        <v>121</v>
      </c>
      <c r="D19" s="80" t="s">
        <v>40</v>
      </c>
      <c r="E19" s="57">
        <v>10</v>
      </c>
      <c r="F19" s="77" t="s">
        <v>67</v>
      </c>
      <c r="G19" s="78">
        <f t="shared" si="1"/>
        <v>0</v>
      </c>
      <c r="H19" s="79">
        <f t="shared" si="2"/>
        <v>10</v>
      </c>
      <c r="I19" s="92"/>
      <c r="J19" s="73">
        <f t="shared" si="15"/>
        <v>0</v>
      </c>
      <c r="K19" s="73">
        <f t="shared" si="16"/>
        <v>0</v>
      </c>
      <c r="L19" s="73">
        <f t="shared" si="17"/>
        <v>0</v>
      </c>
      <c r="M19" s="73">
        <f t="shared" si="18"/>
        <v>0</v>
      </c>
      <c r="N19" s="73">
        <f t="shared" si="19"/>
        <v>0</v>
      </c>
      <c r="O19" s="73">
        <f t="shared" si="20"/>
        <v>0</v>
      </c>
      <c r="P19" s="73">
        <f t="shared" si="21"/>
        <v>0</v>
      </c>
      <c r="Q19" s="73">
        <f t="shared" si="22"/>
        <v>0</v>
      </c>
      <c r="R19" s="73">
        <f t="shared" si="23"/>
        <v>10</v>
      </c>
      <c r="S19" s="73">
        <f t="shared" si="24"/>
        <v>0</v>
      </c>
      <c r="T19" s="73">
        <f t="shared" si="25"/>
        <v>0</v>
      </c>
      <c r="U19" s="73">
        <f t="shared" si="26"/>
        <v>0</v>
      </c>
      <c r="V19" s="73"/>
      <c r="W19" s="73"/>
      <c r="X19" s="73"/>
      <c r="Z19" s="73">
        <f t="shared" si="3"/>
        <v>0</v>
      </c>
      <c r="AA19" s="73">
        <f t="shared" si="4"/>
        <v>0</v>
      </c>
      <c r="AB19" s="73">
        <f t="shared" si="5"/>
        <v>0</v>
      </c>
      <c r="AC19" s="73">
        <f t="shared" si="6"/>
        <v>0</v>
      </c>
      <c r="AD19" s="73">
        <f t="shared" si="7"/>
        <v>0</v>
      </c>
      <c r="AE19" s="73">
        <f t="shared" si="8"/>
        <v>0</v>
      </c>
      <c r="AF19" s="73">
        <f t="shared" si="9"/>
        <v>0</v>
      </c>
      <c r="AG19" s="73">
        <f t="shared" si="10"/>
        <v>0</v>
      </c>
      <c r="AH19" s="73">
        <f t="shared" si="11"/>
        <v>0</v>
      </c>
      <c r="AI19" s="73">
        <f t="shared" si="12"/>
        <v>0</v>
      </c>
      <c r="AJ19" s="73">
        <f t="shared" si="13"/>
        <v>0</v>
      </c>
      <c r="AK19" s="73">
        <f t="shared" si="14"/>
        <v>0</v>
      </c>
      <c r="AQ19" s="81" t="s">
        <v>68</v>
      </c>
      <c r="AU19" s="99"/>
    </row>
    <row r="20" spans="2:52">
      <c r="B20" s="61">
        <v>45289</v>
      </c>
      <c r="C20" s="63" t="s">
        <v>129</v>
      </c>
      <c r="D20" s="80" t="s">
        <v>56</v>
      </c>
      <c r="E20" s="57">
        <v>211.3</v>
      </c>
      <c r="F20" s="77" t="s">
        <v>67</v>
      </c>
      <c r="G20" s="78">
        <f t="shared" si="1"/>
        <v>0</v>
      </c>
      <c r="H20" s="79">
        <f t="shared" si="2"/>
        <v>211.3</v>
      </c>
      <c r="I20" s="92" t="s">
        <v>130</v>
      </c>
      <c r="J20" s="73">
        <f t="shared" si="15"/>
        <v>0</v>
      </c>
      <c r="K20" s="73">
        <f t="shared" si="16"/>
        <v>0</v>
      </c>
      <c r="L20" s="73">
        <f t="shared" si="17"/>
        <v>0</v>
      </c>
      <c r="M20" s="73">
        <f t="shared" si="18"/>
        <v>0</v>
      </c>
      <c r="N20" s="73">
        <f t="shared" si="19"/>
        <v>0</v>
      </c>
      <c r="O20" s="73">
        <f t="shared" si="20"/>
        <v>0</v>
      </c>
      <c r="P20" s="73">
        <f t="shared" si="21"/>
        <v>211.3</v>
      </c>
      <c r="Q20" s="73">
        <f t="shared" si="22"/>
        <v>0</v>
      </c>
      <c r="R20" s="73">
        <f t="shared" si="23"/>
        <v>0</v>
      </c>
      <c r="S20" s="73">
        <f t="shared" si="24"/>
        <v>0</v>
      </c>
      <c r="T20" s="73">
        <f t="shared" si="25"/>
        <v>0</v>
      </c>
      <c r="U20" s="73">
        <f t="shared" si="26"/>
        <v>0</v>
      </c>
      <c r="V20" s="73"/>
      <c r="W20" s="73"/>
      <c r="X20" s="73"/>
      <c r="Z20" s="73">
        <f t="shared" si="3"/>
        <v>0</v>
      </c>
      <c r="AA20" s="73">
        <f t="shared" si="4"/>
        <v>0</v>
      </c>
      <c r="AB20" s="73">
        <f t="shared" si="5"/>
        <v>0</v>
      </c>
      <c r="AC20" s="73">
        <f t="shared" si="6"/>
        <v>0</v>
      </c>
      <c r="AD20" s="73">
        <f t="shared" si="7"/>
        <v>0</v>
      </c>
      <c r="AE20" s="73">
        <f t="shared" si="8"/>
        <v>0</v>
      </c>
      <c r="AF20" s="73">
        <f t="shared" si="9"/>
        <v>0</v>
      </c>
      <c r="AG20" s="73">
        <f t="shared" si="10"/>
        <v>0</v>
      </c>
      <c r="AH20" s="73">
        <f t="shared" si="11"/>
        <v>0</v>
      </c>
      <c r="AI20" s="73">
        <f t="shared" si="12"/>
        <v>0</v>
      </c>
      <c r="AJ20" s="73">
        <f t="shared" si="13"/>
        <v>0</v>
      </c>
      <c r="AK20" s="73">
        <f t="shared" si="14"/>
        <v>0</v>
      </c>
    </row>
    <row r="21" spans="2:52">
      <c r="B21" s="61">
        <v>45290</v>
      </c>
      <c r="C21" s="63" t="s">
        <v>115</v>
      </c>
      <c r="D21" s="80" t="s">
        <v>53</v>
      </c>
      <c r="E21" s="57">
        <v>125</v>
      </c>
      <c r="F21" s="77" t="s">
        <v>68</v>
      </c>
      <c r="G21" s="78">
        <f t="shared" si="1"/>
        <v>62.5</v>
      </c>
      <c r="H21" s="79">
        <f t="shared" si="2"/>
        <v>62.5</v>
      </c>
      <c r="I21" s="92"/>
      <c r="J21" s="73">
        <f t="shared" si="15"/>
        <v>0</v>
      </c>
      <c r="K21" s="73">
        <f t="shared" si="16"/>
        <v>62.5</v>
      </c>
      <c r="L21" s="73">
        <f t="shared" si="17"/>
        <v>0</v>
      </c>
      <c r="M21" s="73">
        <f t="shared" si="18"/>
        <v>0</v>
      </c>
      <c r="N21" s="73">
        <f t="shared" si="19"/>
        <v>0</v>
      </c>
      <c r="O21" s="73">
        <f t="shared" si="20"/>
        <v>0</v>
      </c>
      <c r="P21" s="73">
        <f t="shared" si="21"/>
        <v>0</v>
      </c>
      <c r="Q21" s="73">
        <f t="shared" si="22"/>
        <v>0</v>
      </c>
      <c r="R21" s="73">
        <f t="shared" si="23"/>
        <v>0</v>
      </c>
      <c r="S21" s="73">
        <f t="shared" si="24"/>
        <v>0</v>
      </c>
      <c r="T21" s="73">
        <f t="shared" si="25"/>
        <v>0</v>
      </c>
      <c r="U21" s="73">
        <f t="shared" si="26"/>
        <v>0</v>
      </c>
      <c r="V21" s="73"/>
      <c r="W21" s="73"/>
      <c r="X21" s="73"/>
      <c r="Z21" s="73">
        <f t="shared" si="3"/>
        <v>0</v>
      </c>
      <c r="AA21" s="73">
        <f t="shared" si="4"/>
        <v>62.5</v>
      </c>
      <c r="AB21" s="73">
        <f t="shared" si="5"/>
        <v>0</v>
      </c>
      <c r="AC21" s="73">
        <f t="shared" si="6"/>
        <v>0</v>
      </c>
      <c r="AD21" s="73">
        <f t="shared" si="7"/>
        <v>0</v>
      </c>
      <c r="AE21" s="73">
        <f t="shared" si="8"/>
        <v>0</v>
      </c>
      <c r="AF21" s="73">
        <f t="shared" si="9"/>
        <v>0</v>
      </c>
      <c r="AG21" s="73">
        <f t="shared" si="10"/>
        <v>0</v>
      </c>
      <c r="AH21" s="73">
        <f t="shared" si="11"/>
        <v>0</v>
      </c>
      <c r="AI21" s="73">
        <f t="shared" si="12"/>
        <v>0</v>
      </c>
      <c r="AJ21" s="73">
        <f t="shared" si="13"/>
        <v>0</v>
      </c>
      <c r="AK21" s="73">
        <f t="shared" si="14"/>
        <v>0</v>
      </c>
    </row>
    <row r="22" spans="2:52">
      <c r="B22" s="61">
        <v>44929</v>
      </c>
      <c r="C22" s="63" t="s">
        <v>138</v>
      </c>
      <c r="D22" s="80" t="s">
        <v>123</v>
      </c>
      <c r="E22" s="57">
        <v>14.9</v>
      </c>
      <c r="F22" s="77" t="s">
        <v>67</v>
      </c>
      <c r="G22" s="78">
        <f t="shared" si="1"/>
        <v>0</v>
      </c>
      <c r="H22" s="79">
        <f t="shared" si="2"/>
        <v>14.9</v>
      </c>
      <c r="I22" s="93"/>
      <c r="J22" s="73">
        <f t="shared" si="15"/>
        <v>0</v>
      </c>
      <c r="K22" s="73">
        <f t="shared" si="16"/>
        <v>0</v>
      </c>
      <c r="L22" s="73">
        <f t="shared" si="17"/>
        <v>14.9</v>
      </c>
      <c r="M22" s="73">
        <f t="shared" si="18"/>
        <v>0</v>
      </c>
      <c r="N22" s="73">
        <f t="shared" si="19"/>
        <v>0</v>
      </c>
      <c r="O22" s="73">
        <f t="shared" si="20"/>
        <v>0</v>
      </c>
      <c r="P22" s="73">
        <f t="shared" si="21"/>
        <v>0</v>
      </c>
      <c r="Q22" s="73">
        <f t="shared" si="22"/>
        <v>0</v>
      </c>
      <c r="R22" s="73">
        <f t="shared" si="23"/>
        <v>0</v>
      </c>
      <c r="S22" s="73">
        <f t="shared" si="24"/>
        <v>0</v>
      </c>
      <c r="T22" s="73">
        <f t="shared" si="25"/>
        <v>0</v>
      </c>
      <c r="U22" s="73">
        <f t="shared" si="26"/>
        <v>0</v>
      </c>
      <c r="V22" s="73"/>
      <c r="W22" s="73"/>
      <c r="X22" s="73"/>
      <c r="Y22" s="62"/>
      <c r="Z22" s="73">
        <f t="shared" si="3"/>
        <v>0</v>
      </c>
      <c r="AA22" s="73">
        <f t="shared" si="4"/>
        <v>0</v>
      </c>
      <c r="AB22" s="73">
        <f t="shared" si="5"/>
        <v>0</v>
      </c>
      <c r="AC22" s="73">
        <f t="shared" si="6"/>
        <v>0</v>
      </c>
      <c r="AD22" s="73">
        <f t="shared" si="7"/>
        <v>0</v>
      </c>
      <c r="AE22" s="73">
        <f t="shared" si="8"/>
        <v>0</v>
      </c>
      <c r="AF22" s="73">
        <f t="shared" si="9"/>
        <v>0</v>
      </c>
      <c r="AG22" s="73">
        <f t="shared" si="10"/>
        <v>0</v>
      </c>
      <c r="AH22" s="73">
        <f t="shared" si="11"/>
        <v>0</v>
      </c>
      <c r="AI22" s="73">
        <f t="shared" si="12"/>
        <v>0</v>
      </c>
      <c r="AJ22" s="73">
        <f t="shared" si="13"/>
        <v>0</v>
      </c>
      <c r="AK22" s="73">
        <f t="shared" si="14"/>
        <v>0</v>
      </c>
      <c r="AL22" s="62"/>
      <c r="AM22" s="62"/>
      <c r="AN22" s="62"/>
      <c r="AO22" s="62"/>
      <c r="AP22" s="62"/>
    </row>
    <row r="23" spans="2:52">
      <c r="B23" s="61"/>
      <c r="C23" s="63"/>
      <c r="D23" s="80"/>
      <c r="E23" s="57"/>
      <c r="F23" s="77"/>
      <c r="G23" s="78">
        <f t="shared" si="1"/>
        <v>0</v>
      </c>
      <c r="H23" s="79">
        <f t="shared" si="2"/>
        <v>0</v>
      </c>
      <c r="I23" s="92"/>
      <c r="J23" s="73">
        <f t="shared" si="15"/>
        <v>0</v>
      </c>
      <c r="K23" s="73">
        <f t="shared" si="16"/>
        <v>0</v>
      </c>
      <c r="L23" s="73">
        <f t="shared" si="17"/>
        <v>0</v>
      </c>
      <c r="M23" s="73">
        <f t="shared" si="18"/>
        <v>0</v>
      </c>
      <c r="N23" s="73">
        <f t="shared" si="19"/>
        <v>0</v>
      </c>
      <c r="O23" s="73">
        <f t="shared" si="20"/>
        <v>0</v>
      </c>
      <c r="P23" s="73">
        <f t="shared" si="21"/>
        <v>0</v>
      </c>
      <c r="Q23" s="73">
        <f t="shared" si="22"/>
        <v>0</v>
      </c>
      <c r="R23" s="73">
        <f t="shared" si="23"/>
        <v>0</v>
      </c>
      <c r="S23" s="73">
        <f t="shared" si="24"/>
        <v>0</v>
      </c>
      <c r="T23" s="73">
        <f t="shared" si="25"/>
        <v>0</v>
      </c>
      <c r="U23" s="73">
        <f t="shared" si="26"/>
        <v>0</v>
      </c>
      <c r="V23" s="73"/>
      <c r="W23" s="73"/>
      <c r="X23" s="73"/>
      <c r="Z23" s="73">
        <f t="shared" si="3"/>
        <v>0</v>
      </c>
      <c r="AA23" s="73">
        <f t="shared" si="4"/>
        <v>0</v>
      </c>
      <c r="AB23" s="73">
        <f t="shared" si="5"/>
        <v>0</v>
      </c>
      <c r="AC23" s="73">
        <f t="shared" si="6"/>
        <v>0</v>
      </c>
      <c r="AD23" s="73">
        <f t="shared" si="7"/>
        <v>0</v>
      </c>
      <c r="AE23" s="73">
        <f t="shared" si="8"/>
        <v>0</v>
      </c>
      <c r="AF23" s="73">
        <f t="shared" si="9"/>
        <v>0</v>
      </c>
      <c r="AG23" s="73">
        <f t="shared" si="10"/>
        <v>0</v>
      </c>
      <c r="AH23" s="73">
        <f t="shared" si="11"/>
        <v>0</v>
      </c>
      <c r="AI23" s="73">
        <f t="shared" si="12"/>
        <v>0</v>
      </c>
      <c r="AJ23" s="73">
        <f t="shared" si="13"/>
        <v>0</v>
      </c>
      <c r="AK23" s="73">
        <f t="shared" si="14"/>
        <v>0</v>
      </c>
      <c r="AS23" s="60"/>
    </row>
    <row r="24" spans="2:52">
      <c r="B24" s="61"/>
      <c r="C24" s="63"/>
      <c r="D24" s="80"/>
      <c r="E24" s="57"/>
      <c r="F24" s="77"/>
      <c r="G24" s="78">
        <f t="shared" si="1"/>
        <v>0</v>
      </c>
      <c r="H24" s="79">
        <f t="shared" si="2"/>
        <v>0</v>
      </c>
      <c r="I24" s="92"/>
      <c r="J24" s="73">
        <f t="shared" si="15"/>
        <v>0</v>
      </c>
      <c r="K24" s="73">
        <f t="shared" si="16"/>
        <v>0</v>
      </c>
      <c r="L24" s="73">
        <f t="shared" si="17"/>
        <v>0</v>
      </c>
      <c r="M24" s="73">
        <f t="shared" si="18"/>
        <v>0</v>
      </c>
      <c r="N24" s="73">
        <f t="shared" si="19"/>
        <v>0</v>
      </c>
      <c r="O24" s="73">
        <f t="shared" si="20"/>
        <v>0</v>
      </c>
      <c r="P24" s="73">
        <f t="shared" si="21"/>
        <v>0</v>
      </c>
      <c r="Q24" s="73">
        <f t="shared" si="22"/>
        <v>0</v>
      </c>
      <c r="R24" s="73">
        <f t="shared" si="23"/>
        <v>0</v>
      </c>
      <c r="S24" s="73">
        <f t="shared" si="24"/>
        <v>0</v>
      </c>
      <c r="T24" s="73">
        <f t="shared" si="25"/>
        <v>0</v>
      </c>
      <c r="U24" s="73">
        <f t="shared" si="26"/>
        <v>0</v>
      </c>
      <c r="V24" s="73"/>
      <c r="W24" s="73"/>
      <c r="X24" s="73"/>
      <c r="Z24" s="73">
        <f t="shared" si="3"/>
        <v>0</v>
      </c>
      <c r="AA24" s="73">
        <f t="shared" si="4"/>
        <v>0</v>
      </c>
      <c r="AB24" s="73">
        <f t="shared" si="5"/>
        <v>0</v>
      </c>
      <c r="AC24" s="73">
        <f t="shared" si="6"/>
        <v>0</v>
      </c>
      <c r="AD24" s="73">
        <f t="shared" si="7"/>
        <v>0</v>
      </c>
      <c r="AE24" s="73">
        <f t="shared" si="8"/>
        <v>0</v>
      </c>
      <c r="AF24" s="73">
        <f t="shared" si="9"/>
        <v>0</v>
      </c>
      <c r="AG24" s="73">
        <f t="shared" si="10"/>
        <v>0</v>
      </c>
      <c r="AH24" s="73">
        <f t="shared" si="11"/>
        <v>0</v>
      </c>
      <c r="AI24" s="73">
        <f t="shared" si="12"/>
        <v>0</v>
      </c>
      <c r="AJ24" s="73">
        <f t="shared" si="13"/>
        <v>0</v>
      </c>
      <c r="AK24" s="73">
        <f t="shared" si="14"/>
        <v>0</v>
      </c>
      <c r="AV24" s="113" t="s">
        <v>77</v>
      </c>
      <c r="AW24" s="1">
        <v>102.07</v>
      </c>
      <c r="AY24" s="171" t="s">
        <v>133</v>
      </c>
      <c r="AZ24" s="56">
        <v>376.29</v>
      </c>
    </row>
    <row r="25" spans="2:52">
      <c r="B25" s="61">
        <v>44930</v>
      </c>
      <c r="C25" s="63" t="s">
        <v>145</v>
      </c>
      <c r="D25" s="80" t="s">
        <v>58</v>
      </c>
      <c r="E25" s="57">
        <v>27.9</v>
      </c>
      <c r="F25" s="77"/>
      <c r="G25" s="78">
        <f t="shared" si="1"/>
        <v>0</v>
      </c>
      <c r="H25" s="79">
        <f t="shared" si="2"/>
        <v>0</v>
      </c>
      <c r="I25" s="92"/>
      <c r="J25" s="73">
        <f t="shared" si="15"/>
        <v>0</v>
      </c>
      <c r="K25" s="73">
        <f t="shared" si="16"/>
        <v>0</v>
      </c>
      <c r="L25" s="73">
        <f t="shared" si="17"/>
        <v>0</v>
      </c>
      <c r="M25" s="73">
        <f t="shared" si="18"/>
        <v>0</v>
      </c>
      <c r="N25" s="73">
        <f t="shared" si="19"/>
        <v>0</v>
      </c>
      <c r="O25" s="73">
        <f t="shared" si="20"/>
        <v>0</v>
      </c>
      <c r="P25" s="73">
        <f t="shared" si="21"/>
        <v>0</v>
      </c>
      <c r="Q25" s="73">
        <f t="shared" si="22"/>
        <v>0</v>
      </c>
      <c r="R25" s="73">
        <f t="shared" si="23"/>
        <v>0</v>
      </c>
      <c r="S25" s="73">
        <f t="shared" si="24"/>
        <v>0</v>
      </c>
      <c r="T25" s="73">
        <f t="shared" si="25"/>
        <v>0</v>
      </c>
      <c r="U25" s="73">
        <f t="shared" si="26"/>
        <v>0</v>
      </c>
      <c r="V25" s="73"/>
      <c r="W25" s="73"/>
      <c r="X25" s="73"/>
      <c r="Z25" s="73">
        <f t="shared" si="3"/>
        <v>0</v>
      </c>
      <c r="AA25" s="73">
        <f t="shared" si="4"/>
        <v>0</v>
      </c>
      <c r="AB25" s="73">
        <f t="shared" si="5"/>
        <v>0</v>
      </c>
      <c r="AC25" s="73">
        <f t="shared" si="6"/>
        <v>0</v>
      </c>
      <c r="AD25" s="73">
        <f t="shared" si="7"/>
        <v>0</v>
      </c>
      <c r="AE25" s="73">
        <f t="shared" si="8"/>
        <v>0</v>
      </c>
      <c r="AF25" s="73">
        <f t="shared" si="9"/>
        <v>0</v>
      </c>
      <c r="AG25" s="73">
        <f t="shared" si="10"/>
        <v>0</v>
      </c>
      <c r="AH25" s="73">
        <f t="shared" si="11"/>
        <v>0</v>
      </c>
      <c r="AI25" s="73">
        <f t="shared" si="12"/>
        <v>0</v>
      </c>
      <c r="AJ25" s="73">
        <f t="shared" si="13"/>
        <v>0</v>
      </c>
      <c r="AK25" s="73">
        <f t="shared" si="14"/>
        <v>0</v>
      </c>
      <c r="AV25" s="113" t="s">
        <v>78</v>
      </c>
      <c r="AW25" s="1">
        <v>182.98</v>
      </c>
      <c r="AY25" s="171" t="s">
        <v>134</v>
      </c>
      <c r="AZ25" s="99">
        <v>359.88</v>
      </c>
    </row>
    <row r="26" spans="2:52">
      <c r="B26" s="61">
        <v>44930</v>
      </c>
      <c r="C26" s="63" t="s">
        <v>145</v>
      </c>
      <c r="D26" s="80" t="s">
        <v>58</v>
      </c>
      <c r="E26" s="57">
        <v>127.4</v>
      </c>
      <c r="F26" s="77"/>
      <c r="G26" s="78">
        <f t="shared" si="1"/>
        <v>0</v>
      </c>
      <c r="H26" s="79">
        <f t="shared" si="2"/>
        <v>0</v>
      </c>
      <c r="I26" s="92"/>
      <c r="J26" s="73">
        <f t="shared" si="15"/>
        <v>0</v>
      </c>
      <c r="K26" s="73">
        <f t="shared" si="16"/>
        <v>0</v>
      </c>
      <c r="L26" s="73">
        <f t="shared" si="17"/>
        <v>0</v>
      </c>
      <c r="M26" s="73">
        <f t="shared" si="18"/>
        <v>0</v>
      </c>
      <c r="N26" s="73">
        <f t="shared" si="19"/>
        <v>0</v>
      </c>
      <c r="O26" s="73">
        <f t="shared" si="20"/>
        <v>0</v>
      </c>
      <c r="P26" s="73">
        <f t="shared" si="21"/>
        <v>0</v>
      </c>
      <c r="Q26" s="73">
        <f t="shared" si="22"/>
        <v>0</v>
      </c>
      <c r="R26" s="73">
        <f t="shared" si="23"/>
        <v>0</v>
      </c>
      <c r="S26" s="73">
        <f t="shared" si="24"/>
        <v>0</v>
      </c>
      <c r="T26" s="73">
        <f t="shared" si="25"/>
        <v>0</v>
      </c>
      <c r="U26" s="73">
        <f t="shared" si="26"/>
        <v>0</v>
      </c>
      <c r="V26" s="73"/>
      <c r="W26" s="73"/>
      <c r="X26" s="73"/>
      <c r="Z26" s="73">
        <f t="shared" si="3"/>
        <v>0</v>
      </c>
      <c r="AA26" s="73">
        <f t="shared" si="4"/>
        <v>0</v>
      </c>
      <c r="AB26" s="73">
        <f t="shared" si="5"/>
        <v>0</v>
      </c>
      <c r="AC26" s="73">
        <f t="shared" si="6"/>
        <v>0</v>
      </c>
      <c r="AD26" s="73">
        <f t="shared" si="7"/>
        <v>0</v>
      </c>
      <c r="AE26" s="73">
        <f t="shared" si="8"/>
        <v>0</v>
      </c>
      <c r="AF26" s="73">
        <f t="shared" si="9"/>
        <v>0</v>
      </c>
      <c r="AG26" s="73">
        <f t="shared" si="10"/>
        <v>0</v>
      </c>
      <c r="AH26" s="73">
        <f t="shared" si="11"/>
        <v>0</v>
      </c>
      <c r="AI26" s="73">
        <f t="shared" si="12"/>
        <v>0</v>
      </c>
      <c r="AJ26" s="73">
        <f t="shared" si="13"/>
        <v>0</v>
      </c>
      <c r="AK26" s="73">
        <f t="shared" si="14"/>
        <v>0</v>
      </c>
      <c r="AV26" s="113" t="s">
        <v>79</v>
      </c>
      <c r="AW26" s="1">
        <v>700</v>
      </c>
      <c r="AY26" s="171" t="s">
        <v>135</v>
      </c>
      <c r="AZ26" s="172">
        <f>27.5+(102.07/2+182.98/2)</f>
        <v>170.02499999999998</v>
      </c>
    </row>
    <row r="27" spans="2:52">
      <c r="B27" s="61"/>
      <c r="C27" s="63"/>
      <c r="D27" s="80"/>
      <c r="E27" s="57"/>
      <c r="F27" s="77"/>
      <c r="G27" s="78">
        <f t="shared" si="1"/>
        <v>0</v>
      </c>
      <c r="H27" s="79">
        <f t="shared" si="2"/>
        <v>0</v>
      </c>
      <c r="I27" s="92"/>
      <c r="J27" s="73">
        <f t="shared" si="15"/>
        <v>0</v>
      </c>
      <c r="K27" s="73">
        <f t="shared" si="16"/>
        <v>0</v>
      </c>
      <c r="L27" s="73">
        <f t="shared" si="17"/>
        <v>0</v>
      </c>
      <c r="M27" s="73">
        <f t="shared" si="18"/>
        <v>0</v>
      </c>
      <c r="N27" s="73">
        <f t="shared" si="19"/>
        <v>0</v>
      </c>
      <c r="O27" s="73">
        <f t="shared" si="20"/>
        <v>0</v>
      </c>
      <c r="P27" s="73">
        <f t="shared" si="21"/>
        <v>0</v>
      </c>
      <c r="Q27" s="73">
        <f t="shared" si="22"/>
        <v>0</v>
      </c>
      <c r="R27" s="73">
        <f t="shared" si="23"/>
        <v>0</v>
      </c>
      <c r="S27" s="73">
        <f t="shared" si="24"/>
        <v>0</v>
      </c>
      <c r="T27" s="73">
        <f t="shared" si="25"/>
        <v>0</v>
      </c>
      <c r="U27" s="73">
        <f t="shared" si="26"/>
        <v>0</v>
      </c>
      <c r="V27" s="73"/>
      <c r="W27" s="73"/>
      <c r="X27" s="73"/>
      <c r="Z27" s="73">
        <f t="shared" si="3"/>
        <v>0</v>
      </c>
      <c r="AA27" s="73">
        <f t="shared" si="4"/>
        <v>0</v>
      </c>
      <c r="AB27" s="73">
        <f t="shared" si="5"/>
        <v>0</v>
      </c>
      <c r="AC27" s="73">
        <f t="shared" si="6"/>
        <v>0</v>
      </c>
      <c r="AD27" s="73">
        <f t="shared" si="7"/>
        <v>0</v>
      </c>
      <c r="AE27" s="73">
        <f t="shared" si="8"/>
        <v>0</v>
      </c>
      <c r="AF27" s="73">
        <f t="shared" si="9"/>
        <v>0</v>
      </c>
      <c r="AG27" s="73">
        <f t="shared" si="10"/>
        <v>0</v>
      </c>
      <c r="AH27" s="73">
        <f t="shared" si="11"/>
        <v>0</v>
      </c>
      <c r="AI27" s="73">
        <f t="shared" si="12"/>
        <v>0</v>
      </c>
      <c r="AJ27" s="73">
        <f t="shared" si="13"/>
        <v>0</v>
      </c>
      <c r="AK27" s="73">
        <f t="shared" si="14"/>
        <v>0</v>
      </c>
      <c r="AV27" s="113" t="s">
        <v>80</v>
      </c>
      <c r="AW27" s="55">
        <v>201.36</v>
      </c>
      <c r="AY27" s="171" t="s">
        <v>45</v>
      </c>
      <c r="AZ27" s="173">
        <f>AZ24+AZ25-AZ26</f>
        <v>566.1450000000001</v>
      </c>
    </row>
    <row r="28" spans="2:52">
      <c r="B28" s="61"/>
      <c r="C28" s="63"/>
      <c r="D28" s="80"/>
      <c r="E28" s="57"/>
      <c r="F28" s="77"/>
      <c r="G28" s="78">
        <f t="shared" si="1"/>
        <v>0</v>
      </c>
      <c r="H28" s="79">
        <f t="shared" si="2"/>
        <v>0</v>
      </c>
      <c r="I28" s="92"/>
      <c r="J28" s="73">
        <f t="shared" si="15"/>
        <v>0</v>
      </c>
      <c r="K28" s="73">
        <f t="shared" si="16"/>
        <v>0</v>
      </c>
      <c r="L28" s="73">
        <f t="shared" si="17"/>
        <v>0</v>
      </c>
      <c r="M28" s="73">
        <f t="shared" si="18"/>
        <v>0</v>
      </c>
      <c r="N28" s="73">
        <f t="shared" si="19"/>
        <v>0</v>
      </c>
      <c r="O28" s="73">
        <f t="shared" si="20"/>
        <v>0</v>
      </c>
      <c r="P28" s="73">
        <f t="shared" si="21"/>
        <v>0</v>
      </c>
      <c r="Q28" s="73">
        <f t="shared" si="22"/>
        <v>0</v>
      </c>
      <c r="R28" s="73">
        <f t="shared" si="23"/>
        <v>0</v>
      </c>
      <c r="S28" s="73">
        <f t="shared" si="24"/>
        <v>0</v>
      </c>
      <c r="T28" s="73">
        <f t="shared" si="25"/>
        <v>0</v>
      </c>
      <c r="U28" s="73">
        <f t="shared" si="26"/>
        <v>0</v>
      </c>
      <c r="V28" s="73"/>
      <c r="W28" s="73"/>
      <c r="X28" s="73"/>
      <c r="Z28" s="73">
        <f t="shared" si="3"/>
        <v>0</v>
      </c>
      <c r="AA28" s="73">
        <f t="shared" si="4"/>
        <v>0</v>
      </c>
      <c r="AB28" s="73">
        <f t="shared" si="5"/>
        <v>0</v>
      </c>
      <c r="AC28" s="73">
        <f t="shared" si="6"/>
        <v>0</v>
      </c>
      <c r="AD28" s="73">
        <f t="shared" si="7"/>
        <v>0</v>
      </c>
      <c r="AE28" s="73">
        <f t="shared" si="8"/>
        <v>0</v>
      </c>
      <c r="AF28" s="73">
        <f t="shared" si="9"/>
        <v>0</v>
      </c>
      <c r="AG28" s="73">
        <f t="shared" si="10"/>
        <v>0</v>
      </c>
      <c r="AH28" s="73">
        <f t="shared" si="11"/>
        <v>0</v>
      </c>
      <c r="AI28" s="73">
        <f t="shared" si="12"/>
        <v>0</v>
      </c>
      <c r="AJ28" s="73">
        <f t="shared" si="13"/>
        <v>0</v>
      </c>
      <c r="AK28" s="73">
        <f t="shared" si="14"/>
        <v>0</v>
      </c>
      <c r="AV28" s="113" t="s">
        <v>45</v>
      </c>
      <c r="AW28" s="1">
        <f>+SUM(AW24:AW27)</f>
        <v>1186.4099999999999</v>
      </c>
    </row>
    <row r="29" spans="2:52">
      <c r="B29" s="61"/>
      <c r="C29" s="63"/>
      <c r="D29" s="80"/>
      <c r="E29" s="57"/>
      <c r="F29" s="77"/>
      <c r="G29" s="78">
        <f t="shared" si="1"/>
        <v>0</v>
      </c>
      <c r="H29" s="79">
        <f t="shared" si="2"/>
        <v>0</v>
      </c>
      <c r="I29" s="92"/>
      <c r="J29" s="73">
        <f t="shared" si="15"/>
        <v>0</v>
      </c>
      <c r="K29" s="73">
        <f t="shared" si="16"/>
        <v>0</v>
      </c>
      <c r="L29" s="73">
        <f t="shared" si="17"/>
        <v>0</v>
      </c>
      <c r="M29" s="73">
        <f t="shared" si="18"/>
        <v>0</v>
      </c>
      <c r="N29" s="73">
        <f t="shared" si="19"/>
        <v>0</v>
      </c>
      <c r="O29" s="73">
        <f t="shared" si="20"/>
        <v>0</v>
      </c>
      <c r="P29" s="73">
        <f t="shared" si="21"/>
        <v>0</v>
      </c>
      <c r="Q29" s="73">
        <f t="shared" si="22"/>
        <v>0</v>
      </c>
      <c r="R29" s="73">
        <f t="shared" si="23"/>
        <v>0</v>
      </c>
      <c r="S29" s="73">
        <f t="shared" si="24"/>
        <v>0</v>
      </c>
      <c r="T29" s="73">
        <f t="shared" si="25"/>
        <v>0</v>
      </c>
      <c r="U29" s="73">
        <f t="shared" si="26"/>
        <v>0</v>
      </c>
      <c r="V29" s="73"/>
      <c r="W29" s="73"/>
      <c r="X29" s="73"/>
      <c r="Z29" s="73">
        <f t="shared" si="3"/>
        <v>0</v>
      </c>
      <c r="AA29" s="73">
        <f t="shared" si="4"/>
        <v>0</v>
      </c>
      <c r="AB29" s="73">
        <f t="shared" si="5"/>
        <v>0</v>
      </c>
      <c r="AC29" s="73">
        <f t="shared" si="6"/>
        <v>0</v>
      </c>
      <c r="AD29" s="73">
        <f t="shared" si="7"/>
        <v>0</v>
      </c>
      <c r="AE29" s="73">
        <f t="shared" si="8"/>
        <v>0</v>
      </c>
      <c r="AF29" s="73">
        <f t="shared" si="9"/>
        <v>0</v>
      </c>
      <c r="AG29" s="73">
        <f t="shared" si="10"/>
        <v>0</v>
      </c>
      <c r="AH29" s="73">
        <f t="shared" si="11"/>
        <v>0</v>
      </c>
      <c r="AI29" s="73">
        <f t="shared" si="12"/>
        <v>0</v>
      </c>
      <c r="AJ29" s="73">
        <f t="shared" si="13"/>
        <v>0</v>
      </c>
      <c r="AK29" s="73">
        <f t="shared" si="14"/>
        <v>0</v>
      </c>
      <c r="AV29" s="113"/>
      <c r="AW29" s="1"/>
    </row>
    <row r="30" spans="2:52" ht="17.25" thickBot="1">
      <c r="B30" s="61"/>
      <c r="C30" s="63"/>
      <c r="D30" s="80"/>
      <c r="E30" s="57"/>
      <c r="F30" s="77"/>
      <c r="G30" s="78">
        <f t="shared" si="1"/>
        <v>0</v>
      </c>
      <c r="H30" s="79">
        <f t="shared" si="2"/>
        <v>0</v>
      </c>
      <c r="I30" s="92"/>
      <c r="J30" s="73">
        <f t="shared" si="15"/>
        <v>0</v>
      </c>
      <c r="K30" s="73">
        <f t="shared" si="16"/>
        <v>0</v>
      </c>
      <c r="L30" s="73">
        <f t="shared" si="17"/>
        <v>0</v>
      </c>
      <c r="M30" s="73">
        <f t="shared" si="18"/>
        <v>0</v>
      </c>
      <c r="N30" s="73">
        <f t="shared" si="19"/>
        <v>0</v>
      </c>
      <c r="O30" s="73">
        <f t="shared" si="20"/>
        <v>0</v>
      </c>
      <c r="P30" s="73">
        <f t="shared" si="21"/>
        <v>0</v>
      </c>
      <c r="Q30" s="73">
        <f t="shared" si="22"/>
        <v>0</v>
      </c>
      <c r="R30" s="73">
        <f t="shared" si="23"/>
        <v>0</v>
      </c>
      <c r="S30" s="73">
        <f t="shared" si="24"/>
        <v>0</v>
      </c>
      <c r="T30" s="73">
        <f t="shared" si="25"/>
        <v>0</v>
      </c>
      <c r="U30" s="73">
        <f t="shared" si="26"/>
        <v>0</v>
      </c>
      <c r="V30" s="73"/>
      <c r="W30" s="73"/>
      <c r="X30" s="73"/>
      <c r="Z30" s="73">
        <f t="shared" si="3"/>
        <v>0</v>
      </c>
      <c r="AA30" s="73">
        <f t="shared" si="4"/>
        <v>0</v>
      </c>
      <c r="AB30" s="73">
        <f t="shared" si="5"/>
        <v>0</v>
      </c>
      <c r="AC30" s="73">
        <f t="shared" si="6"/>
        <v>0</v>
      </c>
      <c r="AD30" s="73">
        <f t="shared" si="7"/>
        <v>0</v>
      </c>
      <c r="AE30" s="73">
        <f t="shared" si="8"/>
        <v>0</v>
      </c>
      <c r="AF30" s="73">
        <f t="shared" si="9"/>
        <v>0</v>
      </c>
      <c r="AG30" s="73">
        <f t="shared" si="10"/>
        <v>0</v>
      </c>
      <c r="AH30" s="73">
        <f t="shared" si="11"/>
        <v>0</v>
      </c>
      <c r="AI30" s="73">
        <f t="shared" si="12"/>
        <v>0</v>
      </c>
      <c r="AJ30" s="73">
        <f t="shared" si="13"/>
        <v>0</v>
      </c>
      <c r="AK30" s="73">
        <f t="shared" si="14"/>
        <v>0</v>
      </c>
      <c r="AV30" s="1"/>
      <c r="AW30" s="1"/>
      <c r="AZ30" s="56">
        <f>AZ27</f>
        <v>566.1450000000001</v>
      </c>
    </row>
    <row r="31" spans="2:52" ht="17.25" thickBot="1">
      <c r="B31" s="61"/>
      <c r="C31" s="63"/>
      <c r="D31" s="80"/>
      <c r="E31" s="57"/>
      <c r="F31" s="77"/>
      <c r="G31" s="78">
        <f t="shared" si="1"/>
        <v>0</v>
      </c>
      <c r="H31" s="79">
        <f t="shared" si="2"/>
        <v>0</v>
      </c>
      <c r="I31" s="92"/>
      <c r="J31" s="73">
        <f t="shared" si="15"/>
        <v>0</v>
      </c>
      <c r="K31" s="73">
        <f t="shared" si="16"/>
        <v>0</v>
      </c>
      <c r="L31" s="73">
        <f t="shared" si="17"/>
        <v>0</v>
      </c>
      <c r="M31" s="73">
        <f t="shared" si="18"/>
        <v>0</v>
      </c>
      <c r="N31" s="73">
        <f t="shared" si="19"/>
        <v>0</v>
      </c>
      <c r="O31" s="73">
        <f t="shared" si="20"/>
        <v>0</v>
      </c>
      <c r="P31" s="73">
        <f t="shared" si="21"/>
        <v>0</v>
      </c>
      <c r="Q31" s="73">
        <f t="shared" si="22"/>
        <v>0</v>
      </c>
      <c r="R31" s="73">
        <f t="shared" si="23"/>
        <v>0</v>
      </c>
      <c r="S31" s="73">
        <f t="shared" si="24"/>
        <v>0</v>
      </c>
      <c r="T31" s="73">
        <f t="shared" si="25"/>
        <v>0</v>
      </c>
      <c r="U31" s="73">
        <f t="shared" si="26"/>
        <v>0</v>
      </c>
      <c r="V31" s="73"/>
      <c r="W31" s="73"/>
      <c r="X31" s="73"/>
      <c r="Z31" s="73">
        <f t="shared" si="3"/>
        <v>0</v>
      </c>
      <c r="AA31" s="73">
        <f t="shared" si="4"/>
        <v>0</v>
      </c>
      <c r="AB31" s="73">
        <f t="shared" si="5"/>
        <v>0</v>
      </c>
      <c r="AC31" s="73">
        <f t="shared" si="6"/>
        <v>0</v>
      </c>
      <c r="AD31" s="73">
        <f t="shared" si="7"/>
        <v>0</v>
      </c>
      <c r="AE31" s="73">
        <f t="shared" si="8"/>
        <v>0</v>
      </c>
      <c r="AF31" s="73">
        <f t="shared" si="9"/>
        <v>0</v>
      </c>
      <c r="AG31" s="73">
        <f t="shared" si="10"/>
        <v>0</v>
      </c>
      <c r="AH31" s="73">
        <f t="shared" si="11"/>
        <v>0</v>
      </c>
      <c r="AI31" s="73">
        <f t="shared" si="12"/>
        <v>0</v>
      </c>
      <c r="AJ31" s="73">
        <f t="shared" si="13"/>
        <v>0</v>
      </c>
      <c r="AK31" s="73">
        <f t="shared" si="14"/>
        <v>0</v>
      </c>
      <c r="AV31" s="113" t="s">
        <v>82</v>
      </c>
      <c r="AW31" s="114">
        <f>AW28/2</f>
        <v>593.20499999999993</v>
      </c>
      <c r="AZ31" s="60">
        <f>AW33</f>
        <v>450.68</v>
      </c>
    </row>
    <row r="32" spans="2:52">
      <c r="B32" s="61"/>
      <c r="C32" s="63"/>
      <c r="D32" s="80"/>
      <c r="E32" s="57"/>
      <c r="F32" s="77"/>
      <c r="G32" s="78">
        <f t="shared" si="1"/>
        <v>0</v>
      </c>
      <c r="H32" s="79">
        <f t="shared" si="2"/>
        <v>0</v>
      </c>
      <c r="I32" s="92"/>
      <c r="J32" s="73">
        <f t="shared" si="15"/>
        <v>0</v>
      </c>
      <c r="K32" s="73">
        <f t="shared" si="16"/>
        <v>0</v>
      </c>
      <c r="L32" s="73">
        <f t="shared" si="17"/>
        <v>0</v>
      </c>
      <c r="M32" s="73">
        <f t="shared" si="18"/>
        <v>0</v>
      </c>
      <c r="N32" s="73">
        <f t="shared" si="19"/>
        <v>0</v>
      </c>
      <c r="O32" s="73">
        <f t="shared" si="20"/>
        <v>0</v>
      </c>
      <c r="P32" s="73">
        <f t="shared" si="21"/>
        <v>0</v>
      </c>
      <c r="Q32" s="73">
        <f t="shared" si="22"/>
        <v>0</v>
      </c>
      <c r="R32" s="73">
        <f t="shared" si="23"/>
        <v>0</v>
      </c>
      <c r="S32" s="73">
        <f t="shared" si="24"/>
        <v>0</v>
      </c>
      <c r="T32" s="73">
        <f t="shared" si="25"/>
        <v>0</v>
      </c>
      <c r="U32" s="73">
        <f t="shared" si="26"/>
        <v>0</v>
      </c>
      <c r="V32" s="73"/>
      <c r="W32" s="73"/>
      <c r="X32" s="73"/>
      <c r="Z32" s="73">
        <f t="shared" si="3"/>
        <v>0</v>
      </c>
      <c r="AA32" s="73">
        <f t="shared" si="4"/>
        <v>0</v>
      </c>
      <c r="AB32" s="73">
        <f t="shared" si="5"/>
        <v>0</v>
      </c>
      <c r="AC32" s="73">
        <f t="shared" si="6"/>
        <v>0</v>
      </c>
      <c r="AD32" s="73">
        <f t="shared" si="7"/>
        <v>0</v>
      </c>
      <c r="AE32" s="73">
        <f t="shared" si="8"/>
        <v>0</v>
      </c>
      <c r="AF32" s="73">
        <f t="shared" si="9"/>
        <v>0</v>
      </c>
      <c r="AG32" s="73">
        <f t="shared" si="10"/>
        <v>0</v>
      </c>
      <c r="AH32" s="73">
        <f t="shared" si="11"/>
        <v>0</v>
      </c>
      <c r="AI32" s="73">
        <f t="shared" si="12"/>
        <v>0</v>
      </c>
      <c r="AJ32" s="73">
        <f t="shared" si="13"/>
        <v>0</v>
      </c>
      <c r="AK32" s="73">
        <f t="shared" si="14"/>
        <v>0</v>
      </c>
      <c r="AZ32" s="174">
        <f>SUM(AZ30:AZ31)</f>
        <v>1016.825</v>
      </c>
    </row>
    <row r="33" spans="2:49">
      <c r="B33" s="61"/>
      <c r="C33" s="63"/>
      <c r="D33" s="80"/>
      <c r="E33" s="57"/>
      <c r="F33" s="77"/>
      <c r="G33" s="78">
        <f t="shared" si="1"/>
        <v>0</v>
      </c>
      <c r="H33" s="79">
        <f t="shared" si="2"/>
        <v>0</v>
      </c>
      <c r="I33" s="92"/>
      <c r="J33" s="73">
        <f t="shared" si="15"/>
        <v>0</v>
      </c>
      <c r="K33" s="73">
        <f t="shared" si="16"/>
        <v>0</v>
      </c>
      <c r="L33" s="73">
        <f t="shared" si="17"/>
        <v>0</v>
      </c>
      <c r="M33" s="73">
        <f t="shared" si="18"/>
        <v>0</v>
      </c>
      <c r="N33" s="73">
        <f t="shared" si="19"/>
        <v>0</v>
      </c>
      <c r="O33" s="73">
        <f t="shared" si="20"/>
        <v>0</v>
      </c>
      <c r="P33" s="73">
        <f t="shared" si="21"/>
        <v>0</v>
      </c>
      <c r="Q33" s="73">
        <f t="shared" si="22"/>
        <v>0</v>
      </c>
      <c r="R33" s="73">
        <f t="shared" si="23"/>
        <v>0</v>
      </c>
      <c r="S33" s="73">
        <f t="shared" si="24"/>
        <v>0</v>
      </c>
      <c r="T33" s="73">
        <f t="shared" si="25"/>
        <v>0</v>
      </c>
      <c r="U33" s="73">
        <f t="shared" si="26"/>
        <v>0</v>
      </c>
      <c r="V33" s="73"/>
      <c r="W33" s="73"/>
      <c r="X33" s="73"/>
      <c r="Z33" s="73">
        <f t="shared" si="3"/>
        <v>0</v>
      </c>
      <c r="AA33" s="73">
        <f t="shared" si="4"/>
        <v>0</v>
      </c>
      <c r="AB33" s="73">
        <f t="shared" si="5"/>
        <v>0</v>
      </c>
      <c r="AC33" s="73">
        <f t="shared" si="6"/>
        <v>0</v>
      </c>
      <c r="AD33" s="73">
        <f t="shared" si="7"/>
        <v>0</v>
      </c>
      <c r="AE33" s="73">
        <f t="shared" si="8"/>
        <v>0</v>
      </c>
      <c r="AF33" s="73">
        <f t="shared" si="9"/>
        <v>0</v>
      </c>
      <c r="AG33" s="73">
        <f t="shared" si="10"/>
        <v>0</v>
      </c>
      <c r="AH33" s="73">
        <f t="shared" si="11"/>
        <v>0</v>
      </c>
      <c r="AI33" s="73">
        <f t="shared" si="12"/>
        <v>0</v>
      </c>
      <c r="AJ33" s="73">
        <f t="shared" si="13"/>
        <v>0</v>
      </c>
      <c r="AK33" s="73">
        <f t="shared" si="14"/>
        <v>0</v>
      </c>
      <c r="AW33" s="56">
        <f>901.36/2</f>
        <v>450.68</v>
      </c>
    </row>
    <row r="34" spans="2:49">
      <c r="B34" s="61"/>
      <c r="C34" s="63"/>
      <c r="D34" s="80"/>
      <c r="E34" s="57"/>
      <c r="F34" s="77"/>
      <c r="G34" s="78">
        <f t="shared" si="1"/>
        <v>0</v>
      </c>
      <c r="H34" s="79">
        <f t="shared" si="2"/>
        <v>0</v>
      </c>
      <c r="I34" s="92"/>
      <c r="J34" s="73">
        <f t="shared" si="15"/>
        <v>0</v>
      </c>
      <c r="K34" s="73">
        <f t="shared" si="16"/>
        <v>0</v>
      </c>
      <c r="L34" s="73">
        <f t="shared" si="17"/>
        <v>0</v>
      </c>
      <c r="M34" s="73">
        <f t="shared" si="18"/>
        <v>0</v>
      </c>
      <c r="N34" s="73">
        <f t="shared" si="19"/>
        <v>0</v>
      </c>
      <c r="O34" s="73">
        <f t="shared" si="20"/>
        <v>0</v>
      </c>
      <c r="P34" s="73">
        <f t="shared" si="21"/>
        <v>0</v>
      </c>
      <c r="Q34" s="73">
        <f t="shared" si="22"/>
        <v>0</v>
      </c>
      <c r="R34" s="73">
        <f t="shared" si="23"/>
        <v>0</v>
      </c>
      <c r="S34" s="73">
        <f t="shared" si="24"/>
        <v>0</v>
      </c>
      <c r="T34" s="73">
        <f t="shared" si="25"/>
        <v>0</v>
      </c>
      <c r="U34" s="73">
        <f t="shared" si="26"/>
        <v>0</v>
      </c>
      <c r="V34" s="73"/>
      <c r="W34" s="73"/>
      <c r="X34" s="73"/>
      <c r="Z34" s="73">
        <f t="shared" si="3"/>
        <v>0</v>
      </c>
      <c r="AA34" s="73">
        <f t="shared" si="4"/>
        <v>0</v>
      </c>
      <c r="AB34" s="73">
        <f t="shared" si="5"/>
        <v>0</v>
      </c>
      <c r="AC34" s="73">
        <f t="shared" si="6"/>
        <v>0</v>
      </c>
      <c r="AD34" s="73">
        <f t="shared" si="7"/>
        <v>0</v>
      </c>
      <c r="AE34" s="73">
        <f t="shared" si="8"/>
        <v>0</v>
      </c>
      <c r="AF34" s="73">
        <f t="shared" si="9"/>
        <v>0</v>
      </c>
      <c r="AG34" s="73">
        <f t="shared" si="10"/>
        <v>0</v>
      </c>
      <c r="AH34" s="73">
        <f t="shared" si="11"/>
        <v>0</v>
      </c>
      <c r="AI34" s="73">
        <f t="shared" si="12"/>
        <v>0</v>
      </c>
      <c r="AJ34" s="73">
        <f t="shared" si="13"/>
        <v>0</v>
      </c>
      <c r="AK34" s="73">
        <f t="shared" si="14"/>
        <v>0</v>
      </c>
    </row>
    <row r="35" spans="2:49">
      <c r="B35" s="61"/>
      <c r="C35" s="63"/>
      <c r="D35" s="80"/>
      <c r="E35" s="57"/>
      <c r="F35" s="77"/>
      <c r="G35" s="78">
        <f t="shared" si="1"/>
        <v>0</v>
      </c>
      <c r="H35" s="79">
        <f t="shared" si="2"/>
        <v>0</v>
      </c>
      <c r="I35" s="92"/>
      <c r="J35" s="73">
        <f t="shared" si="15"/>
        <v>0</v>
      </c>
      <c r="K35" s="73">
        <f t="shared" si="16"/>
        <v>0</v>
      </c>
      <c r="L35" s="73">
        <f t="shared" si="17"/>
        <v>0</v>
      </c>
      <c r="M35" s="73">
        <f t="shared" si="18"/>
        <v>0</v>
      </c>
      <c r="N35" s="73">
        <f t="shared" si="19"/>
        <v>0</v>
      </c>
      <c r="O35" s="73">
        <f t="shared" si="20"/>
        <v>0</v>
      </c>
      <c r="P35" s="73">
        <f t="shared" si="21"/>
        <v>0</v>
      </c>
      <c r="Q35" s="73">
        <f t="shared" si="22"/>
        <v>0</v>
      </c>
      <c r="R35" s="73">
        <f t="shared" si="23"/>
        <v>0</v>
      </c>
      <c r="S35" s="73">
        <f t="shared" si="24"/>
        <v>0</v>
      </c>
      <c r="T35" s="73">
        <f t="shared" si="25"/>
        <v>0</v>
      </c>
      <c r="U35" s="73">
        <f t="shared" si="26"/>
        <v>0</v>
      </c>
      <c r="V35" s="73"/>
      <c r="W35" s="73"/>
      <c r="X35" s="73"/>
      <c r="Z35" s="73">
        <f t="shared" si="3"/>
        <v>0</v>
      </c>
      <c r="AA35" s="73">
        <f t="shared" si="4"/>
        <v>0</v>
      </c>
      <c r="AB35" s="73">
        <f t="shared" si="5"/>
        <v>0</v>
      </c>
      <c r="AC35" s="73">
        <f t="shared" si="6"/>
        <v>0</v>
      </c>
      <c r="AD35" s="73">
        <f t="shared" si="7"/>
        <v>0</v>
      </c>
      <c r="AE35" s="73">
        <f t="shared" si="8"/>
        <v>0</v>
      </c>
      <c r="AF35" s="73">
        <f t="shared" si="9"/>
        <v>0</v>
      </c>
      <c r="AG35" s="73">
        <f t="shared" si="10"/>
        <v>0</v>
      </c>
      <c r="AH35" s="73">
        <f t="shared" si="11"/>
        <v>0</v>
      </c>
      <c r="AI35" s="73">
        <f t="shared" si="12"/>
        <v>0</v>
      </c>
      <c r="AJ35" s="73">
        <f t="shared" si="13"/>
        <v>0</v>
      </c>
      <c r="AK35" s="73">
        <f t="shared" si="14"/>
        <v>0</v>
      </c>
      <c r="AW35" s="60">
        <f>AW31-AW33</f>
        <v>142.52499999999992</v>
      </c>
    </row>
    <row r="36" spans="2:49">
      <c r="B36" s="61"/>
      <c r="C36" s="63"/>
      <c r="D36" s="80"/>
      <c r="E36" s="57"/>
      <c r="F36" s="77"/>
      <c r="G36" s="78">
        <f t="shared" si="1"/>
        <v>0</v>
      </c>
      <c r="H36" s="79">
        <f t="shared" si="2"/>
        <v>0</v>
      </c>
      <c r="I36" s="92"/>
      <c r="J36" s="73">
        <f t="shared" si="15"/>
        <v>0</v>
      </c>
      <c r="K36" s="73">
        <f t="shared" si="16"/>
        <v>0</v>
      </c>
      <c r="L36" s="73">
        <f t="shared" si="17"/>
        <v>0</v>
      </c>
      <c r="M36" s="73">
        <f t="shared" si="18"/>
        <v>0</v>
      </c>
      <c r="N36" s="73">
        <f t="shared" si="19"/>
        <v>0</v>
      </c>
      <c r="O36" s="73">
        <f t="shared" si="20"/>
        <v>0</v>
      </c>
      <c r="P36" s="73">
        <f t="shared" si="21"/>
        <v>0</v>
      </c>
      <c r="Q36" s="73">
        <f t="shared" si="22"/>
        <v>0</v>
      </c>
      <c r="R36" s="73">
        <f t="shared" si="23"/>
        <v>0</v>
      </c>
      <c r="S36" s="73">
        <f t="shared" si="24"/>
        <v>0</v>
      </c>
      <c r="T36" s="73">
        <f t="shared" si="25"/>
        <v>0</v>
      </c>
      <c r="U36" s="73">
        <f t="shared" si="26"/>
        <v>0</v>
      </c>
      <c r="V36" s="73"/>
      <c r="W36" s="73"/>
      <c r="X36" s="73"/>
      <c r="Z36" s="73">
        <f t="shared" si="3"/>
        <v>0</v>
      </c>
      <c r="AA36" s="73">
        <f t="shared" si="4"/>
        <v>0</v>
      </c>
      <c r="AB36" s="73">
        <f t="shared" si="5"/>
        <v>0</v>
      </c>
      <c r="AC36" s="73">
        <f t="shared" si="6"/>
        <v>0</v>
      </c>
      <c r="AD36" s="73">
        <f t="shared" si="7"/>
        <v>0</v>
      </c>
      <c r="AE36" s="73">
        <f t="shared" si="8"/>
        <v>0</v>
      </c>
      <c r="AF36" s="73">
        <f t="shared" si="9"/>
        <v>0</v>
      </c>
      <c r="AG36" s="73">
        <f t="shared" si="10"/>
        <v>0</v>
      </c>
      <c r="AH36" s="73">
        <f t="shared" si="11"/>
        <v>0</v>
      </c>
      <c r="AI36" s="73">
        <f t="shared" si="12"/>
        <v>0</v>
      </c>
      <c r="AJ36" s="73">
        <f t="shared" si="13"/>
        <v>0</v>
      </c>
      <c r="AK36" s="73">
        <f t="shared" si="14"/>
        <v>0</v>
      </c>
    </row>
    <row r="37" spans="2:49">
      <c r="B37" s="61"/>
      <c r="C37" s="63"/>
      <c r="D37" s="80"/>
      <c r="E37" s="57"/>
      <c r="F37" s="77"/>
      <c r="G37" s="78">
        <f t="shared" si="1"/>
        <v>0</v>
      </c>
      <c r="H37" s="79">
        <f t="shared" si="2"/>
        <v>0</v>
      </c>
      <c r="I37" s="92"/>
      <c r="J37" s="73">
        <f t="shared" si="15"/>
        <v>0</v>
      </c>
      <c r="K37" s="73">
        <f t="shared" si="16"/>
        <v>0</v>
      </c>
      <c r="L37" s="73">
        <f t="shared" si="17"/>
        <v>0</v>
      </c>
      <c r="M37" s="73">
        <f t="shared" si="18"/>
        <v>0</v>
      </c>
      <c r="N37" s="73">
        <f t="shared" si="19"/>
        <v>0</v>
      </c>
      <c r="O37" s="73">
        <f t="shared" si="20"/>
        <v>0</v>
      </c>
      <c r="P37" s="73">
        <f t="shared" si="21"/>
        <v>0</v>
      </c>
      <c r="Q37" s="73">
        <f t="shared" si="22"/>
        <v>0</v>
      </c>
      <c r="R37" s="73">
        <f t="shared" si="23"/>
        <v>0</v>
      </c>
      <c r="S37" s="73">
        <f t="shared" si="24"/>
        <v>0</v>
      </c>
      <c r="T37" s="73">
        <f t="shared" si="25"/>
        <v>0</v>
      </c>
      <c r="U37" s="73">
        <f t="shared" si="26"/>
        <v>0</v>
      </c>
      <c r="V37" s="73"/>
      <c r="W37" s="73"/>
      <c r="X37" s="73"/>
      <c r="Z37" s="73">
        <f t="shared" si="3"/>
        <v>0</v>
      </c>
      <c r="AA37" s="73">
        <f t="shared" si="4"/>
        <v>0</v>
      </c>
      <c r="AB37" s="73">
        <f t="shared" si="5"/>
        <v>0</v>
      </c>
      <c r="AC37" s="73">
        <f t="shared" si="6"/>
        <v>0</v>
      </c>
      <c r="AD37" s="73">
        <f t="shared" si="7"/>
        <v>0</v>
      </c>
      <c r="AE37" s="73">
        <f t="shared" si="8"/>
        <v>0</v>
      </c>
      <c r="AF37" s="73">
        <f t="shared" si="9"/>
        <v>0</v>
      </c>
      <c r="AG37" s="73">
        <f t="shared" si="10"/>
        <v>0</v>
      </c>
      <c r="AH37" s="73">
        <f t="shared" si="11"/>
        <v>0</v>
      </c>
      <c r="AI37" s="73">
        <f t="shared" si="12"/>
        <v>0</v>
      </c>
      <c r="AJ37" s="73">
        <f t="shared" si="13"/>
        <v>0</v>
      </c>
      <c r="AK37" s="73">
        <f t="shared" si="14"/>
        <v>0</v>
      </c>
    </row>
    <row r="38" spans="2:49">
      <c r="B38" s="61"/>
      <c r="C38" s="63"/>
      <c r="D38" s="80"/>
      <c r="E38" s="57"/>
      <c r="F38" s="77"/>
      <c r="G38" s="78">
        <f t="shared" si="1"/>
        <v>0</v>
      </c>
      <c r="H38" s="79">
        <f t="shared" si="2"/>
        <v>0</v>
      </c>
      <c r="I38" s="92"/>
      <c r="J38" s="73">
        <f t="shared" si="15"/>
        <v>0</v>
      </c>
      <c r="K38" s="73">
        <f t="shared" si="16"/>
        <v>0</v>
      </c>
      <c r="L38" s="73">
        <f t="shared" si="17"/>
        <v>0</v>
      </c>
      <c r="M38" s="73">
        <f t="shared" si="18"/>
        <v>0</v>
      </c>
      <c r="N38" s="73">
        <f t="shared" si="19"/>
        <v>0</v>
      </c>
      <c r="O38" s="73">
        <f t="shared" si="20"/>
        <v>0</v>
      </c>
      <c r="P38" s="73">
        <f t="shared" si="21"/>
        <v>0</v>
      </c>
      <c r="Q38" s="73">
        <f t="shared" si="22"/>
        <v>0</v>
      </c>
      <c r="R38" s="73">
        <f t="shared" si="23"/>
        <v>0</v>
      </c>
      <c r="S38" s="73">
        <f t="shared" si="24"/>
        <v>0</v>
      </c>
      <c r="T38" s="73">
        <f t="shared" si="25"/>
        <v>0</v>
      </c>
      <c r="U38" s="73">
        <f t="shared" si="26"/>
        <v>0</v>
      </c>
      <c r="V38" s="73"/>
      <c r="W38" s="73"/>
      <c r="X38" s="73"/>
      <c r="Z38" s="73">
        <f t="shared" si="3"/>
        <v>0</v>
      </c>
      <c r="AA38" s="73">
        <f t="shared" si="4"/>
        <v>0</v>
      </c>
      <c r="AB38" s="73">
        <f t="shared" si="5"/>
        <v>0</v>
      </c>
      <c r="AC38" s="73">
        <f t="shared" si="6"/>
        <v>0</v>
      </c>
      <c r="AD38" s="73">
        <f t="shared" si="7"/>
        <v>0</v>
      </c>
      <c r="AE38" s="73">
        <f t="shared" si="8"/>
        <v>0</v>
      </c>
      <c r="AF38" s="73">
        <f t="shared" si="9"/>
        <v>0</v>
      </c>
      <c r="AG38" s="73">
        <f t="shared" si="10"/>
        <v>0</v>
      </c>
      <c r="AH38" s="73">
        <f t="shared" si="11"/>
        <v>0</v>
      </c>
      <c r="AI38" s="73">
        <f t="shared" si="12"/>
        <v>0</v>
      </c>
      <c r="AJ38" s="73">
        <f t="shared" si="13"/>
        <v>0</v>
      </c>
      <c r="AK38" s="73">
        <f t="shared" si="14"/>
        <v>0</v>
      </c>
    </row>
    <row r="39" spans="2:49">
      <c r="B39" s="61"/>
      <c r="C39" s="63"/>
      <c r="D39" s="80"/>
      <c r="E39" s="57"/>
      <c r="F39" s="77"/>
      <c r="G39" s="78">
        <f t="shared" si="1"/>
        <v>0</v>
      </c>
      <c r="H39" s="79">
        <f t="shared" si="2"/>
        <v>0</v>
      </c>
      <c r="I39" s="92"/>
      <c r="J39" s="73">
        <f t="shared" si="15"/>
        <v>0</v>
      </c>
      <c r="K39" s="73">
        <f t="shared" si="16"/>
        <v>0</v>
      </c>
      <c r="L39" s="73">
        <f t="shared" si="17"/>
        <v>0</v>
      </c>
      <c r="M39" s="73">
        <f t="shared" si="18"/>
        <v>0</v>
      </c>
      <c r="N39" s="73">
        <f t="shared" si="19"/>
        <v>0</v>
      </c>
      <c r="O39" s="73">
        <f t="shared" si="20"/>
        <v>0</v>
      </c>
      <c r="P39" s="73">
        <f t="shared" si="21"/>
        <v>0</v>
      </c>
      <c r="Q39" s="73">
        <f t="shared" si="22"/>
        <v>0</v>
      </c>
      <c r="R39" s="73">
        <f t="shared" si="23"/>
        <v>0</v>
      </c>
      <c r="S39" s="73">
        <f t="shared" si="24"/>
        <v>0</v>
      </c>
      <c r="T39" s="73">
        <f t="shared" si="25"/>
        <v>0</v>
      </c>
      <c r="U39" s="73">
        <f t="shared" si="26"/>
        <v>0</v>
      </c>
      <c r="V39" s="73"/>
      <c r="W39" s="73"/>
      <c r="X39" s="73"/>
      <c r="Z39" s="73">
        <f t="shared" si="3"/>
        <v>0</v>
      </c>
      <c r="AA39" s="73">
        <f t="shared" si="4"/>
        <v>0</v>
      </c>
      <c r="AB39" s="73">
        <f t="shared" si="5"/>
        <v>0</v>
      </c>
      <c r="AC39" s="73">
        <f t="shared" si="6"/>
        <v>0</v>
      </c>
      <c r="AD39" s="73">
        <f t="shared" si="7"/>
        <v>0</v>
      </c>
      <c r="AE39" s="73">
        <f t="shared" si="8"/>
        <v>0</v>
      </c>
      <c r="AF39" s="73">
        <f t="shared" si="9"/>
        <v>0</v>
      </c>
      <c r="AG39" s="73">
        <f t="shared" si="10"/>
        <v>0</v>
      </c>
      <c r="AH39" s="73">
        <f t="shared" si="11"/>
        <v>0</v>
      </c>
      <c r="AI39" s="73">
        <f t="shared" si="12"/>
        <v>0</v>
      </c>
      <c r="AJ39" s="73">
        <f t="shared" si="13"/>
        <v>0</v>
      </c>
      <c r="AK39" s="73">
        <f t="shared" si="14"/>
        <v>0</v>
      </c>
    </row>
    <row r="40" spans="2:49">
      <c r="B40" s="61"/>
      <c r="C40" s="63"/>
      <c r="D40" s="80"/>
      <c r="E40" s="57"/>
      <c r="F40" s="77"/>
      <c r="G40" s="78">
        <f t="shared" si="1"/>
        <v>0</v>
      </c>
      <c r="H40" s="79">
        <f t="shared" si="2"/>
        <v>0</v>
      </c>
      <c r="I40" s="92"/>
      <c r="J40" s="73">
        <f t="shared" si="15"/>
        <v>0</v>
      </c>
      <c r="K40" s="73">
        <f t="shared" si="16"/>
        <v>0</v>
      </c>
      <c r="L40" s="73">
        <f t="shared" si="17"/>
        <v>0</v>
      </c>
      <c r="M40" s="73">
        <f t="shared" si="18"/>
        <v>0</v>
      </c>
      <c r="N40" s="73">
        <f t="shared" si="19"/>
        <v>0</v>
      </c>
      <c r="O40" s="73">
        <f t="shared" si="20"/>
        <v>0</v>
      </c>
      <c r="P40" s="73">
        <f t="shared" si="21"/>
        <v>0</v>
      </c>
      <c r="Q40" s="73">
        <f t="shared" si="22"/>
        <v>0</v>
      </c>
      <c r="R40" s="73">
        <f t="shared" si="23"/>
        <v>0</v>
      </c>
      <c r="S40" s="73">
        <f t="shared" si="24"/>
        <v>0</v>
      </c>
      <c r="T40" s="73">
        <f t="shared" si="25"/>
        <v>0</v>
      </c>
      <c r="U40" s="73">
        <f t="shared" si="26"/>
        <v>0</v>
      </c>
      <c r="V40" s="73"/>
      <c r="W40" s="73"/>
      <c r="X40" s="73"/>
      <c r="Z40" s="73">
        <f t="shared" si="3"/>
        <v>0</v>
      </c>
      <c r="AA40" s="73">
        <f t="shared" si="4"/>
        <v>0</v>
      </c>
      <c r="AB40" s="73">
        <f t="shared" si="5"/>
        <v>0</v>
      </c>
      <c r="AC40" s="73">
        <f t="shared" si="6"/>
        <v>0</v>
      </c>
      <c r="AD40" s="73">
        <f t="shared" si="7"/>
        <v>0</v>
      </c>
      <c r="AE40" s="73">
        <f t="shared" si="8"/>
        <v>0</v>
      </c>
      <c r="AF40" s="73">
        <f t="shared" si="9"/>
        <v>0</v>
      </c>
      <c r="AG40" s="73">
        <f t="shared" si="10"/>
        <v>0</v>
      </c>
      <c r="AH40" s="73">
        <f t="shared" si="11"/>
        <v>0</v>
      </c>
      <c r="AI40" s="73">
        <f t="shared" si="12"/>
        <v>0</v>
      </c>
      <c r="AJ40" s="73">
        <f t="shared" si="13"/>
        <v>0</v>
      </c>
      <c r="AK40" s="73">
        <f t="shared" si="14"/>
        <v>0</v>
      </c>
    </row>
    <row r="41" spans="2:49">
      <c r="B41" s="61"/>
      <c r="C41" s="63"/>
      <c r="D41" s="80"/>
      <c r="E41" s="57"/>
      <c r="F41" s="77"/>
      <c r="G41" s="78">
        <f t="shared" si="1"/>
        <v>0</v>
      </c>
      <c r="H41" s="79">
        <f t="shared" si="2"/>
        <v>0</v>
      </c>
      <c r="I41" s="92"/>
      <c r="J41" s="73">
        <f t="shared" si="15"/>
        <v>0</v>
      </c>
      <c r="K41" s="73">
        <f t="shared" si="16"/>
        <v>0</v>
      </c>
      <c r="L41" s="73">
        <f t="shared" si="17"/>
        <v>0</v>
      </c>
      <c r="M41" s="73">
        <f t="shared" si="18"/>
        <v>0</v>
      </c>
      <c r="N41" s="73">
        <f t="shared" si="19"/>
        <v>0</v>
      </c>
      <c r="O41" s="73">
        <f t="shared" si="20"/>
        <v>0</v>
      </c>
      <c r="P41" s="73">
        <f t="shared" si="21"/>
        <v>0</v>
      </c>
      <c r="Q41" s="73">
        <f t="shared" si="22"/>
        <v>0</v>
      </c>
      <c r="R41" s="73">
        <f t="shared" si="23"/>
        <v>0</v>
      </c>
      <c r="S41" s="73">
        <f t="shared" si="24"/>
        <v>0</v>
      </c>
      <c r="T41" s="73">
        <f t="shared" si="25"/>
        <v>0</v>
      </c>
      <c r="U41" s="73">
        <f t="shared" si="26"/>
        <v>0</v>
      </c>
      <c r="V41" s="73"/>
      <c r="W41" s="73"/>
      <c r="X41" s="73"/>
      <c r="Z41" s="73">
        <f t="shared" si="3"/>
        <v>0</v>
      </c>
      <c r="AA41" s="73">
        <f t="shared" si="4"/>
        <v>0</v>
      </c>
      <c r="AB41" s="73">
        <f t="shared" si="5"/>
        <v>0</v>
      </c>
      <c r="AC41" s="73">
        <f t="shared" si="6"/>
        <v>0</v>
      </c>
      <c r="AD41" s="73">
        <f t="shared" si="7"/>
        <v>0</v>
      </c>
      <c r="AE41" s="73">
        <f t="shared" si="8"/>
        <v>0</v>
      </c>
      <c r="AF41" s="73">
        <f t="shared" si="9"/>
        <v>0</v>
      </c>
      <c r="AG41" s="73">
        <f t="shared" si="10"/>
        <v>0</v>
      </c>
      <c r="AH41" s="73">
        <f t="shared" si="11"/>
        <v>0</v>
      </c>
      <c r="AI41" s="73">
        <f t="shared" si="12"/>
        <v>0</v>
      </c>
      <c r="AJ41" s="73">
        <f t="shared" si="13"/>
        <v>0</v>
      </c>
      <c r="AK41" s="73">
        <f t="shared" si="14"/>
        <v>0</v>
      </c>
    </row>
    <row r="42" spans="2:49">
      <c r="B42" s="61"/>
      <c r="C42" s="63"/>
      <c r="D42" s="80"/>
      <c r="E42" s="57"/>
      <c r="F42" s="77"/>
      <c r="G42" s="78">
        <f t="shared" si="1"/>
        <v>0</v>
      </c>
      <c r="H42" s="79">
        <f t="shared" si="2"/>
        <v>0</v>
      </c>
      <c r="I42" s="92"/>
      <c r="J42" s="73">
        <f t="shared" si="15"/>
        <v>0</v>
      </c>
      <c r="K42" s="73">
        <f t="shared" si="16"/>
        <v>0</v>
      </c>
      <c r="L42" s="73">
        <f t="shared" si="17"/>
        <v>0</v>
      </c>
      <c r="M42" s="73">
        <f t="shared" si="18"/>
        <v>0</v>
      </c>
      <c r="N42" s="73">
        <f t="shared" si="19"/>
        <v>0</v>
      </c>
      <c r="O42" s="73">
        <f t="shared" si="20"/>
        <v>0</v>
      </c>
      <c r="P42" s="73">
        <f t="shared" si="21"/>
        <v>0</v>
      </c>
      <c r="Q42" s="73">
        <f t="shared" si="22"/>
        <v>0</v>
      </c>
      <c r="R42" s="73">
        <f t="shared" si="23"/>
        <v>0</v>
      </c>
      <c r="S42" s="73">
        <f t="shared" si="24"/>
        <v>0</v>
      </c>
      <c r="T42" s="73">
        <f t="shared" si="25"/>
        <v>0</v>
      </c>
      <c r="U42" s="73">
        <f t="shared" si="26"/>
        <v>0</v>
      </c>
      <c r="V42" s="73"/>
      <c r="W42" s="73"/>
      <c r="X42" s="73"/>
      <c r="Z42" s="73">
        <f t="shared" si="3"/>
        <v>0</v>
      </c>
      <c r="AA42" s="73">
        <f t="shared" si="4"/>
        <v>0</v>
      </c>
      <c r="AB42" s="73">
        <f t="shared" si="5"/>
        <v>0</v>
      </c>
      <c r="AC42" s="73">
        <f t="shared" si="6"/>
        <v>0</v>
      </c>
      <c r="AD42" s="73">
        <f t="shared" si="7"/>
        <v>0</v>
      </c>
      <c r="AE42" s="73">
        <f t="shared" si="8"/>
        <v>0</v>
      </c>
      <c r="AF42" s="73">
        <f t="shared" si="9"/>
        <v>0</v>
      </c>
      <c r="AG42" s="73">
        <f t="shared" si="10"/>
        <v>0</v>
      </c>
      <c r="AH42" s="73">
        <f t="shared" si="11"/>
        <v>0</v>
      </c>
      <c r="AI42" s="73">
        <f t="shared" si="12"/>
        <v>0</v>
      </c>
      <c r="AJ42" s="73">
        <f t="shared" si="13"/>
        <v>0</v>
      </c>
      <c r="AK42" s="73">
        <f t="shared" si="14"/>
        <v>0</v>
      </c>
    </row>
    <row r="43" spans="2:49">
      <c r="B43" s="61"/>
      <c r="C43" s="63"/>
      <c r="D43" s="80"/>
      <c r="E43" s="57"/>
      <c r="F43" s="77"/>
      <c r="G43" s="78">
        <f t="shared" si="1"/>
        <v>0</v>
      </c>
      <c r="H43" s="79">
        <f t="shared" si="2"/>
        <v>0</v>
      </c>
      <c r="I43" s="92"/>
      <c r="J43" s="73">
        <f t="shared" si="15"/>
        <v>0</v>
      </c>
      <c r="K43" s="73">
        <f t="shared" si="16"/>
        <v>0</v>
      </c>
      <c r="L43" s="73">
        <f t="shared" si="17"/>
        <v>0</v>
      </c>
      <c r="M43" s="73">
        <f t="shared" si="18"/>
        <v>0</v>
      </c>
      <c r="N43" s="73">
        <f t="shared" si="19"/>
        <v>0</v>
      </c>
      <c r="O43" s="73">
        <f t="shared" si="20"/>
        <v>0</v>
      </c>
      <c r="P43" s="73">
        <f t="shared" si="21"/>
        <v>0</v>
      </c>
      <c r="Q43" s="73">
        <f t="shared" si="22"/>
        <v>0</v>
      </c>
      <c r="R43" s="73">
        <f t="shared" si="23"/>
        <v>0</v>
      </c>
      <c r="S43" s="73">
        <f t="shared" si="24"/>
        <v>0</v>
      </c>
      <c r="T43" s="73">
        <f t="shared" si="25"/>
        <v>0</v>
      </c>
      <c r="U43" s="73">
        <f t="shared" si="26"/>
        <v>0</v>
      </c>
      <c r="V43" s="73"/>
      <c r="W43" s="73"/>
      <c r="X43" s="73"/>
      <c r="Z43" s="73">
        <f t="shared" si="3"/>
        <v>0</v>
      </c>
      <c r="AA43" s="73">
        <f t="shared" si="4"/>
        <v>0</v>
      </c>
      <c r="AB43" s="73">
        <f t="shared" si="5"/>
        <v>0</v>
      </c>
      <c r="AC43" s="73">
        <f t="shared" si="6"/>
        <v>0</v>
      </c>
      <c r="AD43" s="73">
        <f t="shared" si="7"/>
        <v>0</v>
      </c>
      <c r="AE43" s="73">
        <f t="shared" si="8"/>
        <v>0</v>
      </c>
      <c r="AF43" s="73">
        <f t="shared" si="9"/>
        <v>0</v>
      </c>
      <c r="AG43" s="73">
        <f t="shared" si="10"/>
        <v>0</v>
      </c>
      <c r="AH43" s="73">
        <f t="shared" si="11"/>
        <v>0</v>
      </c>
      <c r="AI43" s="73">
        <f t="shared" si="12"/>
        <v>0</v>
      </c>
      <c r="AJ43" s="73">
        <f t="shared" si="13"/>
        <v>0</v>
      </c>
      <c r="AK43" s="73">
        <f t="shared" si="14"/>
        <v>0</v>
      </c>
    </row>
    <row r="44" spans="2:49">
      <c r="B44" s="61"/>
      <c r="C44" s="63"/>
      <c r="D44" s="80"/>
      <c r="E44" s="57"/>
      <c r="F44" s="77"/>
      <c r="G44" s="78">
        <f t="shared" si="1"/>
        <v>0</v>
      </c>
      <c r="H44" s="79">
        <f t="shared" si="2"/>
        <v>0</v>
      </c>
      <c r="I44" s="92"/>
      <c r="J44" s="73">
        <f t="shared" si="15"/>
        <v>0</v>
      </c>
      <c r="K44" s="73">
        <f t="shared" si="16"/>
        <v>0</v>
      </c>
      <c r="L44" s="73">
        <f t="shared" si="17"/>
        <v>0</v>
      </c>
      <c r="M44" s="73">
        <f t="shared" si="18"/>
        <v>0</v>
      </c>
      <c r="N44" s="73">
        <f t="shared" si="19"/>
        <v>0</v>
      </c>
      <c r="O44" s="73">
        <f t="shared" si="20"/>
        <v>0</v>
      </c>
      <c r="P44" s="73">
        <f t="shared" si="21"/>
        <v>0</v>
      </c>
      <c r="Q44" s="73">
        <f t="shared" si="22"/>
        <v>0</v>
      </c>
      <c r="R44" s="73">
        <f t="shared" si="23"/>
        <v>0</v>
      </c>
      <c r="S44" s="73">
        <f t="shared" si="24"/>
        <v>0</v>
      </c>
      <c r="T44" s="73">
        <f t="shared" si="25"/>
        <v>0</v>
      </c>
      <c r="U44" s="73">
        <f t="shared" si="26"/>
        <v>0</v>
      </c>
      <c r="V44" s="73"/>
      <c r="W44" s="73"/>
      <c r="X44" s="73"/>
      <c r="Z44" s="73">
        <f t="shared" si="3"/>
        <v>0</v>
      </c>
      <c r="AA44" s="73">
        <f t="shared" si="4"/>
        <v>0</v>
      </c>
      <c r="AB44" s="73">
        <f t="shared" si="5"/>
        <v>0</v>
      </c>
      <c r="AC44" s="73">
        <f t="shared" si="6"/>
        <v>0</v>
      </c>
      <c r="AD44" s="73">
        <f t="shared" si="7"/>
        <v>0</v>
      </c>
      <c r="AE44" s="73">
        <f t="shared" si="8"/>
        <v>0</v>
      </c>
      <c r="AF44" s="73">
        <f t="shared" si="9"/>
        <v>0</v>
      </c>
      <c r="AG44" s="73">
        <f t="shared" si="10"/>
        <v>0</v>
      </c>
      <c r="AH44" s="73">
        <f t="shared" si="11"/>
        <v>0</v>
      </c>
      <c r="AI44" s="73">
        <f t="shared" si="12"/>
        <v>0</v>
      </c>
      <c r="AJ44" s="73">
        <f t="shared" si="13"/>
        <v>0</v>
      </c>
      <c r="AK44" s="73">
        <f t="shared" si="14"/>
        <v>0</v>
      </c>
    </row>
    <row r="45" spans="2:49">
      <c r="B45" s="61"/>
      <c r="C45" s="63"/>
      <c r="D45" s="80"/>
      <c r="E45" s="57"/>
      <c r="F45" s="77"/>
      <c r="G45" s="78">
        <f t="shared" si="1"/>
        <v>0</v>
      </c>
      <c r="H45" s="79">
        <f t="shared" si="2"/>
        <v>0</v>
      </c>
      <c r="I45" s="92"/>
      <c r="J45" s="73">
        <f t="shared" si="15"/>
        <v>0</v>
      </c>
      <c r="K45" s="73">
        <f t="shared" si="16"/>
        <v>0</v>
      </c>
      <c r="L45" s="73">
        <f t="shared" si="17"/>
        <v>0</v>
      </c>
      <c r="M45" s="73">
        <f t="shared" si="18"/>
        <v>0</v>
      </c>
      <c r="N45" s="73">
        <f t="shared" si="19"/>
        <v>0</v>
      </c>
      <c r="O45" s="73">
        <f t="shared" si="20"/>
        <v>0</v>
      </c>
      <c r="P45" s="73">
        <f t="shared" si="21"/>
        <v>0</v>
      </c>
      <c r="Q45" s="73">
        <f t="shared" si="22"/>
        <v>0</v>
      </c>
      <c r="R45" s="73">
        <f t="shared" si="23"/>
        <v>0</v>
      </c>
      <c r="S45" s="73">
        <f t="shared" si="24"/>
        <v>0</v>
      </c>
      <c r="T45" s="73">
        <f t="shared" si="25"/>
        <v>0</v>
      </c>
      <c r="U45" s="73">
        <f t="shared" si="26"/>
        <v>0</v>
      </c>
      <c r="V45" s="73"/>
      <c r="W45" s="73"/>
      <c r="X45" s="73"/>
      <c r="Z45" s="73">
        <f t="shared" si="3"/>
        <v>0</v>
      </c>
      <c r="AA45" s="73">
        <f t="shared" si="4"/>
        <v>0</v>
      </c>
      <c r="AB45" s="73">
        <f t="shared" si="5"/>
        <v>0</v>
      </c>
      <c r="AC45" s="73">
        <f t="shared" si="6"/>
        <v>0</v>
      </c>
      <c r="AD45" s="73">
        <f t="shared" si="7"/>
        <v>0</v>
      </c>
      <c r="AE45" s="73">
        <f t="shared" si="8"/>
        <v>0</v>
      </c>
      <c r="AF45" s="73">
        <f t="shared" si="9"/>
        <v>0</v>
      </c>
      <c r="AG45" s="73">
        <f t="shared" si="10"/>
        <v>0</v>
      </c>
      <c r="AH45" s="73">
        <f t="shared" si="11"/>
        <v>0</v>
      </c>
      <c r="AI45" s="73">
        <f t="shared" si="12"/>
        <v>0</v>
      </c>
      <c r="AJ45" s="73">
        <f t="shared" si="13"/>
        <v>0</v>
      </c>
      <c r="AK45" s="73">
        <f t="shared" si="14"/>
        <v>0</v>
      </c>
    </row>
    <row r="46" spans="2:49">
      <c r="B46" s="61"/>
      <c r="C46" s="63"/>
      <c r="D46" s="80"/>
      <c r="E46" s="57"/>
      <c r="F46" s="77"/>
      <c r="G46" s="78">
        <f t="shared" si="1"/>
        <v>0</v>
      </c>
      <c r="H46" s="79">
        <f t="shared" si="2"/>
        <v>0</v>
      </c>
      <c r="I46" s="92"/>
      <c r="J46" s="73">
        <f t="shared" si="15"/>
        <v>0</v>
      </c>
      <c r="K46" s="73">
        <f t="shared" si="16"/>
        <v>0</v>
      </c>
      <c r="L46" s="73">
        <f t="shared" si="17"/>
        <v>0</v>
      </c>
      <c r="M46" s="73">
        <f t="shared" si="18"/>
        <v>0</v>
      </c>
      <c r="N46" s="73">
        <f t="shared" si="19"/>
        <v>0</v>
      </c>
      <c r="O46" s="73">
        <f t="shared" si="20"/>
        <v>0</v>
      </c>
      <c r="P46" s="73">
        <f t="shared" si="21"/>
        <v>0</v>
      </c>
      <c r="Q46" s="73">
        <f t="shared" si="22"/>
        <v>0</v>
      </c>
      <c r="R46" s="73">
        <f t="shared" si="23"/>
        <v>0</v>
      </c>
      <c r="S46" s="73">
        <f t="shared" si="24"/>
        <v>0</v>
      </c>
      <c r="T46" s="73">
        <f t="shared" si="25"/>
        <v>0</v>
      </c>
      <c r="U46" s="73">
        <f t="shared" si="26"/>
        <v>0</v>
      </c>
      <c r="V46" s="73"/>
      <c r="W46" s="73"/>
      <c r="X46" s="73"/>
      <c r="Z46" s="73">
        <f t="shared" si="3"/>
        <v>0</v>
      </c>
      <c r="AA46" s="73">
        <f t="shared" si="4"/>
        <v>0</v>
      </c>
      <c r="AB46" s="73">
        <f t="shared" si="5"/>
        <v>0</v>
      </c>
      <c r="AC46" s="73">
        <f t="shared" si="6"/>
        <v>0</v>
      </c>
      <c r="AD46" s="73">
        <f t="shared" si="7"/>
        <v>0</v>
      </c>
      <c r="AE46" s="73">
        <f t="shared" si="8"/>
        <v>0</v>
      </c>
      <c r="AF46" s="73">
        <f t="shared" si="9"/>
        <v>0</v>
      </c>
      <c r="AG46" s="73">
        <f t="shared" si="10"/>
        <v>0</v>
      </c>
      <c r="AH46" s="73">
        <f t="shared" si="11"/>
        <v>0</v>
      </c>
      <c r="AI46" s="73">
        <f t="shared" si="12"/>
        <v>0</v>
      </c>
      <c r="AJ46" s="73">
        <f t="shared" si="13"/>
        <v>0</v>
      </c>
      <c r="AK46" s="73">
        <f t="shared" si="14"/>
        <v>0</v>
      </c>
    </row>
    <row r="47" spans="2:49">
      <c r="B47" s="61"/>
      <c r="C47" s="63"/>
      <c r="D47" s="80"/>
      <c r="E47" s="57"/>
      <c r="F47" s="77"/>
      <c r="G47" s="78">
        <f t="shared" si="1"/>
        <v>0</v>
      </c>
      <c r="H47" s="79">
        <f t="shared" si="2"/>
        <v>0</v>
      </c>
      <c r="I47" s="92"/>
      <c r="J47" s="73">
        <f t="shared" si="15"/>
        <v>0</v>
      </c>
      <c r="K47" s="73">
        <f t="shared" si="16"/>
        <v>0</v>
      </c>
      <c r="L47" s="73">
        <f t="shared" si="17"/>
        <v>0</v>
      </c>
      <c r="M47" s="73">
        <f t="shared" si="18"/>
        <v>0</v>
      </c>
      <c r="N47" s="73">
        <f t="shared" si="19"/>
        <v>0</v>
      </c>
      <c r="O47" s="73">
        <f t="shared" si="20"/>
        <v>0</v>
      </c>
      <c r="P47" s="73">
        <f t="shared" si="21"/>
        <v>0</v>
      </c>
      <c r="Q47" s="73">
        <f t="shared" si="22"/>
        <v>0</v>
      </c>
      <c r="R47" s="73">
        <f t="shared" si="23"/>
        <v>0</v>
      </c>
      <c r="S47" s="73">
        <f t="shared" si="24"/>
        <v>0</v>
      </c>
      <c r="T47" s="73">
        <f t="shared" si="25"/>
        <v>0</v>
      </c>
      <c r="U47" s="73">
        <f t="shared" si="26"/>
        <v>0</v>
      </c>
      <c r="V47" s="73"/>
      <c r="W47" s="73"/>
      <c r="X47" s="73"/>
      <c r="Z47" s="73">
        <f t="shared" si="3"/>
        <v>0</v>
      </c>
      <c r="AA47" s="73">
        <f t="shared" si="4"/>
        <v>0</v>
      </c>
      <c r="AB47" s="73">
        <f t="shared" si="5"/>
        <v>0</v>
      </c>
      <c r="AC47" s="73">
        <f t="shared" si="6"/>
        <v>0</v>
      </c>
      <c r="AD47" s="73">
        <f t="shared" si="7"/>
        <v>0</v>
      </c>
      <c r="AE47" s="73">
        <f t="shared" si="8"/>
        <v>0</v>
      </c>
      <c r="AF47" s="73">
        <f t="shared" si="9"/>
        <v>0</v>
      </c>
      <c r="AG47" s="73">
        <f t="shared" si="10"/>
        <v>0</v>
      </c>
      <c r="AH47" s="73">
        <f t="shared" si="11"/>
        <v>0</v>
      </c>
      <c r="AI47" s="73">
        <f t="shared" si="12"/>
        <v>0</v>
      </c>
      <c r="AJ47" s="73">
        <f t="shared" si="13"/>
        <v>0</v>
      </c>
      <c r="AK47" s="73">
        <f t="shared" si="14"/>
        <v>0</v>
      </c>
    </row>
    <row r="48" spans="2:49">
      <c r="B48" s="61"/>
      <c r="C48" s="63"/>
      <c r="D48" s="80"/>
      <c r="E48" s="57"/>
      <c r="F48" s="77"/>
      <c r="G48" s="78">
        <f t="shared" si="1"/>
        <v>0</v>
      </c>
      <c r="H48" s="79">
        <f t="shared" si="2"/>
        <v>0</v>
      </c>
      <c r="I48" s="92"/>
      <c r="J48" s="73">
        <f t="shared" si="15"/>
        <v>0</v>
      </c>
      <c r="K48" s="73">
        <f t="shared" si="16"/>
        <v>0</v>
      </c>
      <c r="L48" s="73">
        <f t="shared" si="17"/>
        <v>0</v>
      </c>
      <c r="M48" s="73">
        <f t="shared" si="18"/>
        <v>0</v>
      </c>
      <c r="N48" s="73">
        <f t="shared" si="19"/>
        <v>0</v>
      </c>
      <c r="O48" s="73">
        <f t="shared" si="20"/>
        <v>0</v>
      </c>
      <c r="P48" s="73">
        <f t="shared" si="21"/>
        <v>0</v>
      </c>
      <c r="Q48" s="73">
        <f t="shared" si="22"/>
        <v>0</v>
      </c>
      <c r="R48" s="73">
        <f t="shared" si="23"/>
        <v>0</v>
      </c>
      <c r="S48" s="73">
        <f t="shared" si="24"/>
        <v>0</v>
      </c>
      <c r="T48" s="73">
        <f t="shared" si="25"/>
        <v>0</v>
      </c>
      <c r="U48" s="73">
        <f t="shared" si="26"/>
        <v>0</v>
      </c>
      <c r="V48" s="73"/>
      <c r="W48" s="73"/>
      <c r="X48" s="73"/>
      <c r="Z48" s="73">
        <f t="shared" si="3"/>
        <v>0</v>
      </c>
      <c r="AA48" s="73">
        <f t="shared" si="4"/>
        <v>0</v>
      </c>
      <c r="AB48" s="73">
        <f t="shared" si="5"/>
        <v>0</v>
      </c>
      <c r="AC48" s="73">
        <f t="shared" si="6"/>
        <v>0</v>
      </c>
      <c r="AD48" s="73">
        <f t="shared" si="7"/>
        <v>0</v>
      </c>
      <c r="AE48" s="73">
        <f t="shared" si="8"/>
        <v>0</v>
      </c>
      <c r="AF48" s="73">
        <f t="shared" si="9"/>
        <v>0</v>
      </c>
      <c r="AG48" s="73">
        <f t="shared" si="10"/>
        <v>0</v>
      </c>
      <c r="AH48" s="73">
        <f t="shared" si="11"/>
        <v>0</v>
      </c>
      <c r="AI48" s="73">
        <f t="shared" si="12"/>
        <v>0</v>
      </c>
      <c r="AJ48" s="73">
        <f t="shared" si="13"/>
        <v>0</v>
      </c>
      <c r="AK48" s="73">
        <f t="shared" si="14"/>
        <v>0</v>
      </c>
    </row>
    <row r="49" spans="2:42">
      <c r="B49" s="61"/>
      <c r="C49" s="63"/>
      <c r="D49" s="80"/>
      <c r="E49" s="57"/>
      <c r="F49" s="77"/>
      <c r="G49" s="78">
        <f t="shared" si="1"/>
        <v>0</v>
      </c>
      <c r="H49" s="79">
        <f t="shared" si="2"/>
        <v>0</v>
      </c>
      <c r="I49" s="92"/>
      <c r="J49" s="73">
        <f t="shared" si="15"/>
        <v>0</v>
      </c>
      <c r="K49" s="73">
        <f t="shared" si="16"/>
        <v>0</v>
      </c>
      <c r="L49" s="73">
        <f t="shared" si="17"/>
        <v>0</v>
      </c>
      <c r="M49" s="73">
        <f t="shared" si="18"/>
        <v>0</v>
      </c>
      <c r="N49" s="73">
        <f t="shared" si="19"/>
        <v>0</v>
      </c>
      <c r="O49" s="73">
        <f t="shared" si="20"/>
        <v>0</v>
      </c>
      <c r="P49" s="73">
        <f t="shared" si="21"/>
        <v>0</v>
      </c>
      <c r="Q49" s="73">
        <f t="shared" si="22"/>
        <v>0</v>
      </c>
      <c r="R49" s="73">
        <f t="shared" si="23"/>
        <v>0</v>
      </c>
      <c r="S49" s="73">
        <f t="shared" si="24"/>
        <v>0</v>
      </c>
      <c r="T49" s="73">
        <f t="shared" si="25"/>
        <v>0</v>
      </c>
      <c r="U49" s="73">
        <f t="shared" si="26"/>
        <v>0</v>
      </c>
      <c r="V49" s="73"/>
      <c r="W49" s="73"/>
      <c r="X49" s="73"/>
      <c r="Z49" s="73">
        <f t="shared" si="3"/>
        <v>0</v>
      </c>
      <c r="AA49" s="73">
        <f t="shared" si="4"/>
        <v>0</v>
      </c>
      <c r="AB49" s="73">
        <f t="shared" si="5"/>
        <v>0</v>
      </c>
      <c r="AC49" s="73">
        <f t="shared" si="6"/>
        <v>0</v>
      </c>
      <c r="AD49" s="73">
        <f t="shared" si="7"/>
        <v>0</v>
      </c>
      <c r="AE49" s="73">
        <f t="shared" si="8"/>
        <v>0</v>
      </c>
      <c r="AF49" s="73">
        <f t="shared" si="9"/>
        <v>0</v>
      </c>
      <c r="AG49" s="73">
        <f t="shared" si="10"/>
        <v>0</v>
      </c>
      <c r="AH49" s="73">
        <f t="shared" si="11"/>
        <v>0</v>
      </c>
      <c r="AI49" s="73">
        <f t="shared" si="12"/>
        <v>0</v>
      </c>
      <c r="AJ49" s="73">
        <f t="shared" si="13"/>
        <v>0</v>
      </c>
      <c r="AK49" s="73">
        <f t="shared" si="14"/>
        <v>0</v>
      </c>
    </row>
    <row r="50" spans="2:42">
      <c r="B50" s="61"/>
      <c r="C50" s="63"/>
      <c r="D50" s="80"/>
      <c r="E50" s="57"/>
      <c r="F50" s="77"/>
      <c r="G50" s="78">
        <f t="shared" si="1"/>
        <v>0</v>
      </c>
      <c r="H50" s="79">
        <f t="shared" si="2"/>
        <v>0</v>
      </c>
      <c r="I50" s="92"/>
      <c r="J50" s="73">
        <f t="shared" si="15"/>
        <v>0</v>
      </c>
      <c r="K50" s="73">
        <f t="shared" si="16"/>
        <v>0</v>
      </c>
      <c r="L50" s="73">
        <f t="shared" si="17"/>
        <v>0</v>
      </c>
      <c r="M50" s="73">
        <f t="shared" si="18"/>
        <v>0</v>
      </c>
      <c r="N50" s="73">
        <f t="shared" si="19"/>
        <v>0</v>
      </c>
      <c r="O50" s="73">
        <f t="shared" si="20"/>
        <v>0</v>
      </c>
      <c r="P50" s="73">
        <f t="shared" si="21"/>
        <v>0</v>
      </c>
      <c r="Q50" s="73">
        <f t="shared" si="22"/>
        <v>0</v>
      </c>
      <c r="R50" s="73">
        <f t="shared" si="23"/>
        <v>0</v>
      </c>
      <c r="S50" s="73">
        <f t="shared" si="24"/>
        <v>0</v>
      </c>
      <c r="T50" s="73">
        <f t="shared" si="25"/>
        <v>0</v>
      </c>
      <c r="U50" s="73">
        <f t="shared" si="26"/>
        <v>0</v>
      </c>
      <c r="V50" s="73"/>
      <c r="W50" s="73"/>
      <c r="X50" s="73"/>
      <c r="Z50" s="73">
        <f t="shared" si="3"/>
        <v>0</v>
      </c>
      <c r="AA50" s="73">
        <f t="shared" si="4"/>
        <v>0</v>
      </c>
      <c r="AB50" s="73">
        <f t="shared" si="5"/>
        <v>0</v>
      </c>
      <c r="AC50" s="73">
        <f t="shared" si="6"/>
        <v>0</v>
      </c>
      <c r="AD50" s="73">
        <f t="shared" si="7"/>
        <v>0</v>
      </c>
      <c r="AE50" s="73">
        <f t="shared" si="8"/>
        <v>0</v>
      </c>
      <c r="AF50" s="73">
        <f t="shared" si="9"/>
        <v>0</v>
      </c>
      <c r="AG50" s="73">
        <f t="shared" si="10"/>
        <v>0</v>
      </c>
      <c r="AH50" s="73">
        <f t="shared" si="11"/>
        <v>0</v>
      </c>
      <c r="AI50" s="73">
        <f t="shared" si="12"/>
        <v>0</v>
      </c>
      <c r="AJ50" s="73">
        <f t="shared" si="13"/>
        <v>0</v>
      </c>
      <c r="AK50" s="73">
        <f t="shared" si="14"/>
        <v>0</v>
      </c>
    </row>
    <row r="51" spans="2:42">
      <c r="B51" s="61"/>
      <c r="C51" s="63"/>
      <c r="D51" s="80"/>
      <c r="E51" s="57"/>
      <c r="F51" s="77"/>
      <c r="G51" s="78">
        <f t="shared" si="1"/>
        <v>0</v>
      </c>
      <c r="H51" s="79">
        <f t="shared" si="2"/>
        <v>0</v>
      </c>
      <c r="I51" s="92"/>
      <c r="J51" s="73">
        <f t="shared" si="15"/>
        <v>0</v>
      </c>
      <c r="K51" s="73">
        <f t="shared" si="16"/>
        <v>0</v>
      </c>
      <c r="L51" s="73">
        <f t="shared" si="17"/>
        <v>0</v>
      </c>
      <c r="M51" s="73">
        <f t="shared" si="18"/>
        <v>0</v>
      </c>
      <c r="N51" s="73">
        <f t="shared" si="19"/>
        <v>0</v>
      </c>
      <c r="O51" s="73">
        <f t="shared" si="20"/>
        <v>0</v>
      </c>
      <c r="P51" s="73">
        <f t="shared" si="21"/>
        <v>0</v>
      </c>
      <c r="Q51" s="73">
        <f t="shared" si="22"/>
        <v>0</v>
      </c>
      <c r="R51" s="73">
        <f t="shared" si="23"/>
        <v>0</v>
      </c>
      <c r="S51" s="73">
        <f t="shared" si="24"/>
        <v>0</v>
      </c>
      <c r="T51" s="73">
        <f t="shared" si="25"/>
        <v>0</v>
      </c>
      <c r="U51" s="73">
        <f t="shared" si="26"/>
        <v>0</v>
      </c>
      <c r="V51" s="73"/>
      <c r="W51" s="73"/>
      <c r="X51" s="73"/>
      <c r="Z51" s="73">
        <f t="shared" si="3"/>
        <v>0</v>
      </c>
      <c r="AA51" s="73">
        <f t="shared" si="4"/>
        <v>0</v>
      </c>
      <c r="AB51" s="73">
        <f t="shared" si="5"/>
        <v>0</v>
      </c>
      <c r="AC51" s="73">
        <f t="shared" si="6"/>
        <v>0</v>
      </c>
      <c r="AD51" s="73">
        <f t="shared" si="7"/>
        <v>0</v>
      </c>
      <c r="AE51" s="73">
        <f t="shared" si="8"/>
        <v>0</v>
      </c>
      <c r="AF51" s="73">
        <f t="shared" si="9"/>
        <v>0</v>
      </c>
      <c r="AG51" s="73">
        <f t="shared" si="10"/>
        <v>0</v>
      </c>
      <c r="AH51" s="73">
        <f t="shared" si="11"/>
        <v>0</v>
      </c>
      <c r="AI51" s="73">
        <f t="shared" si="12"/>
        <v>0</v>
      </c>
      <c r="AJ51" s="73">
        <f t="shared" si="13"/>
        <v>0</v>
      </c>
      <c r="AK51" s="73">
        <f t="shared" si="14"/>
        <v>0</v>
      </c>
    </row>
    <row r="52" spans="2:42">
      <c r="B52" s="61"/>
      <c r="C52" s="63"/>
      <c r="D52" s="80"/>
      <c r="E52" s="57"/>
      <c r="F52" s="77"/>
      <c r="G52" s="78">
        <f t="shared" si="1"/>
        <v>0</v>
      </c>
      <c r="H52" s="79">
        <f t="shared" si="2"/>
        <v>0</v>
      </c>
      <c r="I52" s="92"/>
      <c r="J52" s="73">
        <f t="shared" si="15"/>
        <v>0</v>
      </c>
      <c r="K52" s="73">
        <f t="shared" si="16"/>
        <v>0</v>
      </c>
      <c r="L52" s="73">
        <f t="shared" si="17"/>
        <v>0</v>
      </c>
      <c r="M52" s="73">
        <f t="shared" si="18"/>
        <v>0</v>
      </c>
      <c r="N52" s="73">
        <f t="shared" si="19"/>
        <v>0</v>
      </c>
      <c r="O52" s="73">
        <f t="shared" si="20"/>
        <v>0</v>
      </c>
      <c r="P52" s="73">
        <f t="shared" si="21"/>
        <v>0</v>
      </c>
      <c r="Q52" s="73">
        <f t="shared" si="22"/>
        <v>0</v>
      </c>
      <c r="R52" s="73">
        <f t="shared" si="23"/>
        <v>0</v>
      </c>
      <c r="S52" s="73">
        <f t="shared" si="24"/>
        <v>0</v>
      </c>
      <c r="T52" s="73">
        <f t="shared" si="25"/>
        <v>0</v>
      </c>
      <c r="U52" s="73">
        <f t="shared" si="26"/>
        <v>0</v>
      </c>
      <c r="V52" s="73"/>
      <c r="W52" s="73"/>
      <c r="X52" s="73"/>
      <c r="Z52" s="73">
        <f t="shared" si="3"/>
        <v>0</v>
      </c>
      <c r="AA52" s="73">
        <f t="shared" si="4"/>
        <v>0</v>
      </c>
      <c r="AB52" s="73">
        <f t="shared" si="5"/>
        <v>0</v>
      </c>
      <c r="AC52" s="73">
        <f t="shared" si="6"/>
        <v>0</v>
      </c>
      <c r="AD52" s="73">
        <f t="shared" si="7"/>
        <v>0</v>
      </c>
      <c r="AE52" s="73">
        <f t="shared" si="8"/>
        <v>0</v>
      </c>
      <c r="AF52" s="73">
        <f t="shared" si="9"/>
        <v>0</v>
      </c>
      <c r="AG52" s="73">
        <f t="shared" si="10"/>
        <v>0</v>
      </c>
      <c r="AH52" s="73">
        <f t="shared" si="11"/>
        <v>0</v>
      </c>
      <c r="AI52" s="73">
        <f t="shared" si="12"/>
        <v>0</v>
      </c>
      <c r="AJ52" s="73">
        <f t="shared" si="13"/>
        <v>0</v>
      </c>
      <c r="AK52" s="73">
        <f t="shared" si="14"/>
        <v>0</v>
      </c>
    </row>
    <row r="53" spans="2:42">
      <c r="B53" s="61"/>
      <c r="C53" s="63"/>
      <c r="D53" s="80"/>
      <c r="E53" s="57"/>
      <c r="F53" s="77"/>
      <c r="G53" s="78">
        <f t="shared" si="1"/>
        <v>0</v>
      </c>
      <c r="H53" s="79">
        <f t="shared" si="2"/>
        <v>0</v>
      </c>
      <c r="I53" s="92"/>
      <c r="J53" s="73">
        <f t="shared" si="15"/>
        <v>0</v>
      </c>
      <c r="K53" s="73">
        <f t="shared" si="16"/>
        <v>0</v>
      </c>
      <c r="L53" s="73">
        <f t="shared" si="17"/>
        <v>0</v>
      </c>
      <c r="M53" s="73">
        <f t="shared" si="18"/>
        <v>0</v>
      </c>
      <c r="N53" s="73">
        <f t="shared" si="19"/>
        <v>0</v>
      </c>
      <c r="O53" s="73">
        <f t="shared" si="20"/>
        <v>0</v>
      </c>
      <c r="P53" s="73">
        <f t="shared" si="21"/>
        <v>0</v>
      </c>
      <c r="Q53" s="73">
        <f t="shared" si="22"/>
        <v>0</v>
      </c>
      <c r="R53" s="73">
        <f t="shared" si="23"/>
        <v>0</v>
      </c>
      <c r="S53" s="73">
        <f t="shared" si="24"/>
        <v>0</v>
      </c>
      <c r="T53" s="73">
        <f t="shared" si="25"/>
        <v>0</v>
      </c>
      <c r="U53" s="73">
        <f t="shared" si="26"/>
        <v>0</v>
      </c>
      <c r="V53" s="73"/>
      <c r="W53" s="73"/>
      <c r="X53" s="73"/>
      <c r="Z53" s="73">
        <f t="shared" si="3"/>
        <v>0</v>
      </c>
      <c r="AA53" s="73">
        <f t="shared" si="4"/>
        <v>0</v>
      </c>
      <c r="AB53" s="73">
        <f t="shared" si="5"/>
        <v>0</v>
      </c>
      <c r="AC53" s="73">
        <f t="shared" si="6"/>
        <v>0</v>
      </c>
      <c r="AD53" s="73">
        <f t="shared" si="7"/>
        <v>0</v>
      </c>
      <c r="AE53" s="73">
        <f t="shared" si="8"/>
        <v>0</v>
      </c>
      <c r="AF53" s="73">
        <f t="shared" si="9"/>
        <v>0</v>
      </c>
      <c r="AG53" s="73">
        <f t="shared" si="10"/>
        <v>0</v>
      </c>
      <c r="AH53" s="73">
        <f t="shared" si="11"/>
        <v>0</v>
      </c>
      <c r="AI53" s="73">
        <f t="shared" si="12"/>
        <v>0</v>
      </c>
      <c r="AJ53" s="73">
        <f t="shared" si="13"/>
        <v>0</v>
      </c>
      <c r="AK53" s="73">
        <f t="shared" si="14"/>
        <v>0</v>
      </c>
    </row>
    <row r="54" spans="2:42">
      <c r="B54" s="61"/>
      <c r="C54" s="63"/>
      <c r="D54" s="80"/>
      <c r="E54" s="57"/>
      <c r="F54" s="77"/>
      <c r="G54" s="78">
        <f t="shared" si="1"/>
        <v>0</v>
      </c>
      <c r="H54" s="79">
        <f t="shared" si="2"/>
        <v>0</v>
      </c>
      <c r="I54" s="92"/>
      <c r="J54" s="73">
        <f t="shared" si="15"/>
        <v>0</v>
      </c>
      <c r="K54" s="73">
        <f t="shared" si="16"/>
        <v>0</v>
      </c>
      <c r="L54" s="73">
        <f t="shared" si="17"/>
        <v>0</v>
      </c>
      <c r="M54" s="73">
        <f t="shared" si="18"/>
        <v>0</v>
      </c>
      <c r="N54" s="73">
        <f t="shared" si="19"/>
        <v>0</v>
      </c>
      <c r="O54" s="73">
        <f t="shared" si="20"/>
        <v>0</v>
      </c>
      <c r="P54" s="73">
        <f t="shared" si="21"/>
        <v>0</v>
      </c>
      <c r="Q54" s="73">
        <f t="shared" si="22"/>
        <v>0</v>
      </c>
      <c r="R54" s="73">
        <f t="shared" si="23"/>
        <v>0</v>
      </c>
      <c r="S54" s="73">
        <f t="shared" si="24"/>
        <v>0</v>
      </c>
      <c r="T54" s="73">
        <f t="shared" si="25"/>
        <v>0</v>
      </c>
      <c r="U54" s="73">
        <f t="shared" si="26"/>
        <v>0</v>
      </c>
      <c r="V54" s="73"/>
      <c r="W54" s="73"/>
      <c r="X54" s="73"/>
      <c r="Z54" s="73">
        <f t="shared" si="3"/>
        <v>0</v>
      </c>
      <c r="AA54" s="73">
        <f t="shared" si="4"/>
        <v>0</v>
      </c>
      <c r="AB54" s="73">
        <f t="shared" si="5"/>
        <v>0</v>
      </c>
      <c r="AC54" s="73">
        <f t="shared" si="6"/>
        <v>0</v>
      </c>
      <c r="AD54" s="73">
        <f t="shared" si="7"/>
        <v>0</v>
      </c>
      <c r="AE54" s="73">
        <f t="shared" si="8"/>
        <v>0</v>
      </c>
      <c r="AF54" s="73">
        <f t="shared" si="9"/>
        <v>0</v>
      </c>
      <c r="AG54" s="73">
        <f t="shared" si="10"/>
        <v>0</v>
      </c>
      <c r="AH54" s="73">
        <f t="shared" si="11"/>
        <v>0</v>
      </c>
      <c r="AI54" s="73">
        <f t="shared" si="12"/>
        <v>0</v>
      </c>
      <c r="AJ54" s="73">
        <f t="shared" si="13"/>
        <v>0</v>
      </c>
      <c r="AK54" s="73">
        <f t="shared" si="14"/>
        <v>0</v>
      </c>
    </row>
    <row r="55" spans="2:42">
      <c r="B55" s="61"/>
      <c r="C55" s="63"/>
      <c r="D55" s="80"/>
      <c r="E55" s="57"/>
      <c r="F55" s="77"/>
      <c r="G55" s="78">
        <f t="shared" si="1"/>
        <v>0</v>
      </c>
      <c r="H55" s="79">
        <f t="shared" si="2"/>
        <v>0</v>
      </c>
      <c r="I55" s="92"/>
      <c r="J55" s="73">
        <f t="shared" si="15"/>
        <v>0</v>
      </c>
      <c r="K55" s="73">
        <f t="shared" si="16"/>
        <v>0</v>
      </c>
      <c r="L55" s="73">
        <f t="shared" si="17"/>
        <v>0</v>
      </c>
      <c r="M55" s="73">
        <f t="shared" si="18"/>
        <v>0</v>
      </c>
      <c r="N55" s="73">
        <f t="shared" si="19"/>
        <v>0</v>
      </c>
      <c r="O55" s="73">
        <f t="shared" si="20"/>
        <v>0</v>
      </c>
      <c r="P55" s="73">
        <f t="shared" si="21"/>
        <v>0</v>
      </c>
      <c r="Q55" s="73">
        <f t="shared" si="22"/>
        <v>0</v>
      </c>
      <c r="R55" s="73">
        <f t="shared" si="23"/>
        <v>0</v>
      </c>
      <c r="S55" s="73">
        <f t="shared" si="24"/>
        <v>0</v>
      </c>
      <c r="T55" s="73">
        <f t="shared" si="25"/>
        <v>0</v>
      </c>
      <c r="U55" s="73">
        <f t="shared" si="26"/>
        <v>0</v>
      </c>
      <c r="V55" s="73"/>
      <c r="W55" s="73"/>
      <c r="X55" s="73"/>
      <c r="Z55" s="73">
        <f t="shared" si="3"/>
        <v>0</v>
      </c>
      <c r="AA55" s="73">
        <f t="shared" si="4"/>
        <v>0</v>
      </c>
      <c r="AB55" s="73">
        <f t="shared" si="5"/>
        <v>0</v>
      </c>
      <c r="AC55" s="73">
        <f t="shared" si="6"/>
        <v>0</v>
      </c>
      <c r="AD55" s="73">
        <f t="shared" si="7"/>
        <v>0</v>
      </c>
      <c r="AE55" s="73">
        <f t="shared" si="8"/>
        <v>0</v>
      </c>
      <c r="AF55" s="73">
        <f t="shared" si="9"/>
        <v>0</v>
      </c>
      <c r="AG55" s="73">
        <f t="shared" si="10"/>
        <v>0</v>
      </c>
      <c r="AH55" s="73">
        <f t="shared" si="11"/>
        <v>0</v>
      </c>
      <c r="AI55" s="73">
        <f t="shared" si="12"/>
        <v>0</v>
      </c>
      <c r="AJ55" s="73">
        <f t="shared" si="13"/>
        <v>0</v>
      </c>
      <c r="AK55" s="73">
        <f t="shared" si="14"/>
        <v>0</v>
      </c>
    </row>
    <row r="56" spans="2:42">
      <c r="B56" s="61"/>
      <c r="C56" s="63"/>
      <c r="D56" s="80"/>
      <c r="E56" s="57"/>
      <c r="F56" s="77"/>
      <c r="G56" s="78">
        <f t="shared" si="1"/>
        <v>0</v>
      </c>
      <c r="H56" s="79">
        <f t="shared" si="2"/>
        <v>0</v>
      </c>
      <c r="I56" s="92"/>
      <c r="J56" s="73">
        <f t="shared" si="15"/>
        <v>0</v>
      </c>
      <c r="K56" s="73">
        <f t="shared" si="16"/>
        <v>0</v>
      </c>
      <c r="L56" s="73">
        <f t="shared" si="17"/>
        <v>0</v>
      </c>
      <c r="M56" s="73">
        <f t="shared" si="18"/>
        <v>0</v>
      </c>
      <c r="N56" s="73">
        <f t="shared" si="19"/>
        <v>0</v>
      </c>
      <c r="O56" s="73">
        <f t="shared" si="20"/>
        <v>0</v>
      </c>
      <c r="P56" s="73">
        <f t="shared" si="21"/>
        <v>0</v>
      </c>
      <c r="Q56" s="73">
        <f t="shared" si="22"/>
        <v>0</v>
      </c>
      <c r="R56" s="73">
        <f t="shared" si="23"/>
        <v>0</v>
      </c>
      <c r="S56" s="73">
        <f t="shared" si="24"/>
        <v>0</v>
      </c>
      <c r="T56" s="73">
        <f t="shared" si="25"/>
        <v>0</v>
      </c>
      <c r="U56" s="73">
        <f t="shared" si="26"/>
        <v>0</v>
      </c>
      <c r="V56" s="73"/>
      <c r="W56" s="73"/>
      <c r="X56" s="73"/>
      <c r="Z56" s="73">
        <f t="shared" si="3"/>
        <v>0</v>
      </c>
      <c r="AA56" s="73">
        <f t="shared" si="4"/>
        <v>0</v>
      </c>
      <c r="AB56" s="73">
        <f t="shared" si="5"/>
        <v>0</v>
      </c>
      <c r="AC56" s="73">
        <f t="shared" si="6"/>
        <v>0</v>
      </c>
      <c r="AD56" s="73">
        <f t="shared" si="7"/>
        <v>0</v>
      </c>
      <c r="AE56" s="73">
        <f t="shared" si="8"/>
        <v>0</v>
      </c>
      <c r="AF56" s="73">
        <f t="shared" si="9"/>
        <v>0</v>
      </c>
      <c r="AG56" s="73">
        <f t="shared" si="10"/>
        <v>0</v>
      </c>
      <c r="AH56" s="73">
        <f t="shared" si="11"/>
        <v>0</v>
      </c>
      <c r="AI56" s="73">
        <f t="shared" si="12"/>
        <v>0</v>
      </c>
      <c r="AJ56" s="73">
        <f t="shared" si="13"/>
        <v>0</v>
      </c>
      <c r="AK56" s="73">
        <f t="shared" si="14"/>
        <v>0</v>
      </c>
    </row>
    <row r="57" spans="2:42">
      <c r="B57" s="61"/>
      <c r="C57" s="63"/>
      <c r="D57" s="80"/>
      <c r="E57" s="57"/>
      <c r="F57" s="77"/>
      <c r="G57" s="78">
        <f t="shared" si="1"/>
        <v>0</v>
      </c>
      <c r="H57" s="79">
        <f t="shared" si="2"/>
        <v>0</v>
      </c>
      <c r="I57" s="92"/>
      <c r="J57" s="73">
        <f t="shared" si="15"/>
        <v>0</v>
      </c>
      <c r="K57" s="73">
        <f t="shared" si="16"/>
        <v>0</v>
      </c>
      <c r="L57" s="73">
        <f t="shared" si="17"/>
        <v>0</v>
      </c>
      <c r="M57" s="73">
        <f t="shared" si="18"/>
        <v>0</v>
      </c>
      <c r="N57" s="73">
        <f t="shared" si="19"/>
        <v>0</v>
      </c>
      <c r="O57" s="73">
        <f t="shared" si="20"/>
        <v>0</v>
      </c>
      <c r="P57" s="73">
        <f t="shared" si="21"/>
        <v>0</v>
      </c>
      <c r="Q57" s="73">
        <f t="shared" si="22"/>
        <v>0</v>
      </c>
      <c r="R57" s="73">
        <f t="shared" si="23"/>
        <v>0</v>
      </c>
      <c r="S57" s="73">
        <f t="shared" si="24"/>
        <v>0</v>
      </c>
      <c r="T57" s="73">
        <f t="shared" si="25"/>
        <v>0</v>
      </c>
      <c r="U57" s="73">
        <f t="shared" si="26"/>
        <v>0</v>
      </c>
      <c r="V57" s="73"/>
      <c r="W57" s="73"/>
      <c r="X57" s="73"/>
      <c r="Z57" s="73">
        <f t="shared" si="3"/>
        <v>0</v>
      </c>
      <c r="AA57" s="73">
        <f t="shared" si="4"/>
        <v>0</v>
      </c>
      <c r="AB57" s="73">
        <f t="shared" si="5"/>
        <v>0</v>
      </c>
      <c r="AC57" s="73">
        <f t="shared" si="6"/>
        <v>0</v>
      </c>
      <c r="AD57" s="73">
        <f t="shared" si="7"/>
        <v>0</v>
      </c>
      <c r="AE57" s="73">
        <f t="shared" si="8"/>
        <v>0</v>
      </c>
      <c r="AF57" s="73">
        <f t="shared" si="9"/>
        <v>0</v>
      </c>
      <c r="AG57" s="73">
        <f t="shared" si="10"/>
        <v>0</v>
      </c>
      <c r="AH57" s="73">
        <f t="shared" si="11"/>
        <v>0</v>
      </c>
      <c r="AI57" s="73">
        <f t="shared" si="12"/>
        <v>0</v>
      </c>
      <c r="AJ57" s="73">
        <f t="shared" si="13"/>
        <v>0</v>
      </c>
      <c r="AK57" s="73">
        <f t="shared" si="14"/>
        <v>0</v>
      </c>
    </row>
    <row r="58" spans="2:42">
      <c r="B58" s="61"/>
      <c r="C58" s="63"/>
      <c r="D58" s="80"/>
      <c r="E58" s="57"/>
      <c r="F58" s="77"/>
      <c r="G58" s="78">
        <f t="shared" si="1"/>
        <v>0</v>
      </c>
      <c r="H58" s="79">
        <f t="shared" si="2"/>
        <v>0</v>
      </c>
      <c r="I58" s="92"/>
      <c r="J58" s="73">
        <f t="shared" si="15"/>
        <v>0</v>
      </c>
      <c r="K58" s="73">
        <f t="shared" si="16"/>
        <v>0</v>
      </c>
      <c r="L58" s="73">
        <f t="shared" si="17"/>
        <v>0</v>
      </c>
      <c r="M58" s="73">
        <f t="shared" si="18"/>
        <v>0</v>
      </c>
      <c r="N58" s="73">
        <f t="shared" si="19"/>
        <v>0</v>
      </c>
      <c r="O58" s="73">
        <f t="shared" si="20"/>
        <v>0</v>
      </c>
      <c r="P58" s="73">
        <f t="shared" si="21"/>
        <v>0</v>
      </c>
      <c r="Q58" s="73">
        <f t="shared" si="22"/>
        <v>0</v>
      </c>
      <c r="R58" s="73">
        <f t="shared" si="23"/>
        <v>0</v>
      </c>
      <c r="S58" s="73">
        <f t="shared" si="24"/>
        <v>0</v>
      </c>
      <c r="T58" s="73">
        <f t="shared" si="25"/>
        <v>0</v>
      </c>
      <c r="U58" s="73">
        <f t="shared" si="26"/>
        <v>0</v>
      </c>
      <c r="V58" s="73"/>
      <c r="W58" s="73"/>
      <c r="X58" s="73"/>
      <c r="Z58" s="73">
        <f t="shared" si="3"/>
        <v>0</v>
      </c>
      <c r="AA58" s="73">
        <f t="shared" si="4"/>
        <v>0</v>
      </c>
      <c r="AB58" s="73">
        <f t="shared" si="5"/>
        <v>0</v>
      </c>
      <c r="AC58" s="73">
        <f t="shared" si="6"/>
        <v>0</v>
      </c>
      <c r="AD58" s="73">
        <f t="shared" si="7"/>
        <v>0</v>
      </c>
      <c r="AE58" s="73">
        <f t="shared" si="8"/>
        <v>0</v>
      </c>
      <c r="AF58" s="73">
        <f t="shared" si="9"/>
        <v>0</v>
      </c>
      <c r="AG58" s="73">
        <f t="shared" si="10"/>
        <v>0</v>
      </c>
      <c r="AH58" s="73">
        <f t="shared" si="11"/>
        <v>0</v>
      </c>
      <c r="AI58" s="73">
        <f t="shared" si="12"/>
        <v>0</v>
      </c>
      <c r="AJ58" s="73">
        <f t="shared" si="13"/>
        <v>0</v>
      </c>
      <c r="AK58" s="73">
        <f t="shared" si="14"/>
        <v>0</v>
      </c>
    </row>
    <row r="59" spans="2:42">
      <c r="B59" s="61"/>
      <c r="C59" s="63"/>
      <c r="D59" s="80"/>
      <c r="E59" s="57"/>
      <c r="F59" s="77"/>
      <c r="G59" s="78">
        <f t="shared" si="1"/>
        <v>0</v>
      </c>
      <c r="H59" s="79">
        <f t="shared" si="2"/>
        <v>0</v>
      </c>
      <c r="I59" s="92"/>
      <c r="J59" s="73">
        <f t="shared" si="15"/>
        <v>0</v>
      </c>
      <c r="K59" s="73">
        <f t="shared" si="16"/>
        <v>0</v>
      </c>
      <c r="L59" s="73">
        <f t="shared" si="17"/>
        <v>0</v>
      </c>
      <c r="M59" s="73">
        <f t="shared" si="18"/>
        <v>0</v>
      </c>
      <c r="N59" s="73">
        <f t="shared" si="19"/>
        <v>0</v>
      </c>
      <c r="O59" s="73">
        <f t="shared" si="20"/>
        <v>0</v>
      </c>
      <c r="P59" s="73">
        <f t="shared" si="21"/>
        <v>0</v>
      </c>
      <c r="Q59" s="73">
        <f t="shared" si="22"/>
        <v>0</v>
      </c>
      <c r="R59" s="73">
        <f t="shared" si="23"/>
        <v>0</v>
      </c>
      <c r="S59" s="73">
        <f t="shared" si="24"/>
        <v>0</v>
      </c>
      <c r="T59" s="73">
        <f t="shared" si="25"/>
        <v>0</v>
      </c>
      <c r="U59" s="73">
        <f t="shared" si="26"/>
        <v>0</v>
      </c>
      <c r="V59" s="73"/>
      <c r="W59" s="73"/>
      <c r="X59" s="73"/>
      <c r="Z59" s="73">
        <f t="shared" si="3"/>
        <v>0</v>
      </c>
      <c r="AA59" s="73">
        <f t="shared" si="4"/>
        <v>0</v>
      </c>
      <c r="AB59" s="73">
        <f t="shared" si="5"/>
        <v>0</v>
      </c>
      <c r="AC59" s="73">
        <f t="shared" si="6"/>
        <v>0</v>
      </c>
      <c r="AD59" s="73">
        <f t="shared" si="7"/>
        <v>0</v>
      </c>
      <c r="AE59" s="73">
        <f t="shared" si="8"/>
        <v>0</v>
      </c>
      <c r="AF59" s="73">
        <f t="shared" si="9"/>
        <v>0</v>
      </c>
      <c r="AG59" s="73">
        <f t="shared" si="10"/>
        <v>0</v>
      </c>
      <c r="AH59" s="73">
        <f t="shared" si="11"/>
        <v>0</v>
      </c>
      <c r="AI59" s="73">
        <f t="shared" si="12"/>
        <v>0</v>
      </c>
      <c r="AJ59" s="73">
        <f t="shared" si="13"/>
        <v>0</v>
      </c>
      <c r="AK59" s="73">
        <f t="shared" si="14"/>
        <v>0</v>
      </c>
    </row>
    <row r="60" spans="2:42">
      <c r="B60" s="61"/>
      <c r="C60" s="63"/>
      <c r="D60" s="80"/>
      <c r="E60" s="57"/>
      <c r="F60" s="77"/>
      <c r="G60" s="78">
        <f t="shared" si="1"/>
        <v>0</v>
      </c>
      <c r="H60" s="79">
        <f t="shared" si="2"/>
        <v>0</v>
      </c>
      <c r="I60" s="92"/>
      <c r="J60" s="73">
        <f t="shared" si="15"/>
        <v>0</v>
      </c>
      <c r="K60" s="73">
        <f t="shared" si="16"/>
        <v>0</v>
      </c>
      <c r="L60" s="73">
        <f t="shared" si="17"/>
        <v>0</v>
      </c>
      <c r="M60" s="73">
        <f t="shared" si="18"/>
        <v>0</v>
      </c>
      <c r="N60" s="73">
        <f t="shared" si="19"/>
        <v>0</v>
      </c>
      <c r="O60" s="73">
        <f t="shared" si="20"/>
        <v>0</v>
      </c>
      <c r="P60" s="73">
        <f t="shared" si="21"/>
        <v>0</v>
      </c>
      <c r="Q60" s="73">
        <f t="shared" si="22"/>
        <v>0</v>
      </c>
      <c r="R60" s="73">
        <f t="shared" si="23"/>
        <v>0</v>
      </c>
      <c r="S60" s="73">
        <f t="shared" si="24"/>
        <v>0</v>
      </c>
      <c r="T60" s="73">
        <f t="shared" si="25"/>
        <v>0</v>
      </c>
      <c r="U60" s="73">
        <f t="shared" si="26"/>
        <v>0</v>
      </c>
      <c r="V60" s="73"/>
      <c r="W60" s="73"/>
      <c r="X60" s="73"/>
      <c r="Z60" s="73">
        <f t="shared" si="3"/>
        <v>0</v>
      </c>
      <c r="AA60" s="73">
        <f t="shared" si="4"/>
        <v>0</v>
      </c>
      <c r="AB60" s="73">
        <f t="shared" si="5"/>
        <v>0</v>
      </c>
      <c r="AC60" s="73">
        <f t="shared" si="6"/>
        <v>0</v>
      </c>
      <c r="AD60" s="73">
        <f t="shared" si="7"/>
        <v>0</v>
      </c>
      <c r="AE60" s="73">
        <f t="shared" si="8"/>
        <v>0</v>
      </c>
      <c r="AF60" s="73">
        <f t="shared" si="9"/>
        <v>0</v>
      </c>
      <c r="AG60" s="73">
        <f t="shared" si="10"/>
        <v>0</v>
      </c>
      <c r="AH60" s="73">
        <f t="shared" si="11"/>
        <v>0</v>
      </c>
      <c r="AI60" s="73">
        <f t="shared" si="12"/>
        <v>0</v>
      </c>
      <c r="AJ60" s="73">
        <f t="shared" si="13"/>
        <v>0</v>
      </c>
      <c r="AK60" s="73">
        <f t="shared" si="14"/>
        <v>0</v>
      </c>
    </row>
    <row r="61" spans="2:42">
      <c r="B61" s="61"/>
      <c r="C61" s="63"/>
      <c r="D61" s="80"/>
      <c r="E61" s="57"/>
      <c r="F61" s="77"/>
      <c r="G61" s="78">
        <f t="shared" si="1"/>
        <v>0</v>
      </c>
      <c r="H61" s="79">
        <f t="shared" si="2"/>
        <v>0</v>
      </c>
      <c r="I61" s="92"/>
      <c r="J61" s="73">
        <f t="shared" si="15"/>
        <v>0</v>
      </c>
      <c r="K61" s="73">
        <f t="shared" si="16"/>
        <v>0</v>
      </c>
      <c r="L61" s="73">
        <f t="shared" si="17"/>
        <v>0</v>
      </c>
      <c r="M61" s="73">
        <f t="shared" si="18"/>
        <v>0</v>
      </c>
      <c r="N61" s="73">
        <f t="shared" si="19"/>
        <v>0</v>
      </c>
      <c r="O61" s="73">
        <f t="shared" si="20"/>
        <v>0</v>
      </c>
      <c r="P61" s="73">
        <f t="shared" si="21"/>
        <v>0</v>
      </c>
      <c r="Q61" s="73">
        <f t="shared" si="22"/>
        <v>0</v>
      </c>
      <c r="R61" s="73">
        <f t="shared" si="23"/>
        <v>0</v>
      </c>
      <c r="S61" s="73">
        <f t="shared" si="24"/>
        <v>0</v>
      </c>
      <c r="T61" s="73">
        <f t="shared" si="25"/>
        <v>0</v>
      </c>
      <c r="U61" s="73">
        <f t="shared" si="26"/>
        <v>0</v>
      </c>
      <c r="V61" s="73"/>
      <c r="W61" s="73"/>
      <c r="X61" s="73"/>
      <c r="Z61" s="73">
        <f t="shared" si="3"/>
        <v>0</v>
      </c>
      <c r="AA61" s="73">
        <f t="shared" si="4"/>
        <v>0</v>
      </c>
      <c r="AB61" s="73">
        <f t="shared" si="5"/>
        <v>0</v>
      </c>
      <c r="AC61" s="73">
        <f t="shared" si="6"/>
        <v>0</v>
      </c>
      <c r="AD61" s="73">
        <f t="shared" si="7"/>
        <v>0</v>
      </c>
      <c r="AE61" s="73">
        <f t="shared" si="8"/>
        <v>0</v>
      </c>
      <c r="AF61" s="73">
        <f t="shared" si="9"/>
        <v>0</v>
      </c>
      <c r="AG61" s="73">
        <f t="shared" si="10"/>
        <v>0</v>
      </c>
      <c r="AH61" s="73">
        <f t="shared" si="11"/>
        <v>0</v>
      </c>
      <c r="AI61" s="73">
        <f t="shared" si="12"/>
        <v>0</v>
      </c>
      <c r="AJ61" s="73">
        <f t="shared" si="13"/>
        <v>0</v>
      </c>
      <c r="AK61" s="73">
        <f t="shared" si="14"/>
        <v>0</v>
      </c>
    </row>
    <row r="62" spans="2:42" ht="17.25" thickBot="1">
      <c r="B62" s="101"/>
      <c r="C62" s="85"/>
      <c r="D62" s="166"/>
      <c r="E62" s="87"/>
      <c r="F62" s="167"/>
      <c r="G62" s="168">
        <f t="shared" si="1"/>
        <v>0</v>
      </c>
      <c r="H62" s="169">
        <f t="shared" si="2"/>
        <v>0</v>
      </c>
      <c r="I62" s="92"/>
      <c r="J62" s="73">
        <f t="shared" si="15"/>
        <v>0</v>
      </c>
      <c r="K62" s="73">
        <f t="shared" si="16"/>
        <v>0</v>
      </c>
      <c r="L62" s="73">
        <f t="shared" si="17"/>
        <v>0</v>
      </c>
      <c r="M62" s="73">
        <f t="shared" si="18"/>
        <v>0</v>
      </c>
      <c r="N62" s="73">
        <f t="shared" si="19"/>
        <v>0</v>
      </c>
      <c r="O62" s="73">
        <f t="shared" si="20"/>
        <v>0</v>
      </c>
      <c r="P62" s="73">
        <f t="shared" si="21"/>
        <v>0</v>
      </c>
      <c r="Q62" s="73">
        <f t="shared" si="22"/>
        <v>0</v>
      </c>
      <c r="R62" s="73">
        <f t="shared" si="23"/>
        <v>0</v>
      </c>
      <c r="S62" s="73">
        <f t="shared" si="24"/>
        <v>0</v>
      </c>
      <c r="T62" s="73">
        <f t="shared" si="25"/>
        <v>0</v>
      </c>
      <c r="U62" s="73">
        <f t="shared" si="26"/>
        <v>0</v>
      </c>
      <c r="V62" s="73"/>
      <c r="W62" s="73"/>
      <c r="X62" s="73"/>
      <c r="Z62" s="73">
        <f t="shared" si="3"/>
        <v>0</v>
      </c>
      <c r="AA62" s="73">
        <f t="shared" si="4"/>
        <v>0</v>
      </c>
      <c r="AB62" s="73">
        <f t="shared" si="5"/>
        <v>0</v>
      </c>
      <c r="AC62" s="73">
        <f t="shared" si="6"/>
        <v>0</v>
      </c>
      <c r="AD62" s="73">
        <f t="shared" si="7"/>
        <v>0</v>
      </c>
      <c r="AE62" s="73">
        <f t="shared" si="8"/>
        <v>0</v>
      </c>
      <c r="AF62" s="73">
        <f t="shared" si="9"/>
        <v>0</v>
      </c>
      <c r="AG62" s="73">
        <f t="shared" si="10"/>
        <v>0</v>
      </c>
      <c r="AH62" s="73">
        <f t="shared" si="11"/>
        <v>0</v>
      </c>
      <c r="AI62" s="73">
        <f t="shared" si="12"/>
        <v>0</v>
      </c>
      <c r="AJ62" s="73">
        <f t="shared" si="13"/>
        <v>0</v>
      </c>
      <c r="AK62" s="73">
        <f t="shared" si="14"/>
        <v>0</v>
      </c>
    </row>
    <row r="63" spans="2:42" ht="17.25" thickBot="1">
      <c r="C63" s="394" t="s">
        <v>45</v>
      </c>
      <c r="D63" s="395"/>
      <c r="E63" s="64">
        <f>SUM(E3:E62)</f>
        <v>2307.06</v>
      </c>
      <c r="F63" s="70"/>
      <c r="G63" s="65">
        <f>SUM(G3:G62)</f>
        <v>376.29</v>
      </c>
      <c r="H63" s="66">
        <f>SUM(H3:H62)</f>
        <v>1775.47</v>
      </c>
      <c r="I63" s="94"/>
      <c r="J63" s="74">
        <f>SUM(J3:J62)</f>
        <v>0</v>
      </c>
      <c r="K63" s="74">
        <f t="shared" ref="K63:U63" si="27">SUM(K3:K62)</f>
        <v>115</v>
      </c>
      <c r="L63" s="74">
        <f t="shared" si="27"/>
        <v>14.9</v>
      </c>
      <c r="M63" s="74">
        <f t="shared" si="27"/>
        <v>95</v>
      </c>
      <c r="N63" s="74">
        <f t="shared" si="27"/>
        <v>62.905000000000001</v>
      </c>
      <c r="O63" s="74">
        <f t="shared" si="27"/>
        <v>0</v>
      </c>
      <c r="P63" s="74">
        <f t="shared" si="27"/>
        <v>333.8</v>
      </c>
      <c r="Q63" s="74">
        <f t="shared" si="27"/>
        <v>115.5</v>
      </c>
      <c r="R63" s="74">
        <f t="shared" si="27"/>
        <v>682.66499999999996</v>
      </c>
      <c r="S63" s="74">
        <f t="shared" si="27"/>
        <v>0</v>
      </c>
      <c r="T63" s="74">
        <f t="shared" si="27"/>
        <v>355.7</v>
      </c>
      <c r="U63" s="74">
        <f t="shared" si="27"/>
        <v>0</v>
      </c>
      <c r="V63" s="74"/>
      <c r="W63" s="74"/>
      <c r="X63" s="74"/>
      <c r="Y63" s="74"/>
      <c r="Z63" s="74">
        <f>SUM(Z3:Z62)</f>
        <v>0</v>
      </c>
      <c r="AA63" s="74">
        <f t="shared" ref="AA63:AK63" si="28">SUM(AA3:AA62)</f>
        <v>115</v>
      </c>
      <c r="AB63" s="74">
        <f t="shared" si="28"/>
        <v>0</v>
      </c>
      <c r="AC63" s="74">
        <f t="shared" si="28"/>
        <v>75</v>
      </c>
      <c r="AD63" s="74">
        <f t="shared" si="28"/>
        <v>62.905000000000001</v>
      </c>
      <c r="AE63" s="74">
        <f t="shared" si="28"/>
        <v>0</v>
      </c>
      <c r="AF63" s="74">
        <f t="shared" si="28"/>
        <v>0</v>
      </c>
      <c r="AG63" s="74">
        <f t="shared" si="28"/>
        <v>115.5</v>
      </c>
      <c r="AH63" s="74">
        <f t="shared" si="28"/>
        <v>7.8849999999999998</v>
      </c>
      <c r="AI63" s="74">
        <f t="shared" si="28"/>
        <v>0</v>
      </c>
      <c r="AJ63" s="74">
        <f t="shared" si="28"/>
        <v>0</v>
      </c>
      <c r="AK63" s="74">
        <f t="shared" si="28"/>
        <v>0</v>
      </c>
      <c r="AL63" s="74"/>
      <c r="AM63" s="74"/>
      <c r="AN63" s="74"/>
      <c r="AO63" s="74"/>
      <c r="AP63" s="74"/>
    </row>
    <row r="64" spans="2:42">
      <c r="H64" s="60"/>
      <c r="I64" s="95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mergeCells count="2">
    <mergeCell ref="AR18:AT18"/>
    <mergeCell ref="C63:D63"/>
  </mergeCells>
  <dataValidations count="4">
    <dataValidation type="list" allowBlank="1" showInputMessage="1" showErrorMessage="1" sqref="D3:D19">
      <formula1>$AH$2:$AH$12</formula1>
    </dataValidation>
    <dataValidation type="list" allowBlank="1" showInputMessage="1" showErrorMessage="1" sqref="F31:F62">
      <formula1>$G$2:$H$2</formula1>
    </dataValidation>
    <dataValidation type="list" allowBlank="1" showInputMessage="1" showErrorMessage="1" sqref="D20:D62">
      <formula1>$AQ$2:$AQ$12</formula1>
    </dataValidation>
    <dataValidation type="list" allowBlank="1" showInputMessage="1" showErrorMessage="1" sqref="F3:F30">
      <formula1>$AQ$17:$AQ$19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1:AV70"/>
  <sheetViews>
    <sheetView workbookViewId="0">
      <selection sqref="A1:XFD1048576"/>
    </sheetView>
  </sheetViews>
  <sheetFormatPr defaultRowHeight="16.5"/>
  <cols>
    <col min="1" max="1" width="1" style="56" customWidth="1"/>
    <col min="2" max="2" width="6.5703125" style="138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8" customWidth="1"/>
    <col min="7" max="8" width="13.7109375" style="56" customWidth="1"/>
    <col min="9" max="9" width="10" style="90" customWidth="1"/>
    <col min="10" max="24" width="10.140625" style="56" hidden="1" customWidth="1"/>
    <col min="25" max="25" width="9.7109375" style="56" hidden="1" customWidth="1"/>
    <col min="26" max="41" width="10.140625" style="56" hidden="1" customWidth="1"/>
    <col min="42" max="42" width="2.5703125" style="56" customWidth="1"/>
    <col min="43" max="43" width="16.85546875" style="56" bestFit="1" customWidth="1"/>
    <col min="44" max="47" width="12.7109375" style="56" customWidth="1"/>
    <col min="48" max="16384" width="9.140625" style="56"/>
  </cols>
  <sheetData>
    <row r="1" spans="2:48" ht="17.25" thickBot="1">
      <c r="AR1" s="138"/>
      <c r="AS1" s="138"/>
      <c r="AT1" s="82"/>
      <c r="AV1" s="138"/>
    </row>
    <row r="2" spans="2:48" ht="17.25" thickBot="1">
      <c r="B2" s="69"/>
      <c r="C2" s="67"/>
      <c r="D2" s="67"/>
      <c r="E2" s="67"/>
      <c r="F2" s="67"/>
      <c r="G2" s="67"/>
      <c r="H2" s="68"/>
      <c r="I2" s="91"/>
      <c r="J2" s="76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Z2" s="76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2"/>
      <c r="AR2" s="98"/>
      <c r="AS2" s="59"/>
      <c r="AT2" s="59"/>
    </row>
    <row r="3" spans="2:48">
      <c r="B3" s="61"/>
      <c r="C3" s="63"/>
      <c r="D3" s="80"/>
      <c r="E3" s="57"/>
      <c r="F3" s="77"/>
      <c r="G3" s="78"/>
      <c r="H3" s="79"/>
      <c r="I3" s="92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Q3" s="72"/>
      <c r="AR3" s="98"/>
      <c r="AS3" s="59"/>
      <c r="AT3" s="59"/>
    </row>
    <row r="4" spans="2:48">
      <c r="B4" s="61"/>
      <c r="C4" s="63"/>
      <c r="D4" s="80"/>
      <c r="E4" s="57"/>
      <c r="F4" s="77"/>
      <c r="G4" s="78"/>
      <c r="H4" s="79"/>
      <c r="I4" s="92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M4" s="73"/>
      <c r="AQ4" s="72"/>
      <c r="AR4" s="98"/>
      <c r="AS4" s="59"/>
      <c r="AT4" s="59"/>
    </row>
    <row r="5" spans="2:48">
      <c r="B5" s="61"/>
      <c r="C5" s="63"/>
      <c r="D5" s="80"/>
      <c r="E5" s="57"/>
      <c r="F5" s="77"/>
      <c r="G5" s="78"/>
      <c r="H5" s="79"/>
      <c r="I5" s="92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Q5" s="72"/>
      <c r="AR5" s="98"/>
      <c r="AS5" s="59"/>
      <c r="AT5" s="59"/>
    </row>
    <row r="6" spans="2:48">
      <c r="B6" s="61"/>
      <c r="C6" s="63"/>
      <c r="D6" s="80"/>
      <c r="E6" s="57"/>
      <c r="F6" s="77"/>
      <c r="G6" s="78"/>
      <c r="H6" s="79"/>
      <c r="I6" s="92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Q6" s="72"/>
      <c r="AR6" s="98"/>
      <c r="AS6" s="59"/>
      <c r="AT6" s="59"/>
    </row>
    <row r="7" spans="2:48">
      <c r="B7" s="61"/>
      <c r="C7" s="63"/>
      <c r="D7" s="80"/>
      <c r="E7" s="57"/>
      <c r="F7" s="77"/>
      <c r="G7" s="78"/>
      <c r="H7" s="79"/>
      <c r="I7" s="92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Q7" s="72"/>
      <c r="AR7" s="98"/>
      <c r="AS7" s="59"/>
      <c r="AT7" s="59"/>
    </row>
    <row r="8" spans="2:48">
      <c r="B8" s="61"/>
      <c r="C8" s="63"/>
      <c r="D8" s="80"/>
      <c r="E8" s="57"/>
      <c r="F8" s="77"/>
      <c r="G8" s="78"/>
      <c r="H8" s="79"/>
      <c r="I8" s="92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Q8" s="72"/>
      <c r="AR8" s="98"/>
      <c r="AS8" s="59"/>
      <c r="AT8" s="59"/>
    </row>
    <row r="9" spans="2:48">
      <c r="B9" s="61"/>
      <c r="C9" s="63"/>
      <c r="D9" s="80"/>
      <c r="E9" s="57"/>
      <c r="F9" s="77"/>
      <c r="G9" s="78"/>
      <c r="H9" s="79"/>
      <c r="I9" s="92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Q9" s="72"/>
      <c r="AR9" s="98"/>
      <c r="AS9" s="59"/>
      <c r="AT9" s="59"/>
    </row>
    <row r="10" spans="2:48">
      <c r="B10" s="61"/>
      <c r="C10" s="63"/>
      <c r="D10" s="80"/>
      <c r="E10" s="57"/>
      <c r="F10" s="77"/>
      <c r="G10" s="78"/>
      <c r="H10" s="79"/>
      <c r="I10" s="92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Q10" s="72"/>
      <c r="AR10" s="98"/>
      <c r="AS10" s="59"/>
      <c r="AT10" s="59"/>
    </row>
    <row r="11" spans="2:48">
      <c r="B11" s="61"/>
      <c r="C11" s="58"/>
      <c r="D11" s="80"/>
      <c r="E11" s="57"/>
      <c r="F11" s="77"/>
      <c r="G11" s="78"/>
      <c r="H11" s="79"/>
      <c r="I11" s="92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Q11" s="72"/>
      <c r="AR11" s="98"/>
      <c r="AS11" s="59"/>
      <c r="AT11" s="59"/>
    </row>
    <row r="12" spans="2:48">
      <c r="B12" s="61"/>
      <c r="C12" s="63"/>
      <c r="D12" s="80"/>
      <c r="E12" s="57"/>
      <c r="F12" s="77"/>
      <c r="G12" s="78"/>
      <c r="H12" s="79"/>
      <c r="I12" s="9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Q12" s="72"/>
      <c r="AR12" s="98"/>
      <c r="AS12" s="59"/>
      <c r="AT12" s="59"/>
    </row>
    <row r="13" spans="2:48">
      <c r="B13" s="61"/>
      <c r="C13" s="63"/>
      <c r="D13" s="80"/>
      <c r="E13" s="57"/>
      <c r="F13" s="77"/>
      <c r="G13" s="78"/>
      <c r="H13" s="79"/>
      <c r="I13" s="92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Q13" s="72"/>
      <c r="AR13" s="98"/>
      <c r="AS13" s="59"/>
      <c r="AT13" s="59"/>
    </row>
    <row r="14" spans="2:48">
      <c r="B14" s="61"/>
      <c r="C14" s="63"/>
      <c r="D14" s="80"/>
      <c r="E14" s="57"/>
      <c r="F14" s="77"/>
      <c r="G14" s="78"/>
      <c r="H14" s="79"/>
      <c r="I14" s="9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Q14" s="72"/>
      <c r="AR14" s="98"/>
      <c r="AS14" s="59"/>
      <c r="AT14" s="59"/>
    </row>
    <row r="15" spans="2:48">
      <c r="B15" s="61"/>
      <c r="C15" s="63"/>
      <c r="D15" s="80"/>
      <c r="E15" s="57"/>
      <c r="F15" s="77"/>
      <c r="G15" s="78"/>
      <c r="H15" s="79"/>
      <c r="I15" s="92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Q15" s="72"/>
      <c r="AR15" s="98"/>
      <c r="AS15" s="59"/>
      <c r="AT15" s="59"/>
    </row>
    <row r="16" spans="2:48">
      <c r="B16" s="61"/>
      <c r="C16" s="63"/>
      <c r="D16" s="80"/>
      <c r="E16" s="57"/>
      <c r="F16" s="77"/>
      <c r="G16" s="78"/>
      <c r="H16" s="79"/>
      <c r="I16" s="92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Q16" s="72"/>
      <c r="AR16" s="98"/>
      <c r="AS16" s="96"/>
      <c r="AT16" s="96"/>
      <c r="AU16" s="60"/>
    </row>
    <row r="17" spans="2:48">
      <c r="B17" s="61"/>
      <c r="C17" s="63"/>
      <c r="D17" s="80"/>
      <c r="E17" s="57"/>
      <c r="F17" s="77"/>
      <c r="G17" s="78"/>
      <c r="H17" s="79"/>
      <c r="I17" s="92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Q17" s="88"/>
      <c r="AR17" s="97"/>
      <c r="AS17" s="89"/>
      <c r="AT17" s="89"/>
    </row>
    <row r="18" spans="2:48">
      <c r="B18" s="83"/>
      <c r="C18" s="84"/>
      <c r="D18" s="80"/>
      <c r="E18" s="86"/>
      <c r="F18" s="77"/>
      <c r="G18" s="78"/>
      <c r="H18" s="79"/>
      <c r="I18" s="9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Q18" s="81"/>
      <c r="AR18" s="391"/>
      <c r="AS18" s="392"/>
      <c r="AT18" s="393"/>
      <c r="AU18" s="100"/>
      <c r="AV18" s="99"/>
    </row>
    <row r="19" spans="2:48">
      <c r="B19" s="61"/>
      <c r="C19" s="63"/>
      <c r="D19" s="80"/>
      <c r="E19" s="57"/>
      <c r="F19" s="77"/>
      <c r="G19" s="78"/>
      <c r="H19" s="79"/>
      <c r="I19" s="92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Q19" s="81"/>
      <c r="AU19" s="99"/>
    </row>
    <row r="20" spans="2:48">
      <c r="B20" s="61"/>
      <c r="C20" s="63"/>
      <c r="D20" s="80"/>
      <c r="E20" s="57"/>
      <c r="F20" s="77"/>
      <c r="G20" s="78"/>
      <c r="H20" s="79"/>
      <c r="I20" s="92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</row>
    <row r="21" spans="2:48">
      <c r="B21" s="61"/>
      <c r="C21" s="63"/>
      <c r="D21" s="80"/>
      <c r="E21" s="57"/>
      <c r="F21" s="77"/>
      <c r="G21" s="78"/>
      <c r="H21" s="79"/>
      <c r="I21" s="92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</row>
    <row r="22" spans="2:48">
      <c r="B22" s="61"/>
      <c r="C22" s="63"/>
      <c r="D22" s="80"/>
      <c r="E22" s="57"/>
      <c r="F22" s="77"/>
      <c r="G22" s="78"/>
      <c r="H22" s="79"/>
      <c r="I22" s="9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62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62"/>
      <c r="AM22" s="62"/>
      <c r="AN22" s="62"/>
      <c r="AO22" s="62"/>
      <c r="AP22" s="62"/>
    </row>
    <row r="23" spans="2:48">
      <c r="B23" s="61"/>
      <c r="C23" s="63"/>
      <c r="D23" s="80"/>
      <c r="E23" s="57"/>
      <c r="F23" s="77"/>
      <c r="G23" s="78"/>
      <c r="H23" s="79"/>
      <c r="I23" s="9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</row>
    <row r="24" spans="2:48">
      <c r="B24" s="61"/>
      <c r="C24" s="63"/>
      <c r="D24" s="80"/>
      <c r="E24" s="57"/>
      <c r="F24" s="77"/>
      <c r="G24" s="78"/>
      <c r="H24" s="79"/>
      <c r="I24" s="92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</row>
    <row r="25" spans="2:48">
      <c r="B25" s="61"/>
      <c r="C25" s="63"/>
      <c r="D25" s="80"/>
      <c r="E25" s="57"/>
      <c r="F25" s="77"/>
      <c r="G25" s="78"/>
      <c r="H25" s="79"/>
      <c r="I25" s="92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</row>
    <row r="26" spans="2:48">
      <c r="B26" s="61"/>
      <c r="C26" s="63"/>
      <c r="D26" s="80"/>
      <c r="E26" s="57"/>
      <c r="F26" s="77"/>
      <c r="G26" s="78"/>
      <c r="H26" s="79"/>
      <c r="I26" s="9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</row>
    <row r="27" spans="2:48">
      <c r="B27" s="61"/>
      <c r="C27" s="63"/>
      <c r="D27" s="80"/>
      <c r="E27" s="57"/>
      <c r="F27" s="77"/>
      <c r="G27" s="78"/>
      <c r="H27" s="79"/>
      <c r="I27" s="92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</row>
    <row r="28" spans="2:48">
      <c r="B28" s="61"/>
      <c r="C28" s="63"/>
      <c r="D28" s="80"/>
      <c r="E28" s="57"/>
      <c r="F28" s="77"/>
      <c r="G28" s="78"/>
      <c r="H28" s="79"/>
      <c r="I28" s="92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</row>
    <row r="29" spans="2:48">
      <c r="B29" s="61"/>
      <c r="C29" s="63"/>
      <c r="D29" s="80"/>
      <c r="E29" s="57"/>
      <c r="F29" s="77"/>
      <c r="G29" s="78"/>
      <c r="H29" s="79"/>
      <c r="I29" s="92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</row>
    <row r="30" spans="2:48">
      <c r="B30" s="61"/>
      <c r="C30" s="63"/>
      <c r="D30" s="80"/>
      <c r="E30" s="57"/>
      <c r="F30" s="77"/>
      <c r="G30" s="78"/>
      <c r="H30" s="79"/>
      <c r="I30" s="92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</row>
    <row r="31" spans="2:48">
      <c r="B31" s="61"/>
      <c r="C31" s="63"/>
      <c r="D31" s="80"/>
      <c r="E31" s="57"/>
      <c r="F31" s="77"/>
      <c r="G31" s="78"/>
      <c r="H31" s="79"/>
      <c r="I31" s="92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</row>
    <row r="32" spans="2:48">
      <c r="B32" s="61"/>
      <c r="C32" s="63"/>
      <c r="D32" s="80"/>
      <c r="E32" s="57"/>
      <c r="F32" s="77"/>
      <c r="G32" s="78"/>
      <c r="H32" s="79"/>
      <c r="I32" s="92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</row>
    <row r="33" spans="2:37">
      <c r="B33" s="61"/>
      <c r="C33" s="63"/>
      <c r="D33" s="80"/>
      <c r="E33" s="57"/>
      <c r="F33" s="77"/>
      <c r="G33" s="78"/>
      <c r="H33" s="79"/>
      <c r="I33" s="92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</row>
    <row r="34" spans="2:37">
      <c r="B34" s="61"/>
      <c r="C34" s="63"/>
      <c r="D34" s="80"/>
      <c r="E34" s="57"/>
      <c r="F34" s="77"/>
      <c r="G34" s="78"/>
      <c r="H34" s="79"/>
      <c r="I34" s="92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</row>
    <row r="35" spans="2:37">
      <c r="B35" s="61"/>
      <c r="C35" s="63"/>
      <c r="D35" s="80"/>
      <c r="E35" s="57"/>
      <c r="F35" s="77"/>
      <c r="G35" s="78"/>
      <c r="H35" s="79"/>
      <c r="I35" s="92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</row>
    <row r="36" spans="2:37">
      <c r="B36" s="61"/>
      <c r="C36" s="63"/>
      <c r="D36" s="80"/>
      <c r="E36" s="57"/>
      <c r="F36" s="77"/>
      <c r="G36" s="78"/>
      <c r="H36" s="79"/>
      <c r="I36" s="92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</row>
    <row r="37" spans="2:37">
      <c r="B37" s="61"/>
      <c r="C37" s="63"/>
      <c r="D37" s="80"/>
      <c r="E37" s="57"/>
      <c r="F37" s="77"/>
      <c r="G37" s="78"/>
      <c r="H37" s="79"/>
      <c r="I37" s="92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</row>
    <row r="38" spans="2:37">
      <c r="B38" s="61"/>
      <c r="C38" s="63"/>
      <c r="D38" s="80"/>
      <c r="E38" s="57"/>
      <c r="F38" s="77"/>
      <c r="G38" s="78"/>
      <c r="H38" s="79"/>
      <c r="I38" s="92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</row>
    <row r="39" spans="2:37">
      <c r="B39" s="61"/>
      <c r="C39" s="63"/>
      <c r="D39" s="80"/>
      <c r="E39" s="57"/>
      <c r="F39" s="77"/>
      <c r="G39" s="78"/>
      <c r="H39" s="79"/>
      <c r="I39" s="92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</row>
    <row r="40" spans="2:37">
      <c r="B40" s="61"/>
      <c r="C40" s="63"/>
      <c r="D40" s="80"/>
      <c r="E40" s="57"/>
      <c r="F40" s="77"/>
      <c r="G40" s="78"/>
      <c r="H40" s="79"/>
      <c r="I40" s="92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</row>
    <row r="41" spans="2:37">
      <c r="B41" s="61"/>
      <c r="C41" s="63"/>
      <c r="D41" s="80"/>
      <c r="E41" s="57"/>
      <c r="F41" s="77"/>
      <c r="G41" s="78"/>
      <c r="H41" s="79"/>
      <c r="I41" s="92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</row>
    <row r="42" spans="2:37">
      <c r="B42" s="61"/>
      <c r="C42" s="63"/>
      <c r="D42" s="80"/>
      <c r="E42" s="57"/>
      <c r="F42" s="77"/>
      <c r="G42" s="78"/>
      <c r="H42" s="79"/>
      <c r="I42" s="92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</row>
    <row r="43" spans="2:37">
      <c r="B43" s="61"/>
      <c r="C43" s="63"/>
      <c r="D43" s="80"/>
      <c r="E43" s="57"/>
      <c r="F43" s="77"/>
      <c r="G43" s="78"/>
      <c r="H43" s="79"/>
      <c r="I43" s="92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</row>
    <row r="44" spans="2:37">
      <c r="B44" s="61"/>
      <c r="C44" s="63"/>
      <c r="D44" s="80"/>
      <c r="E44" s="57"/>
      <c r="F44" s="77"/>
      <c r="G44" s="78"/>
      <c r="H44" s="79"/>
      <c r="I44" s="92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</row>
    <row r="45" spans="2:37">
      <c r="B45" s="61"/>
      <c r="C45" s="63"/>
      <c r="D45" s="80"/>
      <c r="E45" s="57"/>
      <c r="F45" s="77"/>
      <c r="G45" s="78"/>
      <c r="H45" s="79"/>
      <c r="I45" s="92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</row>
    <row r="46" spans="2:37">
      <c r="B46" s="61"/>
      <c r="C46" s="63"/>
      <c r="D46" s="80"/>
      <c r="E46" s="57"/>
      <c r="F46" s="77"/>
      <c r="G46" s="78"/>
      <c r="H46" s="79"/>
      <c r="I46" s="92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</row>
    <row r="47" spans="2:37">
      <c r="B47" s="61"/>
      <c r="C47" s="63"/>
      <c r="D47" s="80"/>
      <c r="E47" s="57"/>
      <c r="F47" s="77"/>
      <c r="G47" s="78"/>
      <c r="H47" s="79"/>
      <c r="I47" s="92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</row>
    <row r="48" spans="2:37">
      <c r="B48" s="61"/>
      <c r="C48" s="63"/>
      <c r="D48" s="80"/>
      <c r="E48" s="57"/>
      <c r="F48" s="77"/>
      <c r="G48" s="78"/>
      <c r="H48" s="79"/>
      <c r="I48" s="92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</row>
    <row r="49" spans="2:42">
      <c r="B49" s="61"/>
      <c r="C49" s="63"/>
      <c r="D49" s="80"/>
      <c r="E49" s="57"/>
      <c r="F49" s="77"/>
      <c r="G49" s="78"/>
      <c r="H49" s="79"/>
      <c r="I49" s="92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</row>
    <row r="50" spans="2:42">
      <c r="B50" s="61"/>
      <c r="C50" s="63"/>
      <c r="D50" s="80"/>
      <c r="E50" s="57"/>
      <c r="F50" s="77"/>
      <c r="G50" s="78"/>
      <c r="H50" s="79"/>
      <c r="I50" s="92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</row>
    <row r="51" spans="2:42">
      <c r="B51" s="61"/>
      <c r="C51" s="63"/>
      <c r="D51" s="80"/>
      <c r="E51" s="57"/>
      <c r="F51" s="77"/>
      <c r="G51" s="78"/>
      <c r="H51" s="79"/>
      <c r="I51" s="92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</row>
    <row r="52" spans="2:42">
      <c r="B52" s="61"/>
      <c r="C52" s="63"/>
      <c r="D52" s="80"/>
      <c r="E52" s="57"/>
      <c r="F52" s="77"/>
      <c r="G52" s="78"/>
      <c r="H52" s="79"/>
      <c r="I52" s="92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</row>
    <row r="53" spans="2:42">
      <c r="B53" s="61"/>
      <c r="C53" s="63"/>
      <c r="D53" s="80"/>
      <c r="E53" s="57"/>
      <c r="F53" s="77"/>
      <c r="G53" s="78"/>
      <c r="H53" s="79"/>
      <c r="I53" s="92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</row>
    <row r="54" spans="2:42">
      <c r="B54" s="61"/>
      <c r="C54" s="63"/>
      <c r="D54" s="80"/>
      <c r="E54" s="57"/>
      <c r="F54" s="77"/>
      <c r="G54" s="78"/>
      <c r="H54" s="79"/>
      <c r="I54" s="92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</row>
    <row r="55" spans="2:42">
      <c r="B55" s="61"/>
      <c r="C55" s="63"/>
      <c r="D55" s="80"/>
      <c r="E55" s="57"/>
      <c r="F55" s="77"/>
      <c r="G55" s="78"/>
      <c r="H55" s="79"/>
      <c r="I55" s="92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</row>
    <row r="56" spans="2:42">
      <c r="B56" s="61"/>
      <c r="C56" s="63"/>
      <c r="D56" s="80"/>
      <c r="E56" s="57"/>
      <c r="F56" s="77"/>
      <c r="G56" s="78"/>
      <c r="H56" s="79"/>
      <c r="I56" s="92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</row>
    <row r="57" spans="2:42">
      <c r="B57" s="61"/>
      <c r="C57" s="63"/>
      <c r="D57" s="80"/>
      <c r="E57" s="57"/>
      <c r="F57" s="77"/>
      <c r="G57" s="78"/>
      <c r="H57" s="79"/>
      <c r="I57" s="92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</row>
    <row r="58" spans="2:42">
      <c r="B58" s="61"/>
      <c r="C58" s="63"/>
      <c r="D58" s="80"/>
      <c r="E58" s="57"/>
      <c r="F58" s="77"/>
      <c r="G58" s="78"/>
      <c r="H58" s="79"/>
      <c r="I58" s="92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</row>
    <row r="59" spans="2:42">
      <c r="B59" s="61"/>
      <c r="C59" s="63"/>
      <c r="D59" s="80"/>
      <c r="E59" s="57"/>
      <c r="F59" s="77"/>
      <c r="G59" s="78"/>
      <c r="H59" s="79"/>
      <c r="I59" s="92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</row>
    <row r="60" spans="2:42">
      <c r="B60" s="61"/>
      <c r="C60" s="63"/>
      <c r="D60" s="80"/>
      <c r="E60" s="57"/>
      <c r="F60" s="77"/>
      <c r="G60" s="78"/>
      <c r="H60" s="79"/>
      <c r="I60" s="92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</row>
    <row r="61" spans="2:42">
      <c r="B61" s="61"/>
      <c r="C61" s="63"/>
      <c r="D61" s="80"/>
      <c r="E61" s="57"/>
      <c r="F61" s="77"/>
      <c r="G61" s="78"/>
      <c r="H61" s="79"/>
      <c r="I61" s="92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</row>
    <row r="62" spans="2:42" ht="17.25" thickBot="1">
      <c r="B62" s="101"/>
      <c r="C62" s="85"/>
      <c r="D62" s="166"/>
      <c r="E62" s="87"/>
      <c r="F62" s="167"/>
      <c r="G62" s="168"/>
      <c r="H62" s="169"/>
      <c r="I62" s="92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</row>
    <row r="63" spans="2:42" ht="17.25" thickBot="1">
      <c r="C63" s="394"/>
      <c r="D63" s="395"/>
      <c r="E63" s="64"/>
      <c r="F63" s="70"/>
      <c r="G63" s="65"/>
      <c r="H63" s="66"/>
      <c r="I63" s="9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</row>
    <row r="64" spans="2:42">
      <c r="H64" s="60"/>
      <c r="I64" s="95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mergeCells count="2">
    <mergeCell ref="AR18:AT18"/>
    <mergeCell ref="C63:D63"/>
  </mergeCells>
  <dataValidations count="4">
    <dataValidation type="list" allowBlank="1" showInputMessage="1" showErrorMessage="1" sqref="D3:D19">
      <formula1>$AH$2:$AH$12</formula1>
    </dataValidation>
    <dataValidation type="list" allowBlank="1" showInputMessage="1" showErrorMessage="1" sqref="F3:F19">
      <formula1>$AH$13:$AH$15</formula1>
    </dataValidation>
    <dataValidation type="list" allowBlank="1" showInputMessage="1" showErrorMessage="1" sqref="F20:F62">
      <formula1>$G$2:$H$2</formula1>
    </dataValidation>
    <dataValidation type="list" allowBlank="1" showInputMessage="1" showErrorMessage="1" sqref="D20:D62">
      <formula1>$AQ$2:$AQ$12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AV70"/>
  <sheetViews>
    <sheetView workbookViewId="0">
      <selection sqref="A1:XFD1048576"/>
    </sheetView>
  </sheetViews>
  <sheetFormatPr defaultRowHeight="16.5"/>
  <cols>
    <col min="1" max="1" width="1" style="56" customWidth="1"/>
    <col min="2" max="2" width="6.5703125" style="138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8" customWidth="1"/>
    <col min="7" max="8" width="13.7109375" style="56" customWidth="1"/>
    <col min="9" max="9" width="10" style="90" customWidth="1"/>
    <col min="10" max="24" width="10.140625" style="56" hidden="1" customWidth="1"/>
    <col min="25" max="25" width="9.7109375" style="56" hidden="1" customWidth="1"/>
    <col min="26" max="41" width="10.140625" style="56" hidden="1" customWidth="1"/>
    <col min="42" max="42" width="2.5703125" style="56" customWidth="1"/>
    <col min="43" max="43" width="16.85546875" style="56" bestFit="1" customWidth="1"/>
    <col min="44" max="47" width="12.7109375" style="56" customWidth="1"/>
    <col min="48" max="16384" width="9.140625" style="56"/>
  </cols>
  <sheetData>
    <row r="1" spans="2:48" ht="17.25" thickBot="1">
      <c r="AR1" s="138"/>
      <c r="AS1" s="138"/>
      <c r="AT1" s="82"/>
      <c r="AV1" s="138"/>
    </row>
    <row r="2" spans="2:48" ht="17.25" thickBot="1">
      <c r="B2" s="69"/>
      <c r="C2" s="67"/>
      <c r="D2" s="67"/>
      <c r="E2" s="67"/>
      <c r="F2" s="67"/>
      <c r="G2" s="67"/>
      <c r="H2" s="68"/>
      <c r="I2" s="91"/>
      <c r="J2" s="76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Z2" s="76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2"/>
      <c r="AR2" s="98"/>
      <c r="AS2" s="59"/>
      <c r="AT2" s="59"/>
    </row>
    <row r="3" spans="2:48">
      <c r="B3" s="61"/>
      <c r="C3" s="63"/>
      <c r="D3" s="80"/>
      <c r="E3" s="57"/>
      <c r="F3" s="77"/>
      <c r="G3" s="78"/>
      <c r="H3" s="79"/>
      <c r="I3" s="92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Q3" s="72"/>
      <c r="AR3" s="98"/>
      <c r="AS3" s="59"/>
      <c r="AT3" s="59"/>
    </row>
    <row r="4" spans="2:48">
      <c r="B4" s="61"/>
      <c r="C4" s="63"/>
      <c r="D4" s="80"/>
      <c r="E4" s="57"/>
      <c r="F4" s="77"/>
      <c r="G4" s="78"/>
      <c r="H4" s="79"/>
      <c r="I4" s="92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M4" s="73"/>
      <c r="AQ4" s="72"/>
      <c r="AR4" s="98"/>
      <c r="AS4" s="59"/>
      <c r="AT4" s="59"/>
    </row>
    <row r="5" spans="2:48">
      <c r="B5" s="61"/>
      <c r="C5" s="63"/>
      <c r="D5" s="80"/>
      <c r="E5" s="57"/>
      <c r="F5" s="77"/>
      <c r="G5" s="78"/>
      <c r="H5" s="79"/>
      <c r="I5" s="92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Q5" s="72"/>
      <c r="AR5" s="98"/>
      <c r="AS5" s="59"/>
      <c r="AT5" s="59"/>
    </row>
    <row r="6" spans="2:48">
      <c r="B6" s="61"/>
      <c r="C6" s="63"/>
      <c r="D6" s="80"/>
      <c r="E6" s="57"/>
      <c r="F6" s="77"/>
      <c r="G6" s="78"/>
      <c r="H6" s="79"/>
      <c r="I6" s="92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Q6" s="72"/>
      <c r="AR6" s="98"/>
      <c r="AS6" s="59"/>
      <c r="AT6" s="59"/>
    </row>
    <row r="7" spans="2:48">
      <c r="B7" s="61"/>
      <c r="C7" s="63"/>
      <c r="D7" s="80"/>
      <c r="E7" s="57"/>
      <c r="F7" s="77"/>
      <c r="G7" s="78"/>
      <c r="H7" s="79"/>
      <c r="I7" s="92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Q7" s="72"/>
      <c r="AR7" s="98"/>
      <c r="AS7" s="59"/>
      <c r="AT7" s="59"/>
    </row>
    <row r="8" spans="2:48">
      <c r="B8" s="61"/>
      <c r="C8" s="63"/>
      <c r="D8" s="80"/>
      <c r="E8" s="57"/>
      <c r="F8" s="77"/>
      <c r="G8" s="78"/>
      <c r="H8" s="79"/>
      <c r="I8" s="92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Q8" s="72"/>
      <c r="AR8" s="98"/>
      <c r="AS8" s="59"/>
      <c r="AT8" s="59"/>
    </row>
    <row r="9" spans="2:48">
      <c r="B9" s="61"/>
      <c r="C9" s="63"/>
      <c r="D9" s="80"/>
      <c r="E9" s="57"/>
      <c r="F9" s="77"/>
      <c r="G9" s="78"/>
      <c r="H9" s="79"/>
      <c r="I9" s="92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Q9" s="72"/>
      <c r="AR9" s="98"/>
      <c r="AS9" s="59"/>
      <c r="AT9" s="59"/>
    </row>
    <row r="10" spans="2:48">
      <c r="B10" s="61"/>
      <c r="C10" s="63"/>
      <c r="D10" s="80"/>
      <c r="E10" s="57"/>
      <c r="F10" s="77"/>
      <c r="G10" s="78"/>
      <c r="H10" s="79"/>
      <c r="I10" s="92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Q10" s="72"/>
      <c r="AR10" s="98"/>
      <c r="AS10" s="59"/>
      <c r="AT10" s="59"/>
    </row>
    <row r="11" spans="2:48">
      <c r="B11" s="61"/>
      <c r="C11" s="58"/>
      <c r="D11" s="80"/>
      <c r="E11" s="57"/>
      <c r="F11" s="77"/>
      <c r="G11" s="78"/>
      <c r="H11" s="79"/>
      <c r="I11" s="92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Q11" s="72"/>
      <c r="AR11" s="98"/>
      <c r="AS11" s="59"/>
      <c r="AT11" s="59"/>
    </row>
    <row r="12" spans="2:48">
      <c r="B12" s="61"/>
      <c r="C12" s="63"/>
      <c r="D12" s="80"/>
      <c r="E12" s="57"/>
      <c r="F12" s="77"/>
      <c r="G12" s="78"/>
      <c r="H12" s="79"/>
      <c r="I12" s="9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Q12" s="72"/>
      <c r="AR12" s="98"/>
      <c r="AS12" s="59"/>
      <c r="AT12" s="59"/>
    </row>
    <row r="13" spans="2:48">
      <c r="B13" s="61"/>
      <c r="C13" s="63"/>
      <c r="D13" s="80"/>
      <c r="E13" s="57"/>
      <c r="F13" s="77"/>
      <c r="G13" s="78"/>
      <c r="H13" s="79"/>
      <c r="I13" s="92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Q13" s="72"/>
      <c r="AR13" s="98"/>
      <c r="AS13" s="59"/>
      <c r="AT13" s="59"/>
    </row>
    <row r="14" spans="2:48">
      <c r="B14" s="61"/>
      <c r="C14" s="63"/>
      <c r="D14" s="80"/>
      <c r="E14" s="57"/>
      <c r="F14" s="77"/>
      <c r="G14" s="78"/>
      <c r="H14" s="79"/>
      <c r="I14" s="9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Q14" s="72"/>
      <c r="AR14" s="98"/>
      <c r="AS14" s="59"/>
      <c r="AT14" s="59"/>
    </row>
    <row r="15" spans="2:48">
      <c r="B15" s="61"/>
      <c r="C15" s="63"/>
      <c r="D15" s="80"/>
      <c r="E15" s="57"/>
      <c r="F15" s="77"/>
      <c r="G15" s="78"/>
      <c r="H15" s="79"/>
      <c r="I15" s="92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Q15" s="72"/>
      <c r="AR15" s="98"/>
      <c r="AS15" s="59"/>
      <c r="AT15" s="59"/>
    </row>
    <row r="16" spans="2:48">
      <c r="B16" s="61"/>
      <c r="C16" s="63"/>
      <c r="D16" s="80"/>
      <c r="E16" s="57"/>
      <c r="F16" s="77"/>
      <c r="G16" s="78"/>
      <c r="H16" s="79"/>
      <c r="I16" s="92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Q16" s="72"/>
      <c r="AR16" s="98"/>
      <c r="AS16" s="96"/>
      <c r="AT16" s="96"/>
      <c r="AU16" s="60"/>
    </row>
    <row r="17" spans="2:48">
      <c r="B17" s="61"/>
      <c r="C17" s="63"/>
      <c r="D17" s="80"/>
      <c r="E17" s="57"/>
      <c r="F17" s="77"/>
      <c r="G17" s="78"/>
      <c r="H17" s="79"/>
      <c r="I17" s="92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Q17" s="88"/>
      <c r="AR17" s="97"/>
      <c r="AS17" s="89"/>
      <c r="AT17" s="89"/>
    </row>
    <row r="18" spans="2:48">
      <c r="B18" s="83"/>
      <c r="C18" s="84"/>
      <c r="D18" s="80"/>
      <c r="E18" s="86"/>
      <c r="F18" s="77"/>
      <c r="G18" s="78"/>
      <c r="H18" s="79"/>
      <c r="I18" s="9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Q18" s="81"/>
      <c r="AR18" s="391"/>
      <c r="AS18" s="392"/>
      <c r="AT18" s="393"/>
      <c r="AU18" s="100"/>
      <c r="AV18" s="99"/>
    </row>
    <row r="19" spans="2:48">
      <c r="B19" s="61"/>
      <c r="C19" s="63"/>
      <c r="D19" s="80"/>
      <c r="E19" s="57"/>
      <c r="F19" s="77"/>
      <c r="G19" s="78"/>
      <c r="H19" s="79"/>
      <c r="I19" s="92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Q19" s="81"/>
      <c r="AU19" s="99"/>
    </row>
    <row r="20" spans="2:48">
      <c r="B20" s="61"/>
      <c r="C20" s="63"/>
      <c r="D20" s="80"/>
      <c r="E20" s="57"/>
      <c r="F20" s="77"/>
      <c r="G20" s="78"/>
      <c r="H20" s="79"/>
      <c r="I20" s="92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</row>
    <row r="21" spans="2:48">
      <c r="B21" s="61"/>
      <c r="C21" s="63"/>
      <c r="D21" s="80"/>
      <c r="E21" s="57"/>
      <c r="F21" s="77"/>
      <c r="G21" s="78"/>
      <c r="H21" s="79"/>
      <c r="I21" s="92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</row>
    <row r="22" spans="2:48">
      <c r="B22" s="61"/>
      <c r="C22" s="63"/>
      <c r="D22" s="80"/>
      <c r="E22" s="57"/>
      <c r="F22" s="77"/>
      <c r="G22" s="78"/>
      <c r="H22" s="79"/>
      <c r="I22" s="9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62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62"/>
      <c r="AM22" s="62"/>
      <c r="AN22" s="62"/>
      <c r="AO22" s="62"/>
      <c r="AP22" s="62"/>
    </row>
    <row r="23" spans="2:48">
      <c r="B23" s="61"/>
      <c r="C23" s="63"/>
      <c r="D23" s="80"/>
      <c r="E23" s="57"/>
      <c r="F23" s="77"/>
      <c r="G23" s="78"/>
      <c r="H23" s="79"/>
      <c r="I23" s="9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</row>
    <row r="24" spans="2:48">
      <c r="B24" s="61"/>
      <c r="C24" s="63"/>
      <c r="D24" s="80"/>
      <c r="E24" s="57"/>
      <c r="F24" s="77"/>
      <c r="G24" s="78"/>
      <c r="H24" s="79"/>
      <c r="I24" s="92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</row>
    <row r="25" spans="2:48">
      <c r="B25" s="61"/>
      <c r="C25" s="63"/>
      <c r="D25" s="80"/>
      <c r="E25" s="57"/>
      <c r="F25" s="77"/>
      <c r="G25" s="78"/>
      <c r="H25" s="79"/>
      <c r="I25" s="92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</row>
    <row r="26" spans="2:48">
      <c r="B26" s="61"/>
      <c r="C26" s="63"/>
      <c r="D26" s="80"/>
      <c r="E26" s="57"/>
      <c r="F26" s="77"/>
      <c r="G26" s="78"/>
      <c r="H26" s="79"/>
      <c r="I26" s="9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</row>
    <row r="27" spans="2:48">
      <c r="B27" s="61"/>
      <c r="C27" s="63"/>
      <c r="D27" s="80"/>
      <c r="E27" s="57"/>
      <c r="F27" s="77"/>
      <c r="G27" s="78"/>
      <c r="H27" s="79"/>
      <c r="I27" s="92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</row>
    <row r="28" spans="2:48">
      <c r="B28" s="61"/>
      <c r="C28" s="63"/>
      <c r="D28" s="80"/>
      <c r="E28" s="57"/>
      <c r="F28" s="77"/>
      <c r="G28" s="78"/>
      <c r="H28" s="79"/>
      <c r="I28" s="92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</row>
    <row r="29" spans="2:48">
      <c r="B29" s="61"/>
      <c r="C29" s="63"/>
      <c r="D29" s="80"/>
      <c r="E29" s="57"/>
      <c r="F29" s="77"/>
      <c r="G29" s="78"/>
      <c r="H29" s="79"/>
      <c r="I29" s="92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</row>
    <row r="30" spans="2:48">
      <c r="B30" s="61"/>
      <c r="C30" s="63"/>
      <c r="D30" s="80"/>
      <c r="E30" s="57"/>
      <c r="F30" s="77"/>
      <c r="G30" s="78"/>
      <c r="H30" s="79"/>
      <c r="I30" s="92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</row>
    <row r="31" spans="2:48">
      <c r="B31" s="61"/>
      <c r="C31" s="63"/>
      <c r="D31" s="80"/>
      <c r="E31" s="57"/>
      <c r="F31" s="77"/>
      <c r="G31" s="78"/>
      <c r="H31" s="79"/>
      <c r="I31" s="92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</row>
    <row r="32" spans="2:48">
      <c r="B32" s="61"/>
      <c r="C32" s="63"/>
      <c r="D32" s="80"/>
      <c r="E32" s="57"/>
      <c r="F32" s="77"/>
      <c r="G32" s="78"/>
      <c r="H32" s="79"/>
      <c r="I32" s="92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</row>
    <row r="33" spans="2:37">
      <c r="B33" s="61"/>
      <c r="C33" s="63"/>
      <c r="D33" s="80"/>
      <c r="E33" s="57"/>
      <c r="F33" s="77"/>
      <c r="G33" s="78"/>
      <c r="H33" s="79"/>
      <c r="I33" s="92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</row>
    <row r="34" spans="2:37">
      <c r="B34" s="61"/>
      <c r="C34" s="63"/>
      <c r="D34" s="80"/>
      <c r="E34" s="57"/>
      <c r="F34" s="77"/>
      <c r="G34" s="78"/>
      <c r="H34" s="79"/>
      <c r="I34" s="92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</row>
    <row r="35" spans="2:37">
      <c r="B35" s="61"/>
      <c r="C35" s="63"/>
      <c r="D35" s="80"/>
      <c r="E35" s="57"/>
      <c r="F35" s="77"/>
      <c r="G35" s="78"/>
      <c r="H35" s="79"/>
      <c r="I35" s="92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</row>
    <row r="36" spans="2:37">
      <c r="B36" s="61"/>
      <c r="C36" s="63"/>
      <c r="D36" s="80"/>
      <c r="E36" s="57"/>
      <c r="F36" s="77"/>
      <c r="G36" s="78"/>
      <c r="H36" s="79"/>
      <c r="I36" s="92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</row>
    <row r="37" spans="2:37">
      <c r="B37" s="61"/>
      <c r="C37" s="63"/>
      <c r="D37" s="80"/>
      <c r="E37" s="57"/>
      <c r="F37" s="77"/>
      <c r="G37" s="78"/>
      <c r="H37" s="79"/>
      <c r="I37" s="92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</row>
    <row r="38" spans="2:37">
      <c r="B38" s="61"/>
      <c r="C38" s="63"/>
      <c r="D38" s="80"/>
      <c r="E38" s="57"/>
      <c r="F38" s="77"/>
      <c r="G38" s="78"/>
      <c r="H38" s="79"/>
      <c r="I38" s="92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</row>
    <row r="39" spans="2:37">
      <c r="B39" s="61"/>
      <c r="C39" s="63"/>
      <c r="D39" s="80"/>
      <c r="E39" s="57"/>
      <c r="F39" s="77"/>
      <c r="G39" s="78"/>
      <c r="H39" s="79"/>
      <c r="I39" s="92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</row>
    <row r="40" spans="2:37">
      <c r="B40" s="61"/>
      <c r="C40" s="63"/>
      <c r="D40" s="80"/>
      <c r="E40" s="57"/>
      <c r="F40" s="77"/>
      <c r="G40" s="78"/>
      <c r="H40" s="79"/>
      <c r="I40" s="92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</row>
    <row r="41" spans="2:37">
      <c r="B41" s="61"/>
      <c r="C41" s="63"/>
      <c r="D41" s="80"/>
      <c r="E41" s="57"/>
      <c r="F41" s="77"/>
      <c r="G41" s="78"/>
      <c r="H41" s="79"/>
      <c r="I41" s="92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</row>
    <row r="42" spans="2:37">
      <c r="B42" s="61"/>
      <c r="C42" s="63"/>
      <c r="D42" s="80"/>
      <c r="E42" s="57"/>
      <c r="F42" s="77"/>
      <c r="G42" s="78"/>
      <c r="H42" s="79"/>
      <c r="I42" s="92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</row>
    <row r="43" spans="2:37">
      <c r="B43" s="61"/>
      <c r="C43" s="63"/>
      <c r="D43" s="80"/>
      <c r="E43" s="57"/>
      <c r="F43" s="77"/>
      <c r="G43" s="78"/>
      <c r="H43" s="79"/>
      <c r="I43" s="92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</row>
    <row r="44" spans="2:37">
      <c r="B44" s="61"/>
      <c r="C44" s="63"/>
      <c r="D44" s="80"/>
      <c r="E44" s="57"/>
      <c r="F44" s="77"/>
      <c r="G44" s="78"/>
      <c r="H44" s="79"/>
      <c r="I44" s="92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</row>
    <row r="45" spans="2:37">
      <c r="B45" s="61"/>
      <c r="C45" s="63"/>
      <c r="D45" s="80"/>
      <c r="E45" s="57"/>
      <c r="F45" s="77"/>
      <c r="G45" s="78"/>
      <c r="H45" s="79"/>
      <c r="I45" s="92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</row>
    <row r="46" spans="2:37">
      <c r="B46" s="61"/>
      <c r="C46" s="63"/>
      <c r="D46" s="80"/>
      <c r="E46" s="57"/>
      <c r="F46" s="77"/>
      <c r="G46" s="78"/>
      <c r="H46" s="79"/>
      <c r="I46" s="92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</row>
    <row r="47" spans="2:37">
      <c r="B47" s="61"/>
      <c r="C47" s="63"/>
      <c r="D47" s="80"/>
      <c r="E47" s="57"/>
      <c r="F47" s="77"/>
      <c r="G47" s="78"/>
      <c r="H47" s="79"/>
      <c r="I47" s="92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</row>
    <row r="48" spans="2:37">
      <c r="B48" s="61"/>
      <c r="C48" s="63"/>
      <c r="D48" s="80"/>
      <c r="E48" s="57"/>
      <c r="F48" s="77"/>
      <c r="G48" s="78"/>
      <c r="H48" s="79"/>
      <c r="I48" s="92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</row>
    <row r="49" spans="2:42">
      <c r="B49" s="61"/>
      <c r="C49" s="63"/>
      <c r="D49" s="80"/>
      <c r="E49" s="57"/>
      <c r="F49" s="77"/>
      <c r="G49" s="78"/>
      <c r="H49" s="79"/>
      <c r="I49" s="92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</row>
    <row r="50" spans="2:42">
      <c r="B50" s="61"/>
      <c r="C50" s="63"/>
      <c r="D50" s="80"/>
      <c r="E50" s="57"/>
      <c r="F50" s="77"/>
      <c r="G50" s="78"/>
      <c r="H50" s="79"/>
      <c r="I50" s="92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</row>
    <row r="51" spans="2:42">
      <c r="B51" s="61"/>
      <c r="C51" s="63"/>
      <c r="D51" s="80"/>
      <c r="E51" s="57"/>
      <c r="F51" s="77"/>
      <c r="G51" s="78"/>
      <c r="H51" s="79"/>
      <c r="I51" s="92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</row>
    <row r="52" spans="2:42">
      <c r="B52" s="61"/>
      <c r="C52" s="63"/>
      <c r="D52" s="80"/>
      <c r="E52" s="57"/>
      <c r="F52" s="77"/>
      <c r="G52" s="78"/>
      <c r="H52" s="79"/>
      <c r="I52" s="92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</row>
    <row r="53" spans="2:42">
      <c r="B53" s="61"/>
      <c r="C53" s="63"/>
      <c r="D53" s="80"/>
      <c r="E53" s="57"/>
      <c r="F53" s="77"/>
      <c r="G53" s="78"/>
      <c r="H53" s="79"/>
      <c r="I53" s="92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</row>
    <row r="54" spans="2:42">
      <c r="B54" s="61"/>
      <c r="C54" s="63"/>
      <c r="D54" s="80"/>
      <c r="E54" s="57"/>
      <c r="F54" s="77"/>
      <c r="G54" s="78"/>
      <c r="H54" s="79"/>
      <c r="I54" s="92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</row>
    <row r="55" spans="2:42">
      <c r="B55" s="61"/>
      <c r="C55" s="63"/>
      <c r="D55" s="80"/>
      <c r="E55" s="57"/>
      <c r="F55" s="77"/>
      <c r="G55" s="78"/>
      <c r="H55" s="79"/>
      <c r="I55" s="92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</row>
    <row r="56" spans="2:42">
      <c r="B56" s="61"/>
      <c r="C56" s="63"/>
      <c r="D56" s="80"/>
      <c r="E56" s="57"/>
      <c r="F56" s="77"/>
      <c r="G56" s="78"/>
      <c r="H56" s="79"/>
      <c r="I56" s="92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</row>
    <row r="57" spans="2:42">
      <c r="B57" s="61"/>
      <c r="C57" s="63"/>
      <c r="D57" s="80"/>
      <c r="E57" s="57"/>
      <c r="F57" s="77"/>
      <c r="G57" s="78"/>
      <c r="H57" s="79"/>
      <c r="I57" s="92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</row>
    <row r="58" spans="2:42">
      <c r="B58" s="61"/>
      <c r="C58" s="63"/>
      <c r="D58" s="80"/>
      <c r="E58" s="57"/>
      <c r="F58" s="77"/>
      <c r="G58" s="78"/>
      <c r="H58" s="79"/>
      <c r="I58" s="92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</row>
    <row r="59" spans="2:42">
      <c r="B59" s="61"/>
      <c r="C59" s="63"/>
      <c r="D59" s="80"/>
      <c r="E59" s="57"/>
      <c r="F59" s="77"/>
      <c r="G59" s="78"/>
      <c r="H59" s="79"/>
      <c r="I59" s="92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</row>
    <row r="60" spans="2:42">
      <c r="B60" s="61"/>
      <c r="C60" s="63"/>
      <c r="D60" s="80"/>
      <c r="E60" s="57"/>
      <c r="F60" s="77"/>
      <c r="G60" s="78"/>
      <c r="H60" s="79"/>
      <c r="I60" s="92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</row>
    <row r="61" spans="2:42">
      <c r="B61" s="61"/>
      <c r="C61" s="63"/>
      <c r="D61" s="80"/>
      <c r="E61" s="57"/>
      <c r="F61" s="77"/>
      <c r="G61" s="78"/>
      <c r="H61" s="79"/>
      <c r="I61" s="92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</row>
    <row r="62" spans="2:42" ht="17.25" thickBot="1">
      <c r="B62" s="101"/>
      <c r="C62" s="85"/>
      <c r="D62" s="166"/>
      <c r="E62" s="87"/>
      <c r="F62" s="167"/>
      <c r="G62" s="168"/>
      <c r="H62" s="169"/>
      <c r="I62" s="92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</row>
    <row r="63" spans="2:42" ht="17.25" thickBot="1">
      <c r="C63" s="394"/>
      <c r="D63" s="395"/>
      <c r="E63" s="64"/>
      <c r="F63" s="70"/>
      <c r="G63" s="65"/>
      <c r="H63" s="66"/>
      <c r="I63" s="9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</row>
    <row r="64" spans="2:42">
      <c r="H64" s="60"/>
      <c r="I64" s="95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mergeCells count="2">
    <mergeCell ref="AR18:AT18"/>
    <mergeCell ref="C63:D63"/>
  </mergeCells>
  <dataValidations count="4">
    <dataValidation type="list" allowBlank="1" showInputMessage="1" showErrorMessage="1" sqref="D3:D19">
      <formula1>$AH$2:$AH$12</formula1>
    </dataValidation>
    <dataValidation type="list" allowBlank="1" showInputMessage="1" showErrorMessage="1" sqref="F3:F19">
      <formula1>$AH$13:$AH$15</formula1>
    </dataValidation>
    <dataValidation type="list" allowBlank="1" showInputMessage="1" showErrorMessage="1" sqref="F20:F62">
      <formula1>$G$2:$H$2</formula1>
    </dataValidation>
    <dataValidation type="list" allowBlank="1" showInputMessage="1" showErrorMessage="1" sqref="D20:D62">
      <formula1>$AQ$2:$AQ$12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AV70"/>
  <sheetViews>
    <sheetView workbookViewId="0">
      <selection sqref="A1:XFD1048576"/>
    </sheetView>
  </sheetViews>
  <sheetFormatPr defaultRowHeight="16.5"/>
  <cols>
    <col min="1" max="1" width="1" style="56" customWidth="1"/>
    <col min="2" max="2" width="6.5703125" style="138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8" customWidth="1"/>
    <col min="7" max="8" width="13.7109375" style="56" customWidth="1"/>
    <col min="9" max="9" width="10" style="90" customWidth="1"/>
    <col min="10" max="24" width="10.140625" style="56" hidden="1" customWidth="1"/>
    <col min="25" max="25" width="9.7109375" style="56" hidden="1" customWidth="1"/>
    <col min="26" max="41" width="10.140625" style="56" hidden="1" customWidth="1"/>
    <col min="42" max="42" width="2.5703125" style="56" customWidth="1"/>
    <col min="43" max="43" width="16.85546875" style="56" bestFit="1" customWidth="1"/>
    <col min="44" max="47" width="12.7109375" style="56" customWidth="1"/>
    <col min="48" max="16384" width="9.140625" style="56"/>
  </cols>
  <sheetData>
    <row r="1" spans="2:48" ht="17.25" thickBot="1">
      <c r="AR1" s="138"/>
      <c r="AS1" s="138"/>
      <c r="AT1" s="82"/>
      <c r="AV1" s="138"/>
    </row>
    <row r="2" spans="2:48" ht="17.25" thickBot="1">
      <c r="B2" s="69"/>
      <c r="C2" s="67"/>
      <c r="D2" s="67"/>
      <c r="E2" s="67"/>
      <c r="F2" s="67"/>
      <c r="G2" s="67"/>
      <c r="H2" s="68"/>
      <c r="I2" s="91"/>
      <c r="J2" s="76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Z2" s="76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2"/>
      <c r="AR2" s="98"/>
      <c r="AS2" s="59"/>
      <c r="AT2" s="59"/>
    </row>
    <row r="3" spans="2:48">
      <c r="B3" s="61"/>
      <c r="C3" s="63"/>
      <c r="D3" s="80"/>
      <c r="E3" s="57"/>
      <c r="F3" s="77"/>
      <c r="G3" s="78"/>
      <c r="H3" s="79"/>
      <c r="I3" s="92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Q3" s="72"/>
      <c r="AR3" s="98"/>
      <c r="AS3" s="59"/>
      <c r="AT3" s="59"/>
    </row>
    <row r="4" spans="2:48">
      <c r="B4" s="61"/>
      <c r="C4" s="63"/>
      <c r="D4" s="80"/>
      <c r="E4" s="57"/>
      <c r="F4" s="77"/>
      <c r="G4" s="78"/>
      <c r="H4" s="79"/>
      <c r="I4" s="92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M4" s="73"/>
      <c r="AQ4" s="72"/>
      <c r="AR4" s="98"/>
      <c r="AS4" s="59"/>
      <c r="AT4" s="59"/>
    </row>
    <row r="5" spans="2:48">
      <c r="B5" s="61"/>
      <c r="C5" s="63"/>
      <c r="D5" s="80"/>
      <c r="E5" s="57"/>
      <c r="F5" s="77"/>
      <c r="G5" s="78"/>
      <c r="H5" s="79"/>
      <c r="I5" s="92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Q5" s="72"/>
      <c r="AR5" s="98"/>
      <c r="AS5" s="59"/>
      <c r="AT5" s="59"/>
    </row>
    <row r="6" spans="2:48">
      <c r="B6" s="61"/>
      <c r="C6" s="63"/>
      <c r="D6" s="80"/>
      <c r="E6" s="57"/>
      <c r="F6" s="77"/>
      <c r="G6" s="78"/>
      <c r="H6" s="79"/>
      <c r="I6" s="92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Q6" s="72"/>
      <c r="AR6" s="98"/>
      <c r="AS6" s="59"/>
      <c r="AT6" s="59"/>
    </row>
    <row r="7" spans="2:48">
      <c r="B7" s="61"/>
      <c r="C7" s="63"/>
      <c r="D7" s="80"/>
      <c r="E7" s="57"/>
      <c r="F7" s="77"/>
      <c r="G7" s="78"/>
      <c r="H7" s="79"/>
      <c r="I7" s="92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Q7" s="72"/>
      <c r="AR7" s="98"/>
      <c r="AS7" s="59"/>
      <c r="AT7" s="59"/>
    </row>
    <row r="8" spans="2:48">
      <c r="B8" s="61"/>
      <c r="C8" s="63"/>
      <c r="D8" s="80"/>
      <c r="E8" s="57"/>
      <c r="F8" s="77"/>
      <c r="G8" s="78"/>
      <c r="H8" s="79"/>
      <c r="I8" s="92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Q8" s="72"/>
      <c r="AR8" s="98"/>
      <c r="AS8" s="59"/>
      <c r="AT8" s="59"/>
    </row>
    <row r="9" spans="2:48">
      <c r="B9" s="61"/>
      <c r="C9" s="63"/>
      <c r="D9" s="80"/>
      <c r="E9" s="57"/>
      <c r="F9" s="77"/>
      <c r="G9" s="78"/>
      <c r="H9" s="79"/>
      <c r="I9" s="92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Q9" s="72"/>
      <c r="AR9" s="98"/>
      <c r="AS9" s="59"/>
      <c r="AT9" s="59"/>
    </row>
    <row r="10" spans="2:48">
      <c r="B10" s="61"/>
      <c r="C10" s="63"/>
      <c r="D10" s="80"/>
      <c r="E10" s="57"/>
      <c r="F10" s="77"/>
      <c r="G10" s="78"/>
      <c r="H10" s="79"/>
      <c r="I10" s="92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Q10" s="72"/>
      <c r="AR10" s="98"/>
      <c r="AS10" s="59"/>
      <c r="AT10" s="59"/>
    </row>
    <row r="11" spans="2:48">
      <c r="B11" s="61"/>
      <c r="C11" s="58"/>
      <c r="D11" s="80"/>
      <c r="E11" s="57"/>
      <c r="F11" s="77"/>
      <c r="G11" s="78"/>
      <c r="H11" s="79"/>
      <c r="I11" s="92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Q11" s="72"/>
      <c r="AR11" s="98"/>
      <c r="AS11" s="59"/>
      <c r="AT11" s="59"/>
    </row>
    <row r="12" spans="2:48">
      <c r="B12" s="61"/>
      <c r="C12" s="63"/>
      <c r="D12" s="80"/>
      <c r="E12" s="57"/>
      <c r="F12" s="77"/>
      <c r="G12" s="78"/>
      <c r="H12" s="79"/>
      <c r="I12" s="9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Q12" s="72"/>
      <c r="AR12" s="98"/>
      <c r="AS12" s="59"/>
      <c r="AT12" s="59"/>
    </row>
    <row r="13" spans="2:48">
      <c r="B13" s="61"/>
      <c r="C13" s="63"/>
      <c r="D13" s="80"/>
      <c r="E13" s="57"/>
      <c r="F13" s="77"/>
      <c r="G13" s="78"/>
      <c r="H13" s="79"/>
      <c r="I13" s="92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Q13" s="72"/>
      <c r="AR13" s="98"/>
      <c r="AS13" s="59"/>
      <c r="AT13" s="59"/>
    </row>
    <row r="14" spans="2:48">
      <c r="B14" s="61"/>
      <c r="C14" s="63"/>
      <c r="D14" s="80"/>
      <c r="E14" s="57"/>
      <c r="F14" s="77"/>
      <c r="G14" s="78"/>
      <c r="H14" s="79"/>
      <c r="I14" s="9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Q14" s="72"/>
      <c r="AR14" s="98"/>
      <c r="AS14" s="59"/>
      <c r="AT14" s="59"/>
    </row>
    <row r="15" spans="2:48">
      <c r="B15" s="61"/>
      <c r="C15" s="63"/>
      <c r="D15" s="80"/>
      <c r="E15" s="57"/>
      <c r="F15" s="77"/>
      <c r="G15" s="78"/>
      <c r="H15" s="79"/>
      <c r="I15" s="92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Q15" s="72"/>
      <c r="AR15" s="98"/>
      <c r="AS15" s="59"/>
      <c r="AT15" s="59"/>
    </row>
    <row r="16" spans="2:48">
      <c r="B16" s="61"/>
      <c r="C16" s="63"/>
      <c r="D16" s="80"/>
      <c r="E16" s="57"/>
      <c r="F16" s="77"/>
      <c r="G16" s="78"/>
      <c r="H16" s="79"/>
      <c r="I16" s="92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Q16" s="72"/>
      <c r="AR16" s="98"/>
      <c r="AS16" s="96"/>
      <c r="AT16" s="96"/>
      <c r="AU16" s="60"/>
    </row>
    <row r="17" spans="2:48">
      <c r="B17" s="61"/>
      <c r="C17" s="63"/>
      <c r="D17" s="80"/>
      <c r="E17" s="57"/>
      <c r="F17" s="77"/>
      <c r="G17" s="78"/>
      <c r="H17" s="79"/>
      <c r="I17" s="92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Q17" s="88"/>
      <c r="AR17" s="97"/>
      <c r="AS17" s="89"/>
      <c r="AT17" s="89"/>
    </row>
    <row r="18" spans="2:48">
      <c r="B18" s="83"/>
      <c r="C18" s="84"/>
      <c r="D18" s="80"/>
      <c r="E18" s="86"/>
      <c r="F18" s="77"/>
      <c r="G18" s="78"/>
      <c r="H18" s="79"/>
      <c r="I18" s="9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Q18" s="81"/>
      <c r="AR18" s="391"/>
      <c r="AS18" s="392"/>
      <c r="AT18" s="393"/>
      <c r="AU18" s="100"/>
      <c r="AV18" s="99"/>
    </row>
    <row r="19" spans="2:48">
      <c r="B19" s="61"/>
      <c r="C19" s="63"/>
      <c r="D19" s="80"/>
      <c r="E19" s="57"/>
      <c r="F19" s="77"/>
      <c r="G19" s="78"/>
      <c r="H19" s="79"/>
      <c r="I19" s="92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Q19" s="81"/>
      <c r="AU19" s="99"/>
    </row>
    <row r="20" spans="2:48">
      <c r="B20" s="61"/>
      <c r="C20" s="63"/>
      <c r="D20" s="80"/>
      <c r="E20" s="57"/>
      <c r="F20" s="77"/>
      <c r="G20" s="78"/>
      <c r="H20" s="79"/>
      <c r="I20" s="92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</row>
    <row r="21" spans="2:48">
      <c r="B21" s="61"/>
      <c r="C21" s="63"/>
      <c r="D21" s="80"/>
      <c r="E21" s="57"/>
      <c r="F21" s="77"/>
      <c r="G21" s="78"/>
      <c r="H21" s="79"/>
      <c r="I21" s="92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</row>
    <row r="22" spans="2:48">
      <c r="B22" s="61"/>
      <c r="C22" s="63"/>
      <c r="D22" s="80"/>
      <c r="E22" s="57"/>
      <c r="F22" s="77"/>
      <c r="G22" s="78"/>
      <c r="H22" s="79"/>
      <c r="I22" s="9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62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62"/>
      <c r="AM22" s="62"/>
      <c r="AN22" s="62"/>
      <c r="AO22" s="62"/>
      <c r="AP22" s="62"/>
    </row>
    <row r="23" spans="2:48">
      <c r="B23" s="61"/>
      <c r="C23" s="63"/>
      <c r="D23" s="80"/>
      <c r="E23" s="57"/>
      <c r="F23" s="77"/>
      <c r="G23" s="78"/>
      <c r="H23" s="79"/>
      <c r="I23" s="9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</row>
    <row r="24" spans="2:48">
      <c r="B24" s="61"/>
      <c r="C24" s="63"/>
      <c r="D24" s="80"/>
      <c r="E24" s="57"/>
      <c r="F24" s="77"/>
      <c r="G24" s="78"/>
      <c r="H24" s="79"/>
      <c r="I24" s="92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</row>
    <row r="25" spans="2:48">
      <c r="B25" s="61"/>
      <c r="C25" s="63"/>
      <c r="D25" s="80"/>
      <c r="E25" s="57"/>
      <c r="F25" s="77"/>
      <c r="G25" s="78"/>
      <c r="H25" s="79"/>
      <c r="I25" s="92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</row>
    <row r="26" spans="2:48">
      <c r="B26" s="61"/>
      <c r="C26" s="63"/>
      <c r="D26" s="80"/>
      <c r="E26" s="57"/>
      <c r="F26" s="77"/>
      <c r="G26" s="78"/>
      <c r="H26" s="79"/>
      <c r="I26" s="9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</row>
    <row r="27" spans="2:48">
      <c r="B27" s="61"/>
      <c r="C27" s="63"/>
      <c r="D27" s="80"/>
      <c r="E27" s="57"/>
      <c r="F27" s="77"/>
      <c r="G27" s="78"/>
      <c r="H27" s="79"/>
      <c r="I27" s="92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</row>
    <row r="28" spans="2:48">
      <c r="B28" s="61"/>
      <c r="C28" s="63"/>
      <c r="D28" s="80"/>
      <c r="E28" s="57"/>
      <c r="F28" s="77"/>
      <c r="G28" s="78"/>
      <c r="H28" s="79"/>
      <c r="I28" s="92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</row>
    <row r="29" spans="2:48">
      <c r="B29" s="61"/>
      <c r="C29" s="63"/>
      <c r="D29" s="80"/>
      <c r="E29" s="57"/>
      <c r="F29" s="77"/>
      <c r="G29" s="78"/>
      <c r="H29" s="79"/>
      <c r="I29" s="92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</row>
    <row r="30" spans="2:48">
      <c r="B30" s="61"/>
      <c r="C30" s="63"/>
      <c r="D30" s="80"/>
      <c r="E30" s="57"/>
      <c r="F30" s="77"/>
      <c r="G30" s="78"/>
      <c r="H30" s="79"/>
      <c r="I30" s="92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</row>
    <row r="31" spans="2:48">
      <c r="B31" s="61"/>
      <c r="C31" s="63"/>
      <c r="D31" s="80"/>
      <c r="E31" s="57"/>
      <c r="F31" s="77"/>
      <c r="G31" s="78"/>
      <c r="H31" s="79"/>
      <c r="I31" s="92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</row>
    <row r="32" spans="2:48">
      <c r="B32" s="61"/>
      <c r="C32" s="63"/>
      <c r="D32" s="80"/>
      <c r="E32" s="57"/>
      <c r="F32" s="77"/>
      <c r="G32" s="78"/>
      <c r="H32" s="79"/>
      <c r="I32" s="92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</row>
    <row r="33" spans="2:37">
      <c r="B33" s="61"/>
      <c r="C33" s="63"/>
      <c r="D33" s="80"/>
      <c r="E33" s="57"/>
      <c r="F33" s="77"/>
      <c r="G33" s="78"/>
      <c r="H33" s="79"/>
      <c r="I33" s="92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</row>
    <row r="34" spans="2:37">
      <c r="B34" s="61"/>
      <c r="C34" s="63"/>
      <c r="D34" s="80"/>
      <c r="E34" s="57"/>
      <c r="F34" s="77"/>
      <c r="G34" s="78"/>
      <c r="H34" s="79"/>
      <c r="I34" s="92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</row>
    <row r="35" spans="2:37">
      <c r="B35" s="61"/>
      <c r="C35" s="63"/>
      <c r="D35" s="80"/>
      <c r="E35" s="57"/>
      <c r="F35" s="77"/>
      <c r="G35" s="78"/>
      <c r="H35" s="79"/>
      <c r="I35" s="92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</row>
    <row r="36" spans="2:37">
      <c r="B36" s="61"/>
      <c r="C36" s="63"/>
      <c r="D36" s="80"/>
      <c r="E36" s="57"/>
      <c r="F36" s="77"/>
      <c r="G36" s="78"/>
      <c r="H36" s="79"/>
      <c r="I36" s="92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</row>
    <row r="37" spans="2:37">
      <c r="B37" s="61"/>
      <c r="C37" s="63"/>
      <c r="D37" s="80"/>
      <c r="E37" s="57"/>
      <c r="F37" s="77"/>
      <c r="G37" s="78"/>
      <c r="H37" s="79"/>
      <c r="I37" s="92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</row>
    <row r="38" spans="2:37">
      <c r="B38" s="61"/>
      <c r="C38" s="63"/>
      <c r="D38" s="80"/>
      <c r="E38" s="57"/>
      <c r="F38" s="77"/>
      <c r="G38" s="78"/>
      <c r="H38" s="79"/>
      <c r="I38" s="92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</row>
    <row r="39" spans="2:37">
      <c r="B39" s="61"/>
      <c r="C39" s="63"/>
      <c r="D39" s="80"/>
      <c r="E39" s="57"/>
      <c r="F39" s="77"/>
      <c r="G39" s="78"/>
      <c r="H39" s="79"/>
      <c r="I39" s="92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</row>
    <row r="40" spans="2:37">
      <c r="B40" s="61"/>
      <c r="C40" s="63"/>
      <c r="D40" s="80"/>
      <c r="E40" s="57"/>
      <c r="F40" s="77"/>
      <c r="G40" s="78"/>
      <c r="H40" s="79"/>
      <c r="I40" s="92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</row>
    <row r="41" spans="2:37">
      <c r="B41" s="61"/>
      <c r="C41" s="63"/>
      <c r="D41" s="80"/>
      <c r="E41" s="57"/>
      <c r="F41" s="77"/>
      <c r="G41" s="78"/>
      <c r="H41" s="79"/>
      <c r="I41" s="92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</row>
    <row r="42" spans="2:37">
      <c r="B42" s="61"/>
      <c r="C42" s="63"/>
      <c r="D42" s="80"/>
      <c r="E42" s="57"/>
      <c r="F42" s="77"/>
      <c r="G42" s="78"/>
      <c r="H42" s="79"/>
      <c r="I42" s="92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</row>
    <row r="43" spans="2:37">
      <c r="B43" s="61"/>
      <c r="C43" s="63"/>
      <c r="D43" s="80"/>
      <c r="E43" s="57"/>
      <c r="F43" s="77"/>
      <c r="G43" s="78"/>
      <c r="H43" s="79"/>
      <c r="I43" s="92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</row>
    <row r="44" spans="2:37">
      <c r="B44" s="61"/>
      <c r="C44" s="63"/>
      <c r="D44" s="80"/>
      <c r="E44" s="57"/>
      <c r="F44" s="77"/>
      <c r="G44" s="78"/>
      <c r="H44" s="79"/>
      <c r="I44" s="92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</row>
    <row r="45" spans="2:37">
      <c r="B45" s="61"/>
      <c r="C45" s="63"/>
      <c r="D45" s="80"/>
      <c r="E45" s="57"/>
      <c r="F45" s="77"/>
      <c r="G45" s="78"/>
      <c r="H45" s="79"/>
      <c r="I45" s="92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</row>
    <row r="46" spans="2:37">
      <c r="B46" s="61"/>
      <c r="C46" s="63"/>
      <c r="D46" s="80"/>
      <c r="E46" s="57"/>
      <c r="F46" s="77"/>
      <c r="G46" s="78"/>
      <c r="H46" s="79"/>
      <c r="I46" s="92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</row>
    <row r="47" spans="2:37">
      <c r="B47" s="61"/>
      <c r="C47" s="63"/>
      <c r="D47" s="80"/>
      <c r="E47" s="57"/>
      <c r="F47" s="77"/>
      <c r="G47" s="78"/>
      <c r="H47" s="79"/>
      <c r="I47" s="92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</row>
    <row r="48" spans="2:37">
      <c r="B48" s="61"/>
      <c r="C48" s="63"/>
      <c r="D48" s="80"/>
      <c r="E48" s="57"/>
      <c r="F48" s="77"/>
      <c r="G48" s="78"/>
      <c r="H48" s="79"/>
      <c r="I48" s="92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</row>
    <row r="49" spans="2:42">
      <c r="B49" s="61"/>
      <c r="C49" s="63"/>
      <c r="D49" s="80"/>
      <c r="E49" s="57"/>
      <c r="F49" s="77"/>
      <c r="G49" s="78"/>
      <c r="H49" s="79"/>
      <c r="I49" s="92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</row>
    <row r="50" spans="2:42">
      <c r="B50" s="61"/>
      <c r="C50" s="63"/>
      <c r="D50" s="80"/>
      <c r="E50" s="57"/>
      <c r="F50" s="77"/>
      <c r="G50" s="78"/>
      <c r="H50" s="79"/>
      <c r="I50" s="92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</row>
    <row r="51" spans="2:42">
      <c r="B51" s="61"/>
      <c r="C51" s="63"/>
      <c r="D51" s="80"/>
      <c r="E51" s="57"/>
      <c r="F51" s="77"/>
      <c r="G51" s="78"/>
      <c r="H51" s="79"/>
      <c r="I51" s="92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</row>
    <row r="52" spans="2:42">
      <c r="B52" s="61"/>
      <c r="C52" s="63"/>
      <c r="D52" s="80"/>
      <c r="E52" s="57"/>
      <c r="F52" s="77"/>
      <c r="G52" s="78"/>
      <c r="H52" s="79"/>
      <c r="I52" s="92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</row>
    <row r="53" spans="2:42">
      <c r="B53" s="61"/>
      <c r="C53" s="63"/>
      <c r="D53" s="80"/>
      <c r="E53" s="57"/>
      <c r="F53" s="77"/>
      <c r="G53" s="78"/>
      <c r="H53" s="79"/>
      <c r="I53" s="92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</row>
    <row r="54" spans="2:42">
      <c r="B54" s="61"/>
      <c r="C54" s="63"/>
      <c r="D54" s="80"/>
      <c r="E54" s="57"/>
      <c r="F54" s="77"/>
      <c r="G54" s="78"/>
      <c r="H54" s="79"/>
      <c r="I54" s="92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</row>
    <row r="55" spans="2:42">
      <c r="B55" s="61"/>
      <c r="C55" s="63"/>
      <c r="D55" s="80"/>
      <c r="E55" s="57"/>
      <c r="F55" s="77"/>
      <c r="G55" s="78"/>
      <c r="H55" s="79"/>
      <c r="I55" s="92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</row>
    <row r="56" spans="2:42">
      <c r="B56" s="61"/>
      <c r="C56" s="63"/>
      <c r="D56" s="80"/>
      <c r="E56" s="57"/>
      <c r="F56" s="77"/>
      <c r="G56" s="78"/>
      <c r="H56" s="79"/>
      <c r="I56" s="92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</row>
    <row r="57" spans="2:42">
      <c r="B57" s="61"/>
      <c r="C57" s="63"/>
      <c r="D57" s="80"/>
      <c r="E57" s="57"/>
      <c r="F57" s="77"/>
      <c r="G57" s="78"/>
      <c r="H57" s="79"/>
      <c r="I57" s="92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</row>
    <row r="58" spans="2:42">
      <c r="B58" s="61"/>
      <c r="C58" s="63"/>
      <c r="D58" s="80"/>
      <c r="E58" s="57"/>
      <c r="F58" s="77"/>
      <c r="G58" s="78"/>
      <c r="H58" s="79"/>
      <c r="I58" s="92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</row>
    <row r="59" spans="2:42">
      <c r="B59" s="61"/>
      <c r="C59" s="63"/>
      <c r="D59" s="80"/>
      <c r="E59" s="57"/>
      <c r="F59" s="77"/>
      <c r="G59" s="78"/>
      <c r="H59" s="79"/>
      <c r="I59" s="92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</row>
    <row r="60" spans="2:42">
      <c r="B60" s="61"/>
      <c r="C60" s="63"/>
      <c r="D60" s="80"/>
      <c r="E60" s="57"/>
      <c r="F60" s="77"/>
      <c r="G60" s="78"/>
      <c r="H60" s="79"/>
      <c r="I60" s="92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</row>
    <row r="61" spans="2:42">
      <c r="B61" s="61"/>
      <c r="C61" s="63"/>
      <c r="D61" s="80"/>
      <c r="E61" s="57"/>
      <c r="F61" s="77"/>
      <c r="G61" s="78"/>
      <c r="H61" s="79"/>
      <c r="I61" s="92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</row>
    <row r="62" spans="2:42" ht="17.25" thickBot="1">
      <c r="B62" s="101"/>
      <c r="C62" s="85"/>
      <c r="D62" s="166"/>
      <c r="E62" s="87"/>
      <c r="F62" s="167"/>
      <c r="G62" s="168"/>
      <c r="H62" s="169"/>
      <c r="I62" s="92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</row>
    <row r="63" spans="2:42" ht="17.25" thickBot="1">
      <c r="C63" s="394"/>
      <c r="D63" s="395"/>
      <c r="E63" s="64"/>
      <c r="F63" s="70"/>
      <c r="G63" s="65"/>
      <c r="H63" s="66"/>
      <c r="I63" s="9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</row>
    <row r="64" spans="2:42">
      <c r="H64" s="60"/>
      <c r="I64" s="95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mergeCells count="2">
    <mergeCell ref="AR18:AT18"/>
    <mergeCell ref="C63:D63"/>
  </mergeCells>
  <dataValidations count="4">
    <dataValidation type="list" allowBlank="1" showInputMessage="1" showErrorMessage="1" sqref="D3:D19">
      <formula1>$AH$2:$AH$12</formula1>
    </dataValidation>
    <dataValidation type="list" allowBlank="1" showInputMessage="1" showErrorMessage="1" sqref="F3:F19">
      <formula1>$AH$13:$AH$15</formula1>
    </dataValidation>
    <dataValidation type="list" allowBlank="1" showInputMessage="1" showErrorMessage="1" sqref="F20:F62">
      <formula1>$G$2:$H$2</formula1>
    </dataValidation>
    <dataValidation type="list" allowBlank="1" showInputMessage="1" showErrorMessage="1" sqref="D20:D62">
      <formula1>$AQ$2:$AQ$12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215"/>
  <sheetViews>
    <sheetView tabSelected="1" zoomScale="85" zoomScaleNormal="85" workbookViewId="0">
      <pane ySplit="5" topLeftCell="A6" activePane="bottomLeft" state="frozenSplit"/>
      <selection pane="bottomLeft" activeCell="D22" sqref="D22"/>
    </sheetView>
  </sheetViews>
  <sheetFormatPr defaultRowHeight="15"/>
  <cols>
    <col min="1" max="1" width="1.28515625" style="1" customWidth="1"/>
    <col min="2" max="2" width="17.140625" customWidth="1"/>
    <col min="3" max="14" width="12.5703125" customWidth="1"/>
    <col min="15" max="15" width="13.7109375" bestFit="1" customWidth="1"/>
    <col min="16" max="16" width="2" style="1" customWidth="1"/>
    <col min="17" max="17" width="16.42578125" style="1" bestFit="1" customWidth="1"/>
    <col min="18" max="18" width="13.28515625" style="1" bestFit="1" customWidth="1"/>
    <col min="19" max="19" width="18.85546875" style="1" bestFit="1" customWidth="1"/>
    <col min="20" max="20" width="12.28515625" style="1" bestFit="1" customWidth="1"/>
    <col min="21" max="21" width="12.140625" style="1" bestFit="1" customWidth="1"/>
    <col min="22" max="29" width="9.140625" style="1"/>
  </cols>
  <sheetData>
    <row r="1" spans="2:20" s="1" customFormat="1" ht="7.5" customHeight="1" thickBot="1">
      <c r="E1" s="115"/>
    </row>
    <row r="2" spans="2:20" ht="15.75" hidden="1" thickBo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20" ht="15.75" hidden="1" thickBo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20" ht="16.5">
      <c r="B4" s="19" t="s">
        <v>5</v>
      </c>
      <c r="C4" s="404" t="s">
        <v>122</v>
      </c>
      <c r="D4" s="405"/>
      <c r="E4" s="405"/>
      <c r="F4" s="405"/>
      <c r="G4" s="405"/>
      <c r="H4" s="405"/>
      <c r="I4" s="405"/>
      <c r="J4" s="405"/>
      <c r="K4" s="405"/>
      <c r="L4" s="405"/>
      <c r="M4" s="405"/>
      <c r="N4" s="406"/>
      <c r="O4" s="399" t="s">
        <v>6</v>
      </c>
      <c r="Q4" s="401">
        <f ca="1">TODAY()</f>
        <v>44958</v>
      </c>
      <c r="R4" s="402"/>
      <c r="S4" s="146"/>
    </row>
    <row r="5" spans="2:20" ht="17.25" thickBot="1">
      <c r="B5" s="20" t="s">
        <v>9</v>
      </c>
      <c r="C5" s="21" t="s">
        <v>10</v>
      </c>
      <c r="D5" s="22" t="s">
        <v>11</v>
      </c>
      <c r="E5" s="22" t="s">
        <v>12</v>
      </c>
      <c r="F5" s="22" t="s">
        <v>13</v>
      </c>
      <c r="G5" s="22" t="s">
        <v>14</v>
      </c>
      <c r="H5" s="22" t="s">
        <v>15</v>
      </c>
      <c r="I5" s="22" t="s">
        <v>16</v>
      </c>
      <c r="J5" s="22" t="s">
        <v>17</v>
      </c>
      <c r="K5" s="22" t="s">
        <v>18</v>
      </c>
      <c r="L5" s="22" t="s">
        <v>19</v>
      </c>
      <c r="M5" s="22" t="s">
        <v>20</v>
      </c>
      <c r="N5" s="23" t="s">
        <v>21</v>
      </c>
      <c r="O5" s="400"/>
      <c r="Q5" s="146"/>
      <c r="R5" s="146"/>
      <c r="S5" s="146"/>
    </row>
    <row r="6" spans="2:20" ht="17.25" thickBot="1">
      <c r="B6" s="24" t="s">
        <v>24</v>
      </c>
      <c r="C6" s="102">
        <f>700/2</f>
        <v>350</v>
      </c>
      <c r="D6" s="25">
        <f>700/2</f>
        <v>350</v>
      </c>
      <c r="E6" s="25"/>
      <c r="F6" s="25"/>
      <c r="G6" s="25"/>
      <c r="H6" s="25"/>
      <c r="I6" s="25"/>
      <c r="J6" s="25"/>
      <c r="K6" s="25"/>
      <c r="L6" s="25"/>
      <c r="M6" s="25"/>
      <c r="N6" s="26"/>
      <c r="O6" s="6">
        <f>SUM(C6:N6)</f>
        <v>700</v>
      </c>
      <c r="Q6" s="407" t="s">
        <v>7</v>
      </c>
      <c r="R6" s="408"/>
      <c r="S6" s="163" t="s">
        <v>8</v>
      </c>
    </row>
    <row r="7" spans="2:20" ht="16.5" customHeight="1">
      <c r="B7" s="24" t="s">
        <v>27</v>
      </c>
      <c r="C7" s="102">
        <v>330.2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6"/>
      <c r="O7" s="6">
        <f>SUM(C7:N7)</f>
        <v>330.2</v>
      </c>
      <c r="Q7" s="147" t="s">
        <v>132</v>
      </c>
      <c r="R7" s="148" t="s">
        <v>147</v>
      </c>
      <c r="S7" s="149" t="s">
        <v>148</v>
      </c>
      <c r="T7" s="176"/>
    </row>
    <row r="8" spans="2:20" ht="16.5" customHeight="1">
      <c r="B8" s="24" t="s">
        <v>28</v>
      </c>
      <c r="C8" s="102">
        <v>0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6">
        <f t="shared" ref="O8:O14" si="0">SUM(C8:N8)</f>
        <v>0</v>
      </c>
      <c r="Q8" s="147" t="s">
        <v>48</v>
      </c>
      <c r="R8" s="148" t="s">
        <v>49</v>
      </c>
      <c r="S8" s="149" t="s">
        <v>52</v>
      </c>
      <c r="T8" s="176">
        <v>102</v>
      </c>
    </row>
    <row r="9" spans="2:20" ht="16.5">
      <c r="B9" s="24" t="s">
        <v>31</v>
      </c>
      <c r="C9" s="102">
        <v>82.98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6"/>
      <c r="O9" s="6">
        <f t="shared" si="0"/>
        <v>82.98</v>
      </c>
      <c r="Q9" s="3" t="s">
        <v>25</v>
      </c>
      <c r="R9" s="111" t="s">
        <v>26</v>
      </c>
      <c r="S9" s="397" t="s">
        <v>51</v>
      </c>
      <c r="T9" s="176">
        <v>180</v>
      </c>
    </row>
    <row r="10" spans="2:20" ht="16.5">
      <c r="B10" s="24" t="s">
        <v>48</v>
      </c>
      <c r="C10" s="102">
        <v>51.24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6">
        <f t="shared" si="0"/>
        <v>51.24</v>
      </c>
      <c r="Q10" s="3" t="s">
        <v>24</v>
      </c>
      <c r="R10" s="111" t="s">
        <v>26</v>
      </c>
      <c r="S10" s="398"/>
      <c r="T10" s="176">
        <v>700</v>
      </c>
    </row>
    <row r="11" spans="2:20" ht="16.5">
      <c r="B11" s="24" t="s">
        <v>87</v>
      </c>
      <c r="C11" s="102">
        <f>752.67+752.67</f>
        <v>1505.34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6">
        <f t="shared" si="0"/>
        <v>1505.34</v>
      </c>
      <c r="Q11" s="3" t="s">
        <v>27</v>
      </c>
      <c r="R11" s="111" t="s">
        <v>26</v>
      </c>
      <c r="S11" s="150" t="s">
        <v>29</v>
      </c>
      <c r="T11" s="176">
        <v>330.2</v>
      </c>
    </row>
    <row r="12" spans="2:20" ht="16.5">
      <c r="B12" s="139"/>
      <c r="C12" s="140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6">
        <f t="shared" si="0"/>
        <v>0</v>
      </c>
      <c r="Q12" s="3" t="s">
        <v>131</v>
      </c>
      <c r="R12" s="111" t="s">
        <v>127</v>
      </c>
      <c r="S12" s="150" t="s">
        <v>47</v>
      </c>
      <c r="T12" s="176">
        <v>0</v>
      </c>
    </row>
    <row r="13" spans="2:20" ht="16.5">
      <c r="B13" s="139"/>
      <c r="C13" s="140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6">
        <f t="shared" si="0"/>
        <v>0</v>
      </c>
      <c r="Q13" s="3" t="s">
        <v>31</v>
      </c>
      <c r="R13" s="111" t="s">
        <v>30</v>
      </c>
      <c r="S13" s="150" t="s">
        <v>46</v>
      </c>
      <c r="T13" s="176">
        <v>89</v>
      </c>
    </row>
    <row r="14" spans="2:20" ht="16.5">
      <c r="B14" s="139"/>
      <c r="C14" s="140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6">
        <f t="shared" si="0"/>
        <v>0</v>
      </c>
      <c r="Q14" s="3" t="s">
        <v>28</v>
      </c>
      <c r="R14" s="111" t="s">
        <v>30</v>
      </c>
      <c r="S14" s="150" t="s">
        <v>46</v>
      </c>
      <c r="T14" s="176">
        <v>0</v>
      </c>
    </row>
    <row r="15" spans="2:20" ht="17.25" thickBot="1">
      <c r="B15" s="27"/>
      <c r="C15" s="140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31">
        <f>SUM(C15:N15)</f>
        <v>0</v>
      </c>
      <c r="Q15" s="151" t="s">
        <v>33</v>
      </c>
      <c r="R15" s="152" t="s">
        <v>34</v>
      </c>
      <c r="S15" s="153" t="s">
        <v>50</v>
      </c>
      <c r="T15" s="176">
        <v>200</v>
      </c>
    </row>
    <row r="16" spans="2:20" ht="17.25" thickBot="1">
      <c r="B16" s="33" t="s">
        <v>35</v>
      </c>
      <c r="C16" s="403"/>
      <c r="D16" s="403"/>
      <c r="E16" s="403"/>
      <c r="F16" s="403"/>
      <c r="G16" s="403"/>
      <c r="H16" s="403"/>
      <c r="I16" s="403"/>
      <c r="J16" s="403"/>
      <c r="K16" s="403"/>
      <c r="L16" s="403"/>
      <c r="M16" s="403"/>
      <c r="N16" s="403"/>
      <c r="O16" s="32"/>
      <c r="Q16" s="160"/>
      <c r="R16" s="161"/>
      <c r="S16" s="162"/>
      <c r="T16" s="176"/>
    </row>
    <row r="17" spans="2:20" ht="16.5">
      <c r="B17" s="34" t="s">
        <v>32</v>
      </c>
      <c r="C17" s="141">
        <v>0</v>
      </c>
      <c r="D17" s="142">
        <f>1660+80.35+260.48</f>
        <v>2000.83</v>
      </c>
      <c r="E17" s="142"/>
      <c r="F17" s="142"/>
      <c r="G17" s="142"/>
      <c r="H17" s="142"/>
      <c r="I17" s="142"/>
      <c r="J17" s="142"/>
      <c r="K17" s="142"/>
      <c r="L17" s="142"/>
      <c r="M17" s="142"/>
      <c r="N17" s="30"/>
      <c r="O17" s="40">
        <f>SUM(C17:N17)</f>
        <v>2000.83</v>
      </c>
      <c r="Q17" s="154"/>
      <c r="R17" s="155"/>
      <c r="S17" s="156"/>
      <c r="T17" s="176"/>
    </row>
    <row r="18" spans="2:20" ht="16.5">
      <c r="B18" s="34" t="s">
        <v>33</v>
      </c>
      <c r="C18" s="143">
        <f>217.27</f>
        <v>217.27</v>
      </c>
      <c r="D18" s="25">
        <f>213.66/2</f>
        <v>106.83</v>
      </c>
      <c r="E18" s="25"/>
      <c r="F18" s="25"/>
      <c r="G18" s="25"/>
      <c r="H18" s="25"/>
      <c r="I18" s="25"/>
      <c r="J18" s="25"/>
      <c r="K18" s="25"/>
      <c r="L18" s="25"/>
      <c r="M18" s="25"/>
      <c r="N18" s="26"/>
      <c r="O18" s="6">
        <f>SUM(C18:N18)</f>
        <v>324.10000000000002</v>
      </c>
      <c r="Q18" s="154"/>
      <c r="R18" s="155"/>
      <c r="S18" s="156"/>
      <c r="T18" s="176"/>
    </row>
    <row r="19" spans="2:20" ht="17.25" thickBot="1">
      <c r="B19" s="34" t="s">
        <v>25</v>
      </c>
      <c r="C19" s="143">
        <f>201.36/2</f>
        <v>100.68</v>
      </c>
      <c r="D19" s="25">
        <f>432.41/2</f>
        <v>216.20500000000001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6">
        <f t="shared" ref="O19:O37" si="1">SUM(C19:N19)</f>
        <v>316.88499999999999</v>
      </c>
      <c r="Q19" s="157"/>
      <c r="R19" s="158"/>
      <c r="S19" s="159"/>
      <c r="T19" s="176"/>
    </row>
    <row r="20" spans="2:20" ht="16.5">
      <c r="B20" s="35" t="s">
        <v>64</v>
      </c>
      <c r="C20" s="144">
        <v>0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6">
        <f t="shared" si="1"/>
        <v>0</v>
      </c>
      <c r="R20" s="146"/>
      <c r="S20" s="146"/>
      <c r="T20" s="146"/>
    </row>
    <row r="21" spans="2:20" ht="16.5">
      <c r="B21" s="35" t="s">
        <v>59</v>
      </c>
      <c r="C21" s="144">
        <f>15.16+11+31+7.96+13.8+26+11+26.66+10+37+54.01</f>
        <v>243.58999999999997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9"/>
      <c r="O21" s="6">
        <f t="shared" si="1"/>
        <v>243.58999999999997</v>
      </c>
      <c r="R21" s="146"/>
      <c r="S21" s="146"/>
      <c r="T21" s="146"/>
    </row>
    <row r="22" spans="2:20" ht="16.5">
      <c r="B22" s="35" t="s">
        <v>53</v>
      </c>
      <c r="C22" s="144">
        <f>125/2</f>
        <v>62.5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9"/>
      <c r="O22" s="6">
        <f t="shared" si="1"/>
        <v>62.5</v>
      </c>
      <c r="R22" s="146"/>
      <c r="S22" s="146"/>
      <c r="T22" s="146"/>
    </row>
    <row r="23" spans="2:20" ht="16.5">
      <c r="B23" s="35" t="s">
        <v>123</v>
      </c>
      <c r="C23" s="144">
        <f>105+160+90</f>
        <v>355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9"/>
      <c r="O23" s="6">
        <f t="shared" si="1"/>
        <v>355</v>
      </c>
      <c r="R23" s="146"/>
      <c r="S23" s="146"/>
      <c r="T23" s="146"/>
    </row>
    <row r="24" spans="2:20" ht="16.5">
      <c r="B24" s="35" t="s">
        <v>36</v>
      </c>
      <c r="C24" s="144">
        <f>30+150</f>
        <v>180</v>
      </c>
      <c r="D24" s="28">
        <f>59.85+50</f>
        <v>109.85</v>
      </c>
      <c r="E24" s="28"/>
      <c r="F24" s="28"/>
      <c r="G24" s="28"/>
      <c r="H24" s="28"/>
      <c r="I24" s="28"/>
      <c r="J24" s="28"/>
      <c r="K24" s="28"/>
      <c r="L24" s="28"/>
      <c r="M24" s="28"/>
      <c r="N24" s="29"/>
      <c r="O24" s="6">
        <f t="shared" si="1"/>
        <v>289.85000000000002</v>
      </c>
      <c r="R24" s="177"/>
      <c r="S24" s="146"/>
      <c r="T24" s="146"/>
    </row>
    <row r="25" spans="2:20" ht="16.5">
      <c r="B25" s="35" t="s">
        <v>58</v>
      </c>
      <c r="C25" s="144">
        <v>21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9"/>
      <c r="O25" s="6">
        <f t="shared" si="1"/>
        <v>21</v>
      </c>
      <c r="R25" s="177"/>
      <c r="S25" s="146"/>
      <c r="T25" s="146"/>
    </row>
    <row r="26" spans="2:20" ht="16.5">
      <c r="B26" s="35" t="s">
        <v>126</v>
      </c>
      <c r="C26" s="144">
        <v>0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9"/>
      <c r="O26" s="6">
        <f t="shared" si="1"/>
        <v>0</v>
      </c>
      <c r="R26" s="146"/>
      <c r="S26" s="146"/>
      <c r="T26" s="146"/>
    </row>
    <row r="27" spans="2:20" ht="16.5">
      <c r="B27" s="35" t="s">
        <v>56</v>
      </c>
      <c r="C27" s="144">
        <v>0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9"/>
      <c r="O27" s="6">
        <f t="shared" si="1"/>
        <v>0</v>
      </c>
      <c r="R27" s="146"/>
      <c r="S27" s="146"/>
      <c r="T27" s="146"/>
    </row>
    <row r="28" spans="2:20" ht="16.5">
      <c r="B28" s="35" t="s">
        <v>61</v>
      </c>
      <c r="C28" s="144">
        <v>0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9"/>
      <c r="O28" s="6">
        <f t="shared" si="1"/>
        <v>0</v>
      </c>
      <c r="R28" s="146"/>
      <c r="S28" s="146"/>
      <c r="T28" s="146"/>
    </row>
    <row r="29" spans="2:20" ht="16.5">
      <c r="B29" s="35" t="s">
        <v>40</v>
      </c>
      <c r="C29" s="144">
        <f>107</f>
        <v>107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9"/>
      <c r="O29" s="6">
        <f t="shared" si="1"/>
        <v>107</v>
      </c>
      <c r="R29" s="146"/>
      <c r="S29" s="146"/>
      <c r="T29" s="146"/>
    </row>
    <row r="30" spans="2:20" ht="16.5">
      <c r="B30" s="35" t="s">
        <v>60</v>
      </c>
      <c r="C30" s="144">
        <f>3</f>
        <v>3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9"/>
      <c r="O30" s="6">
        <f t="shared" si="1"/>
        <v>3</v>
      </c>
      <c r="R30" s="146"/>
      <c r="S30" s="146"/>
      <c r="T30" s="177"/>
    </row>
    <row r="31" spans="2:20" ht="16.5">
      <c r="B31" s="35" t="s">
        <v>54</v>
      </c>
      <c r="C31" s="144">
        <v>0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9"/>
      <c r="O31" s="6">
        <f t="shared" si="1"/>
        <v>0</v>
      </c>
      <c r="R31" s="146"/>
      <c r="S31" s="146"/>
      <c r="T31" s="146"/>
    </row>
    <row r="32" spans="2:20" ht="16.5">
      <c r="B32" s="35" t="s">
        <v>146</v>
      </c>
      <c r="C32" s="144">
        <f>53</f>
        <v>53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9"/>
      <c r="O32" s="6">
        <f t="shared" si="1"/>
        <v>53</v>
      </c>
      <c r="R32" s="146"/>
      <c r="S32" s="146"/>
      <c r="T32" s="146"/>
    </row>
    <row r="33" spans="2:20" ht="16.5">
      <c r="B33" s="35"/>
      <c r="C33" s="144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9"/>
      <c r="O33" s="6">
        <f t="shared" si="1"/>
        <v>0</v>
      </c>
      <c r="R33" s="146"/>
      <c r="S33" s="146"/>
      <c r="T33" s="146"/>
    </row>
    <row r="34" spans="2:20" ht="16.5">
      <c r="B34" s="35"/>
      <c r="C34" s="144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9"/>
      <c r="O34" s="6">
        <f t="shared" si="1"/>
        <v>0</v>
      </c>
      <c r="R34" s="146"/>
      <c r="S34" s="146"/>
      <c r="T34" s="146"/>
    </row>
    <row r="35" spans="2:20" ht="16.5">
      <c r="B35" s="35"/>
      <c r="C35" s="144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9"/>
      <c r="O35" s="6">
        <f t="shared" si="1"/>
        <v>0</v>
      </c>
      <c r="R35" s="146"/>
      <c r="S35" s="146"/>
      <c r="T35" s="146"/>
    </row>
    <row r="36" spans="2:20" ht="16.5">
      <c r="B36" s="35"/>
      <c r="C36" s="143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6"/>
      <c r="O36" s="6">
        <f t="shared" si="1"/>
        <v>0</v>
      </c>
      <c r="R36" s="2"/>
    </row>
    <row r="37" spans="2:20" ht="16.5">
      <c r="B37" s="145" t="s">
        <v>124</v>
      </c>
      <c r="C37" s="143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6">
        <f t="shared" si="1"/>
        <v>0</v>
      </c>
    </row>
    <row r="38" spans="2:20" ht="17.25" thickBot="1">
      <c r="B38" s="145" t="s">
        <v>125</v>
      </c>
      <c r="C38" s="144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9"/>
      <c r="O38" s="16">
        <f>SUM(C38:N38)</f>
        <v>0</v>
      </c>
      <c r="R38" s="2"/>
    </row>
    <row r="39" spans="2:20" ht="17.25" thickBot="1">
      <c r="B39" s="4" t="s">
        <v>37</v>
      </c>
      <c r="C39" s="39">
        <f>SUM(C17:C36,C6:C15)</f>
        <v>3662.7999999999993</v>
      </c>
      <c r="D39" s="39">
        <f>SUM(D17:D36,D6:D15)</f>
        <v>2783.7149999999997</v>
      </c>
      <c r="E39" s="39">
        <f t="shared" ref="E39:N39" si="2">SUM(E17:E36,E6:E15)</f>
        <v>0</v>
      </c>
      <c r="F39" s="39">
        <f t="shared" si="2"/>
        <v>0</v>
      </c>
      <c r="G39" s="39">
        <f t="shared" si="2"/>
        <v>0</v>
      </c>
      <c r="H39" s="39">
        <f t="shared" si="2"/>
        <v>0</v>
      </c>
      <c r="I39" s="39">
        <f t="shared" si="2"/>
        <v>0</v>
      </c>
      <c r="J39" s="39">
        <f t="shared" si="2"/>
        <v>0</v>
      </c>
      <c r="K39" s="39">
        <f t="shared" si="2"/>
        <v>0</v>
      </c>
      <c r="L39" s="39">
        <f t="shared" si="2"/>
        <v>0</v>
      </c>
      <c r="M39" s="39">
        <f t="shared" si="2"/>
        <v>0</v>
      </c>
      <c r="N39" s="39">
        <f t="shared" si="2"/>
        <v>0</v>
      </c>
      <c r="O39" s="41">
        <f>SUM(C39:N39)</f>
        <v>6446.5149999999994</v>
      </c>
      <c r="Q39" s="2"/>
      <c r="R39" s="2"/>
    </row>
    <row r="40" spans="2:20" ht="16.5">
      <c r="B40" s="36" t="s">
        <v>38</v>
      </c>
      <c r="C40" s="37">
        <v>1896</v>
      </c>
      <c r="D40" s="38">
        <v>1897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42">
        <f>SUM(C40:N40)</f>
        <v>3793</v>
      </c>
      <c r="Q40" s="2"/>
      <c r="R40" s="2"/>
    </row>
    <row r="41" spans="2:20" ht="16.5">
      <c r="B41" s="7" t="s">
        <v>39</v>
      </c>
      <c r="C41" s="8">
        <v>2714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43">
        <f>SUM(C41:N41)</f>
        <v>2714</v>
      </c>
    </row>
    <row r="42" spans="2:20" ht="17.25" thickBot="1">
      <c r="B42" s="10" t="s">
        <v>40</v>
      </c>
      <c r="C42" s="11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44">
        <f>SUM(C42:N42)</f>
        <v>0</v>
      </c>
      <c r="R42" s="2"/>
      <c r="T42" s="116"/>
    </row>
    <row r="43" spans="2:20" ht="16.5">
      <c r="B43" s="13" t="s">
        <v>41</v>
      </c>
      <c r="C43" s="5">
        <f>SUM(C40:C42)</f>
        <v>4610</v>
      </c>
      <c r="D43" s="5">
        <f t="shared" ref="D43:O43" si="3">SUM(D40:D42)</f>
        <v>1897</v>
      </c>
      <c r="E43" s="5">
        <f t="shared" si="3"/>
        <v>0</v>
      </c>
      <c r="F43" s="5">
        <f t="shared" si="3"/>
        <v>0</v>
      </c>
      <c r="G43" s="5">
        <f t="shared" si="3"/>
        <v>0</v>
      </c>
      <c r="H43" s="5">
        <f t="shared" si="3"/>
        <v>0</v>
      </c>
      <c r="I43" s="5">
        <f t="shared" si="3"/>
        <v>0</v>
      </c>
      <c r="J43" s="5">
        <f t="shared" si="3"/>
        <v>0</v>
      </c>
      <c r="K43" s="5">
        <f t="shared" si="3"/>
        <v>0</v>
      </c>
      <c r="L43" s="5">
        <f t="shared" si="3"/>
        <v>0</v>
      </c>
      <c r="M43" s="5">
        <f t="shared" si="3"/>
        <v>0</v>
      </c>
      <c r="N43" s="5">
        <f t="shared" si="3"/>
        <v>0</v>
      </c>
      <c r="O43" s="42">
        <f t="shared" si="3"/>
        <v>6507</v>
      </c>
    </row>
    <row r="44" spans="2:20" ht="16.5">
      <c r="B44" s="14" t="s">
        <v>42</v>
      </c>
      <c r="C44" s="15">
        <f>C43-C39</f>
        <v>947.20000000000073</v>
      </c>
      <c r="D44" s="15">
        <f t="shared" ref="D44:O44" si="4">D43-D39</f>
        <v>-886.71499999999969</v>
      </c>
      <c r="E44" s="15">
        <f t="shared" si="4"/>
        <v>0</v>
      </c>
      <c r="F44" s="15">
        <f t="shared" si="4"/>
        <v>0</v>
      </c>
      <c r="G44" s="15">
        <f t="shared" si="4"/>
        <v>0</v>
      </c>
      <c r="H44" s="15">
        <f t="shared" si="4"/>
        <v>0</v>
      </c>
      <c r="I44" s="15">
        <f t="shared" si="4"/>
        <v>0</v>
      </c>
      <c r="J44" s="15">
        <f t="shared" si="4"/>
        <v>0</v>
      </c>
      <c r="K44" s="15">
        <f t="shared" si="4"/>
        <v>0</v>
      </c>
      <c r="L44" s="15">
        <f t="shared" si="4"/>
        <v>0</v>
      </c>
      <c r="M44" s="15">
        <f t="shared" si="4"/>
        <v>0</v>
      </c>
      <c r="N44" s="15">
        <f t="shared" si="4"/>
        <v>0</v>
      </c>
      <c r="O44" s="45">
        <f t="shared" si="4"/>
        <v>60.485000000000582</v>
      </c>
      <c r="R44" s="2"/>
    </row>
    <row r="45" spans="2:20" ht="16.5">
      <c r="B45" s="188" t="s">
        <v>165</v>
      </c>
      <c r="C45" s="189">
        <f>C43-C48</f>
        <v>947.19999999999982</v>
      </c>
      <c r="D45" s="192">
        <f>C45+(D43-D48)</f>
        <v>60.485000000000127</v>
      </c>
      <c r="E45" s="192">
        <f>D45+(E43-E48)</f>
        <v>60.485000000000127</v>
      </c>
      <c r="F45" s="192">
        <f t="shared" ref="F45:N45" si="5">E45+(F43-F48)</f>
        <v>60.485000000000127</v>
      </c>
      <c r="G45" s="192">
        <f t="shared" si="5"/>
        <v>60.485000000000127</v>
      </c>
      <c r="H45" s="192">
        <f t="shared" si="5"/>
        <v>60.485000000000127</v>
      </c>
      <c r="I45" s="192">
        <f t="shared" si="5"/>
        <v>60.485000000000127</v>
      </c>
      <c r="J45" s="192">
        <f t="shared" si="5"/>
        <v>60.485000000000127</v>
      </c>
      <c r="K45" s="192">
        <f t="shared" si="5"/>
        <v>60.485000000000127</v>
      </c>
      <c r="L45" s="192">
        <f t="shared" si="5"/>
        <v>60.485000000000127</v>
      </c>
      <c r="M45" s="192">
        <f t="shared" si="5"/>
        <v>60.485000000000127</v>
      </c>
      <c r="N45" s="192">
        <f t="shared" si="5"/>
        <v>60.485000000000127</v>
      </c>
      <c r="O45" s="184"/>
    </row>
    <row r="46" spans="2:20" ht="17.25" thickBot="1">
      <c r="B46" s="181" t="s">
        <v>43</v>
      </c>
      <c r="C46" s="182">
        <f>C44/C43</f>
        <v>0.20546637744034724</v>
      </c>
      <c r="D46" s="182">
        <f t="shared" ref="D46:O46" si="6">D44/D43</f>
        <v>-0.46743015287295714</v>
      </c>
      <c r="E46" s="182" t="e">
        <f t="shared" si="6"/>
        <v>#DIV/0!</v>
      </c>
      <c r="F46" s="182" t="e">
        <f t="shared" si="6"/>
        <v>#DIV/0!</v>
      </c>
      <c r="G46" s="182" t="e">
        <f t="shared" si="6"/>
        <v>#DIV/0!</v>
      </c>
      <c r="H46" s="182" t="e">
        <f t="shared" si="6"/>
        <v>#DIV/0!</v>
      </c>
      <c r="I46" s="182" t="e">
        <f t="shared" si="6"/>
        <v>#DIV/0!</v>
      </c>
      <c r="J46" s="182" t="e">
        <f t="shared" si="6"/>
        <v>#DIV/0!</v>
      </c>
      <c r="K46" s="182" t="e">
        <f t="shared" si="6"/>
        <v>#DIV/0!</v>
      </c>
      <c r="L46" s="182" t="e">
        <f t="shared" si="6"/>
        <v>#DIV/0!</v>
      </c>
      <c r="M46" s="182" t="e">
        <f t="shared" si="6"/>
        <v>#DIV/0!</v>
      </c>
      <c r="N46" s="182" t="e">
        <f t="shared" si="6"/>
        <v>#DIV/0!</v>
      </c>
      <c r="O46" s="183">
        <f t="shared" si="6"/>
        <v>9.2953742123867492E-3</v>
      </c>
      <c r="R46" s="175"/>
    </row>
    <row r="47" spans="2:20" ht="17.25" thickBot="1">
      <c r="B47" s="17" t="s">
        <v>44</v>
      </c>
      <c r="C47" s="18">
        <f>C39/C43</f>
        <v>0.79453362255965276</v>
      </c>
      <c r="D47" s="18">
        <f t="shared" ref="D47:O47" si="7">D39/D43</f>
        <v>1.4674301528729572</v>
      </c>
      <c r="E47" s="18" t="e">
        <f t="shared" si="7"/>
        <v>#DIV/0!</v>
      </c>
      <c r="F47" s="18" t="e">
        <f t="shared" si="7"/>
        <v>#DIV/0!</v>
      </c>
      <c r="G47" s="18" t="e">
        <f t="shared" si="7"/>
        <v>#DIV/0!</v>
      </c>
      <c r="H47" s="18" t="e">
        <f t="shared" si="7"/>
        <v>#DIV/0!</v>
      </c>
      <c r="I47" s="18" t="e">
        <f t="shared" si="7"/>
        <v>#DIV/0!</v>
      </c>
      <c r="J47" s="18" t="e">
        <f t="shared" si="7"/>
        <v>#DIV/0!</v>
      </c>
      <c r="K47" s="18" t="e">
        <f t="shared" si="7"/>
        <v>#DIV/0!</v>
      </c>
      <c r="L47" s="18" t="e">
        <f t="shared" si="7"/>
        <v>#DIV/0!</v>
      </c>
      <c r="M47" s="18" t="e">
        <f t="shared" si="7"/>
        <v>#DIV/0!</v>
      </c>
      <c r="N47" s="18" t="e">
        <f t="shared" si="7"/>
        <v>#DIV/0!</v>
      </c>
      <c r="O47" s="46">
        <f t="shared" si="7"/>
        <v>0.9907046257876132</v>
      </c>
    </row>
    <row r="48" spans="2:20" ht="0.75" hidden="1" customHeight="1">
      <c r="B48" s="185"/>
      <c r="C48" s="187">
        <f>SUM(C17:C38)+SUM(C6:C15)</f>
        <v>3662.8</v>
      </c>
      <c r="D48" s="187">
        <f>SUM(D17:D38)+SUM(D6:D15)</f>
        <v>2783.7149999999997</v>
      </c>
      <c r="E48" s="187">
        <f t="shared" ref="E48:N48" si="8">SUM(E17:E38)+SUM(E6:E15)</f>
        <v>0</v>
      </c>
      <c r="F48" s="187">
        <f t="shared" si="8"/>
        <v>0</v>
      </c>
      <c r="G48" s="187">
        <f t="shared" si="8"/>
        <v>0</v>
      </c>
      <c r="H48" s="187">
        <f t="shared" si="8"/>
        <v>0</v>
      </c>
      <c r="I48" s="187">
        <f t="shared" si="8"/>
        <v>0</v>
      </c>
      <c r="J48" s="187">
        <f t="shared" si="8"/>
        <v>0</v>
      </c>
      <c r="K48" s="187">
        <f t="shared" si="8"/>
        <v>0</v>
      </c>
      <c r="L48" s="187">
        <f t="shared" si="8"/>
        <v>0</v>
      </c>
      <c r="M48" s="187">
        <f t="shared" si="8"/>
        <v>0</v>
      </c>
      <c r="N48" s="187">
        <f t="shared" si="8"/>
        <v>0</v>
      </c>
      <c r="O48" s="186"/>
    </row>
    <row r="49" spans="2:20" ht="16.5" hidden="1">
      <c r="B49" s="185"/>
      <c r="C49" s="190">
        <v>44957</v>
      </c>
      <c r="D49" s="190">
        <v>44985</v>
      </c>
      <c r="E49" s="190">
        <v>45016</v>
      </c>
      <c r="F49" s="190">
        <v>45046</v>
      </c>
      <c r="G49" s="190">
        <v>45077</v>
      </c>
      <c r="H49" s="190">
        <v>45107</v>
      </c>
      <c r="I49" s="190">
        <v>45138</v>
      </c>
      <c r="J49" s="190">
        <v>45169</v>
      </c>
      <c r="K49" s="190">
        <v>45199</v>
      </c>
      <c r="L49" s="190">
        <v>45230</v>
      </c>
      <c r="M49" s="190">
        <v>45260</v>
      </c>
      <c r="N49" s="190">
        <v>45291</v>
      </c>
      <c r="O49" s="186"/>
    </row>
    <row r="50" spans="2:20" hidden="1">
      <c r="B50" s="1"/>
      <c r="C50" s="54"/>
      <c r="D50" s="191">
        <v>44946</v>
      </c>
      <c r="E50" s="191">
        <v>44977</v>
      </c>
      <c r="F50" s="191">
        <v>45005</v>
      </c>
      <c r="G50" s="191">
        <v>45036</v>
      </c>
      <c r="H50" s="191">
        <v>45066</v>
      </c>
      <c r="I50" s="191">
        <v>45097</v>
      </c>
      <c r="J50" s="191">
        <v>45127</v>
      </c>
      <c r="K50" s="191">
        <v>45158</v>
      </c>
      <c r="L50" s="191">
        <v>45189</v>
      </c>
      <c r="M50" s="191">
        <v>45219</v>
      </c>
      <c r="N50" s="191">
        <v>45250</v>
      </c>
      <c r="O50" s="1"/>
    </row>
    <row r="51" spans="2:20">
      <c r="B51" s="1"/>
      <c r="C51" s="54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"/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20">
      <c r="B53" s="48" t="s">
        <v>32</v>
      </c>
      <c r="C53" s="50" t="s">
        <v>10</v>
      </c>
      <c r="D53" s="50" t="s">
        <v>11</v>
      </c>
      <c r="E53" s="50" t="s">
        <v>12</v>
      </c>
      <c r="F53" s="50" t="s">
        <v>13</v>
      </c>
      <c r="G53" s="50" t="s">
        <v>14</v>
      </c>
      <c r="H53" s="50" t="s">
        <v>15</v>
      </c>
      <c r="I53" s="50" t="s">
        <v>16</v>
      </c>
      <c r="J53" s="50" t="s">
        <v>17</v>
      </c>
      <c r="K53" s="50" t="s">
        <v>18</v>
      </c>
      <c r="L53" s="50" t="s">
        <v>19</v>
      </c>
      <c r="M53" s="50" t="s">
        <v>20</v>
      </c>
      <c r="N53" s="51" t="s">
        <v>21</v>
      </c>
      <c r="O53" s="52"/>
    </row>
    <row r="54" spans="2:20" ht="16.5">
      <c r="B54" s="72" t="s">
        <v>59</v>
      </c>
      <c r="C54" s="103">
        <v>0</v>
      </c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6">
        <f t="shared" ref="O54:O68" si="9">SUM(C54:N54)</f>
        <v>0</v>
      </c>
    </row>
    <row r="55" spans="2:20" ht="16.5">
      <c r="B55" s="72" t="s">
        <v>53</v>
      </c>
      <c r="C55" s="103">
        <v>115</v>
      </c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6">
        <f t="shared" si="9"/>
        <v>115</v>
      </c>
    </row>
    <row r="56" spans="2:20" ht="16.5">
      <c r="B56" s="72" t="s">
        <v>123</v>
      </c>
      <c r="C56" s="103">
        <v>14.9</v>
      </c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6">
        <f t="shared" si="9"/>
        <v>14.9</v>
      </c>
    </row>
    <row r="57" spans="2:20" ht="16.5">
      <c r="B57" s="72" t="s">
        <v>36</v>
      </c>
      <c r="C57" s="103">
        <v>95</v>
      </c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6">
        <f t="shared" si="9"/>
        <v>95</v>
      </c>
    </row>
    <row r="58" spans="2:20" ht="16.5">
      <c r="B58" s="72" t="s">
        <v>58</v>
      </c>
      <c r="C58" s="103">
        <v>62.905000000000001</v>
      </c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6">
        <f t="shared" si="9"/>
        <v>62.905000000000001</v>
      </c>
    </row>
    <row r="59" spans="2:20" ht="16.5">
      <c r="B59" s="72" t="s">
        <v>55</v>
      </c>
      <c r="C59" s="103">
        <v>0</v>
      </c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5">
        <f t="shared" si="9"/>
        <v>0</v>
      </c>
      <c r="Q59" s="1">
        <v>1467.4</v>
      </c>
    </row>
    <row r="60" spans="2:20" ht="16.5">
      <c r="B60" s="72" t="s">
        <v>56</v>
      </c>
      <c r="C60" s="103">
        <v>333.8</v>
      </c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5">
        <f t="shared" si="9"/>
        <v>333.8</v>
      </c>
      <c r="Q60" s="1">
        <f>Q54-Q59</f>
        <v>-1467.4</v>
      </c>
      <c r="S60" s="113" t="s">
        <v>77</v>
      </c>
      <c r="T60" s="1">
        <v>101.93</v>
      </c>
    </row>
    <row r="61" spans="2:20" ht="16.5">
      <c r="B61" s="72" t="s">
        <v>61</v>
      </c>
      <c r="C61" s="103">
        <v>115.5</v>
      </c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5">
        <f t="shared" si="9"/>
        <v>115.5</v>
      </c>
      <c r="S61" s="113" t="s">
        <v>78</v>
      </c>
      <c r="T61" s="1">
        <v>226.86</v>
      </c>
    </row>
    <row r="62" spans="2:20" ht="16.5">
      <c r="B62" s="72" t="s">
        <v>40</v>
      </c>
      <c r="C62" s="103">
        <v>682.66499999999996</v>
      </c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5">
        <f t="shared" si="9"/>
        <v>682.66499999999996</v>
      </c>
      <c r="S62" s="113" t="s">
        <v>79</v>
      </c>
      <c r="T62" s="1">
        <v>700</v>
      </c>
    </row>
    <row r="63" spans="2:20" ht="16.5">
      <c r="B63" s="72" t="s">
        <v>57</v>
      </c>
      <c r="C63" s="103">
        <v>0</v>
      </c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5">
        <f t="shared" si="9"/>
        <v>0</v>
      </c>
      <c r="S63" s="113" t="s">
        <v>80</v>
      </c>
      <c r="T63" s="55">
        <v>239.61</v>
      </c>
    </row>
    <row r="64" spans="2:20" ht="16.5">
      <c r="B64" s="72" t="s">
        <v>60</v>
      </c>
      <c r="C64" s="103">
        <v>355.7</v>
      </c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5">
        <f t="shared" si="9"/>
        <v>355.7</v>
      </c>
      <c r="S64" s="113" t="s">
        <v>45</v>
      </c>
      <c r="T64" s="1">
        <f>+SUM(T60:T63)</f>
        <v>1268.4000000000001</v>
      </c>
    </row>
    <row r="65" spans="2:24" ht="16.5">
      <c r="B65" s="72" t="s">
        <v>54</v>
      </c>
      <c r="C65" s="103">
        <v>0</v>
      </c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5">
        <f t="shared" si="9"/>
        <v>0</v>
      </c>
      <c r="S65" s="113"/>
    </row>
    <row r="66" spans="2:24" ht="17.25" thickBot="1">
      <c r="B66" s="72"/>
      <c r="C66" s="103">
        <v>0</v>
      </c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5">
        <f t="shared" si="9"/>
        <v>0</v>
      </c>
    </row>
    <row r="67" spans="2:24" s="1" customFormat="1" ht="17.25" thickBot="1">
      <c r="B67" s="72"/>
      <c r="C67" s="103">
        <v>0</v>
      </c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5">
        <f t="shared" si="9"/>
        <v>0</v>
      </c>
      <c r="S67" s="113" t="s">
        <v>82</v>
      </c>
      <c r="T67" s="114">
        <f>T64/2</f>
        <v>634.20000000000005</v>
      </c>
      <c r="X67" s="1">
        <v>14907.6</v>
      </c>
    </row>
    <row r="68" spans="2:24" s="1" customFormat="1" ht="16.5">
      <c r="B68" s="72"/>
      <c r="C68" s="103">
        <v>0</v>
      </c>
      <c r="D68" s="103"/>
      <c r="E68" s="104"/>
      <c r="F68" s="104"/>
      <c r="G68" s="103"/>
      <c r="H68" s="103"/>
      <c r="I68" s="103"/>
      <c r="J68" s="103"/>
      <c r="K68" s="103"/>
      <c r="L68" s="103"/>
      <c r="M68" s="103"/>
      <c r="N68" s="103"/>
      <c r="O68" s="105">
        <f t="shared" si="9"/>
        <v>0</v>
      </c>
      <c r="T68" s="1">
        <f>T62+T63</f>
        <v>939.61</v>
      </c>
      <c r="X68" s="1">
        <f>X67/12</f>
        <v>1242.3</v>
      </c>
    </row>
    <row r="69" spans="2:24" s="1" customFormat="1" ht="15.75">
      <c r="B69" s="49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5">
        <f t="shared" ref="O69" si="10">SUM(C69:N69)</f>
        <v>0</v>
      </c>
      <c r="T69" s="2">
        <f>T68-907.69</f>
        <v>31.919999999999959</v>
      </c>
    </row>
    <row r="70" spans="2:24" s="1" customFormat="1" ht="15.75">
      <c r="B70" s="47"/>
      <c r="C70" s="105">
        <f>SUM(C54:C69)</f>
        <v>1775.47</v>
      </c>
      <c r="D70" s="105">
        <f t="shared" ref="D70:N70" si="11">SUM(D54:D69)</f>
        <v>0</v>
      </c>
      <c r="E70" s="105">
        <f t="shared" si="11"/>
        <v>0</v>
      </c>
      <c r="F70" s="105">
        <f t="shared" si="11"/>
        <v>0</v>
      </c>
      <c r="G70" s="105">
        <f t="shared" si="11"/>
        <v>0</v>
      </c>
      <c r="H70" s="105">
        <f t="shared" si="11"/>
        <v>0</v>
      </c>
      <c r="I70" s="105">
        <f t="shared" si="11"/>
        <v>0</v>
      </c>
      <c r="J70" s="105">
        <f t="shared" si="11"/>
        <v>0</v>
      </c>
      <c r="K70" s="105">
        <f t="shared" si="11"/>
        <v>0</v>
      </c>
      <c r="L70" s="105">
        <f t="shared" si="11"/>
        <v>0</v>
      </c>
      <c r="M70" s="105">
        <f t="shared" si="11"/>
        <v>0</v>
      </c>
      <c r="N70" s="107">
        <f t="shared" si="11"/>
        <v>0</v>
      </c>
      <c r="O70" s="108" t="s">
        <v>45</v>
      </c>
    </row>
    <row r="71" spans="2:24" s="1" customFormat="1" ht="15.75">
      <c r="B71" s="47"/>
      <c r="C71" s="53"/>
      <c r="D71" s="47"/>
      <c r="E71" s="47"/>
      <c r="F71" s="47"/>
      <c r="G71" s="47"/>
      <c r="H71" s="109"/>
      <c r="I71" s="109"/>
      <c r="J71" s="109"/>
      <c r="K71" s="109"/>
      <c r="L71" s="109"/>
      <c r="M71" s="109"/>
      <c r="N71" s="109"/>
      <c r="O71" s="110">
        <f>SUM(O54:O69)</f>
        <v>1775.47</v>
      </c>
    </row>
    <row r="72" spans="2:24" s="1" customFormat="1"/>
    <row r="73" spans="2:24" s="1" customFormat="1">
      <c r="I73" s="1" t="s">
        <v>113</v>
      </c>
    </row>
    <row r="74" spans="2:24" s="1" customFormat="1"/>
    <row r="75" spans="2:24" s="1" customFormat="1"/>
    <row r="76" spans="2:24" s="1" customFormat="1"/>
    <row r="77" spans="2:24" s="1" customFormat="1"/>
    <row r="78" spans="2:24" s="1" customFormat="1"/>
    <row r="79" spans="2:24" s="1" customFormat="1"/>
    <row r="80" spans="2:24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</sheetData>
  <sortState ref="B35:B46">
    <sortCondition ref="B35"/>
  </sortState>
  <mergeCells count="6">
    <mergeCell ref="S9:S10"/>
    <mergeCell ref="O4:O5"/>
    <mergeCell ref="Q4:R4"/>
    <mergeCell ref="C16:N16"/>
    <mergeCell ref="C4:N4"/>
    <mergeCell ref="Q6:R6"/>
  </mergeCells>
  <conditionalFormatting sqref="Q4:R4">
    <cfRule type="expression" dxfId="42" priority="7">
      <formula>E50&gt;=$Q4</formula>
    </cfRule>
  </conditionalFormatting>
  <conditionalFormatting sqref="D45">
    <cfRule type="expression" dxfId="41" priority="3">
      <formula>$Q$4&gt;D49</formula>
    </cfRule>
    <cfRule type="expression" dxfId="40" priority="6">
      <formula>$Q$4&gt;=D50</formula>
    </cfRule>
  </conditionalFormatting>
  <conditionalFormatting sqref="E45:N45">
    <cfRule type="expression" dxfId="39" priority="5">
      <formula>$Q$4&gt;=E50</formula>
    </cfRule>
  </conditionalFormatting>
  <conditionalFormatting sqref="C45">
    <cfRule type="expression" dxfId="38" priority="4">
      <formula>$Q$4&gt;C49</formula>
    </cfRule>
  </conditionalFormatting>
  <conditionalFormatting sqref="E45:N45">
    <cfRule type="expression" dxfId="37" priority="1">
      <formula>$Q$4&gt;E49</formula>
    </cfRule>
    <cfRule type="expression" dxfId="36" priority="2">
      <formula>$Q$4&gt;=E50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46:O47" evalError="1"/>
  </ignoredErrors>
</worksheet>
</file>

<file path=xl/worksheets/sheet14.xml><?xml version="1.0" encoding="utf-8"?>
<worksheet xmlns="http://schemas.openxmlformats.org/spreadsheetml/2006/main" xmlns:r="http://schemas.openxmlformats.org/officeDocument/2006/relationships">
  <dimension ref="B1:AZ70"/>
  <sheetViews>
    <sheetView workbookViewId="0">
      <selection sqref="A1:XFD1048576"/>
    </sheetView>
  </sheetViews>
  <sheetFormatPr defaultRowHeight="16.5"/>
  <cols>
    <col min="1" max="1" width="1" style="56" customWidth="1"/>
    <col min="2" max="2" width="6.5703125" style="138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8" customWidth="1"/>
    <col min="7" max="8" width="13.7109375" style="56" customWidth="1"/>
    <col min="9" max="9" width="10" style="90" customWidth="1"/>
    <col min="10" max="24" width="10.140625" style="56" hidden="1" customWidth="1"/>
    <col min="25" max="25" width="9.7109375" style="56" hidden="1" customWidth="1"/>
    <col min="26" max="41" width="10.140625" style="56" hidden="1" customWidth="1"/>
    <col min="42" max="42" width="2.5703125" style="56" customWidth="1"/>
    <col min="43" max="43" width="16.85546875" style="56" bestFit="1" customWidth="1"/>
    <col min="44" max="47" width="12.7109375" style="56" customWidth="1"/>
    <col min="48" max="48" width="8.28515625" style="56" bestFit="1" customWidth="1"/>
    <col min="49" max="49" width="10.5703125" style="56" bestFit="1" customWidth="1"/>
    <col min="50" max="50" width="3.28515625" style="56" customWidth="1"/>
    <col min="51" max="51" width="18.42578125" style="56" bestFit="1" customWidth="1"/>
    <col min="52" max="52" width="11.7109375" style="56" bestFit="1" customWidth="1"/>
    <col min="53" max="16384" width="9.140625" style="56"/>
  </cols>
  <sheetData>
    <row r="1" spans="2:48" ht="17.25" thickBot="1">
      <c r="AR1" s="138" t="s">
        <v>68</v>
      </c>
      <c r="AS1" s="138" t="s">
        <v>69</v>
      </c>
      <c r="AT1" s="82" t="s">
        <v>67</v>
      </c>
      <c r="AV1" s="138"/>
    </row>
    <row r="2" spans="2:48" ht="17.25" thickBot="1">
      <c r="B2" s="69" t="s">
        <v>1</v>
      </c>
      <c r="C2" s="67" t="s">
        <v>0</v>
      </c>
      <c r="D2" s="67" t="s">
        <v>65</v>
      </c>
      <c r="E2" s="67" t="s">
        <v>2</v>
      </c>
      <c r="F2" s="67" t="s">
        <v>66</v>
      </c>
      <c r="G2" s="67" t="s">
        <v>3</v>
      </c>
      <c r="H2" s="68" t="s">
        <v>4</v>
      </c>
      <c r="I2" s="91"/>
      <c r="J2" s="76" t="s">
        <v>59</v>
      </c>
      <c r="K2" s="75" t="s">
        <v>53</v>
      </c>
      <c r="L2" s="75" t="s">
        <v>123</v>
      </c>
      <c r="M2" s="75" t="s">
        <v>36</v>
      </c>
      <c r="N2" s="75" t="s">
        <v>58</v>
      </c>
      <c r="O2" s="75" t="s">
        <v>128</v>
      </c>
      <c r="P2" s="75" t="s">
        <v>56</v>
      </c>
      <c r="Q2" s="75" t="s">
        <v>61</v>
      </c>
      <c r="R2" s="75" t="s">
        <v>40</v>
      </c>
      <c r="S2" s="75" t="s">
        <v>57</v>
      </c>
      <c r="T2" s="75" t="s">
        <v>60</v>
      </c>
      <c r="U2" s="75" t="s">
        <v>54</v>
      </c>
      <c r="V2" s="75"/>
      <c r="W2" s="75"/>
      <c r="X2" s="75"/>
      <c r="Z2" s="76" t="s">
        <v>59</v>
      </c>
      <c r="AA2" s="75" t="s">
        <v>53</v>
      </c>
      <c r="AB2" s="75" t="s">
        <v>123</v>
      </c>
      <c r="AC2" s="75" t="s">
        <v>36</v>
      </c>
      <c r="AD2" s="75" t="s">
        <v>58</v>
      </c>
      <c r="AE2" s="75" t="s">
        <v>128</v>
      </c>
      <c r="AF2" s="75" t="s">
        <v>56</v>
      </c>
      <c r="AG2" s="75" t="s">
        <v>61</v>
      </c>
      <c r="AH2" s="75" t="s">
        <v>40</v>
      </c>
      <c r="AI2" s="75" t="s">
        <v>57</v>
      </c>
      <c r="AJ2" s="75" t="s">
        <v>60</v>
      </c>
      <c r="AK2" s="75" t="s">
        <v>54</v>
      </c>
      <c r="AL2" s="75"/>
      <c r="AM2" s="75"/>
      <c r="AN2" s="75"/>
      <c r="AO2" s="75"/>
      <c r="AP2" s="75"/>
      <c r="AQ2" s="72" t="s">
        <v>59</v>
      </c>
      <c r="AR2" s="98">
        <f t="shared" ref="AR2:AR16" si="0">AT2+AS2</f>
        <v>0</v>
      </c>
      <c r="AS2" s="59">
        <f>Z63</f>
        <v>0</v>
      </c>
      <c r="AT2" s="59">
        <f>J63</f>
        <v>0</v>
      </c>
    </row>
    <row r="3" spans="2:48">
      <c r="B3" s="61"/>
      <c r="C3" s="63"/>
      <c r="D3" s="80"/>
      <c r="E3" s="57"/>
      <c r="F3" s="77"/>
      <c r="G3" s="164">
        <f>IF(F3="MARCIA",E3,IF(F3="AMBOS",E3/2,0))</f>
        <v>0</v>
      </c>
      <c r="H3" s="165">
        <f>IF(F3="LUCIANO",E3,IF(F3="AMBOS",E3/2,0))</f>
        <v>0</v>
      </c>
      <c r="I3" s="92"/>
      <c r="J3" s="73">
        <f>IF($D3="ALIMENTAÇÃO",$H3,0)</f>
        <v>0</v>
      </c>
      <c r="K3" s="73">
        <f>IF($D3="ANIMAIS",$H3,0)</f>
        <v>0</v>
      </c>
      <c r="L3" s="73">
        <f>IF($D3="FILHO",$H3,0)</f>
        <v>0</v>
      </c>
      <c r="M3" s="73">
        <f>IF($D3="GASOLINA",$H3,0)</f>
        <v>0</v>
      </c>
      <c r="N3" s="73">
        <f>IF($D3="LAZER",$H3,0)</f>
        <v>0</v>
      </c>
      <c r="O3" s="73">
        <f>IF($D3="MANUT. IMÓVEL",$H3,0)</f>
        <v>0</v>
      </c>
      <c r="P3" s="73">
        <f>IF($D3="MANUT. VEICULAR",$H3,0)</f>
        <v>0</v>
      </c>
      <c r="Q3" s="73">
        <f>IF($D3="MÓVEIS",$H3,0)</f>
        <v>0</v>
      </c>
      <c r="R3" s="73">
        <f>IF($D3="OUTROS",$H3,0)</f>
        <v>0</v>
      </c>
      <c r="S3" s="73">
        <f>IF($D3="PLANOS",$H3,0)</f>
        <v>0</v>
      </c>
      <c r="T3" s="73">
        <f>IF($D3="SAÚDE",$H3,0)</f>
        <v>0</v>
      </c>
      <c r="U3" s="73">
        <f>IF($D3="TRANSPORTE",$H3,0)</f>
        <v>0</v>
      </c>
      <c r="V3" s="73"/>
      <c r="W3" s="73"/>
      <c r="X3" s="73"/>
      <c r="Z3" s="73">
        <f>IF($D3="ALIMENTAÇÃO",$G3,0)</f>
        <v>0</v>
      </c>
      <c r="AA3" s="73">
        <f>IF($D3="ANIMAIS",$G3,0)</f>
        <v>0</v>
      </c>
      <c r="AB3" s="73">
        <f>IF($D3="FILHO",$G3,0)</f>
        <v>0</v>
      </c>
      <c r="AC3" s="73">
        <f>IF($D3="GASOLINA",$G3,0)</f>
        <v>0</v>
      </c>
      <c r="AD3" s="73">
        <f>IF($D3="LAZER",$G3,0)</f>
        <v>0</v>
      </c>
      <c r="AE3" s="73">
        <f>IF($D3="MANUT. IMÓVEL",$G3,0)</f>
        <v>0</v>
      </c>
      <c r="AF3" s="73">
        <f>IF($D3="MANUT. VEICULAR",$G3,0)</f>
        <v>0</v>
      </c>
      <c r="AG3" s="73">
        <f>IF($D3="MÓVEIS",$G3,0)</f>
        <v>0</v>
      </c>
      <c r="AH3" s="73">
        <f>IF($D3="OUTROS",$G3,0)</f>
        <v>0</v>
      </c>
      <c r="AI3" s="73">
        <f>IF($D3="PLANOS",$G3,0)</f>
        <v>0</v>
      </c>
      <c r="AJ3" s="73">
        <f>IF($D3="SAÚDE",$G3,0)</f>
        <v>0</v>
      </c>
      <c r="AK3" s="73">
        <f>IF($D3="TRANSPORTE",$G3,0)</f>
        <v>0</v>
      </c>
      <c r="AQ3" s="72" t="s">
        <v>53</v>
      </c>
      <c r="AR3" s="98">
        <f t="shared" si="0"/>
        <v>0</v>
      </c>
      <c r="AS3" s="59">
        <f>AA63</f>
        <v>0</v>
      </c>
      <c r="AT3" s="59">
        <f>K63</f>
        <v>0</v>
      </c>
    </row>
    <row r="4" spans="2:48">
      <c r="B4" s="61"/>
      <c r="C4" s="63"/>
      <c r="D4" s="80"/>
      <c r="E4" s="57"/>
      <c r="F4" s="77"/>
      <c r="G4" s="78">
        <f t="shared" ref="G4:G12" si="1">IF(F4="MARCIA",E4,IF(F4="AMBOS",E4/2,0))</f>
        <v>0</v>
      </c>
      <c r="H4" s="79">
        <f t="shared" ref="H4:H12" si="2">IF(F4="LUCIANO",E4,IF(F4="AMBOS",E4/2,0))</f>
        <v>0</v>
      </c>
      <c r="I4" s="92"/>
      <c r="J4" s="73">
        <f>IF($D4="ALIMENTAÇÃO",$H4,0)</f>
        <v>0</v>
      </c>
      <c r="K4" s="73">
        <f>IF($D4="ANIMAIS",$H4,0)</f>
        <v>0</v>
      </c>
      <c r="L4" s="73">
        <f>IF($D4="FILHO",$H4,0)</f>
        <v>0</v>
      </c>
      <c r="M4" s="73">
        <f>IF($D4="GASOLINA",$H4,0)</f>
        <v>0</v>
      </c>
      <c r="N4" s="73">
        <f>IF($D4="LAZER",$H4,0)</f>
        <v>0</v>
      </c>
      <c r="O4" s="73">
        <f>IF($D4="MANUT. IMÓVEL",$H4,0)</f>
        <v>0</v>
      </c>
      <c r="P4" s="73">
        <f>IF($D4="MANUT. VEICULAR",$H4,0)</f>
        <v>0</v>
      </c>
      <c r="Q4" s="73">
        <f>IF($D4="MÓVEIS",$H4,0)</f>
        <v>0</v>
      </c>
      <c r="R4" s="73">
        <f>IF($D4="OUTROS",$H4,0)</f>
        <v>0</v>
      </c>
      <c r="S4" s="73">
        <f>IF($D4="PLANOS",$H4,0)</f>
        <v>0</v>
      </c>
      <c r="T4" s="73">
        <f>IF($D4="SAÚDE",$H4,0)</f>
        <v>0</v>
      </c>
      <c r="U4" s="73">
        <f>IF($D4="TRANSPORTE",$H4,0)</f>
        <v>0</v>
      </c>
      <c r="V4" s="73"/>
      <c r="W4" s="73"/>
      <c r="X4" s="73"/>
      <c r="Z4" s="73">
        <f t="shared" ref="Z4:Z62" si="3">IF($D4="ALIMENTAÇÃO",$G4,0)</f>
        <v>0</v>
      </c>
      <c r="AA4" s="73">
        <f t="shared" ref="AA4:AA62" si="4">IF($D4="ANIMAIS",$G4,0)</f>
        <v>0</v>
      </c>
      <c r="AB4" s="73">
        <f t="shared" ref="AB4:AB62" si="5">IF($D4="FILHO",$G4,0)</f>
        <v>0</v>
      </c>
      <c r="AC4" s="73">
        <f t="shared" ref="AC4:AC62" si="6">IF($D4="GASOLINA",$G4,0)</f>
        <v>0</v>
      </c>
      <c r="AD4" s="73">
        <f t="shared" ref="AD4:AD62" si="7">IF($D4="LAZER",$G4,0)</f>
        <v>0</v>
      </c>
      <c r="AE4" s="73">
        <f t="shared" ref="AE4:AE62" si="8">IF($D4="MANUT. IMÓVEL",$G4,0)</f>
        <v>0</v>
      </c>
      <c r="AF4" s="73">
        <f t="shared" ref="AF4:AF62" si="9">IF($D4="MANUT. VEICULAR",$G4,0)</f>
        <v>0</v>
      </c>
      <c r="AG4" s="73">
        <f t="shared" ref="AG4:AG62" si="10">IF($D4="MÓVEIS",$G4,0)</f>
        <v>0</v>
      </c>
      <c r="AH4" s="73">
        <f t="shared" ref="AH4:AH62" si="11">IF($D4="OUTROS",$G4,0)</f>
        <v>0</v>
      </c>
      <c r="AI4" s="73">
        <f t="shared" ref="AI4:AI62" si="12">IF($D4="PLANOS",$G4,0)</f>
        <v>0</v>
      </c>
      <c r="AJ4" s="73">
        <f t="shared" ref="AJ4:AJ62" si="13">IF($D4="SAÚDE",$G4,0)</f>
        <v>0</v>
      </c>
      <c r="AK4" s="73">
        <f t="shared" ref="AK4:AK62" si="14">IF($D4="TRANSPORTE",$G4,0)</f>
        <v>0</v>
      </c>
      <c r="AM4" s="73"/>
      <c r="AQ4" s="72" t="s">
        <v>123</v>
      </c>
      <c r="AR4" s="98">
        <f t="shared" si="0"/>
        <v>0</v>
      </c>
      <c r="AS4" s="59">
        <f>AB63</f>
        <v>0</v>
      </c>
      <c r="AT4" s="59">
        <f>L63</f>
        <v>0</v>
      </c>
    </row>
    <row r="5" spans="2:48">
      <c r="B5" s="61"/>
      <c r="C5" s="63"/>
      <c r="D5" s="80"/>
      <c r="E5" s="57"/>
      <c r="F5" s="77"/>
      <c r="G5" s="78">
        <f t="shared" si="1"/>
        <v>0</v>
      </c>
      <c r="H5" s="79">
        <f t="shared" si="2"/>
        <v>0</v>
      </c>
      <c r="I5" s="92"/>
      <c r="J5" s="73">
        <f t="shared" ref="J5:J62" si="15">IF($D5="ALIMENTAÇÃO",$H5,0)</f>
        <v>0</v>
      </c>
      <c r="K5" s="73">
        <f t="shared" ref="K5:K62" si="16">IF($D5="ANIMAIS",$H5,0)</f>
        <v>0</v>
      </c>
      <c r="L5" s="73">
        <f t="shared" ref="L5:L62" si="17">IF($D5="FILHO",$H5,0)</f>
        <v>0</v>
      </c>
      <c r="M5" s="73">
        <f t="shared" ref="M5:M62" si="18">IF($D5="GASOLINA",$H5,0)</f>
        <v>0</v>
      </c>
      <c r="N5" s="73">
        <f t="shared" ref="N5:N62" si="19">IF($D5="LAZER",$H5,0)</f>
        <v>0</v>
      </c>
      <c r="O5" s="73">
        <f t="shared" ref="O5:O62" si="20">IF($D5="MANUT. IMÓVEL",$H5,0)</f>
        <v>0</v>
      </c>
      <c r="P5" s="73">
        <f t="shared" ref="P5:P62" si="21">IF($D5="MANUT. VEICULAR",$H5,0)</f>
        <v>0</v>
      </c>
      <c r="Q5" s="73">
        <f t="shared" ref="Q5:Q62" si="22">IF($D5="MÓVEIS",$H5,0)</f>
        <v>0</v>
      </c>
      <c r="R5" s="73">
        <f t="shared" ref="R5:R62" si="23">IF($D5="OUTROS",$H5,0)</f>
        <v>0</v>
      </c>
      <c r="S5" s="73">
        <f t="shared" ref="S5:S62" si="24">IF($D5="PLANOS",$H5,0)</f>
        <v>0</v>
      </c>
      <c r="T5" s="73">
        <f t="shared" ref="T5:T62" si="25">IF($D5="SAÚDE",$H5,0)</f>
        <v>0</v>
      </c>
      <c r="U5" s="73">
        <f t="shared" ref="U5:U62" si="26">IF($D5="TRANSPORTE",$H5,0)</f>
        <v>0</v>
      </c>
      <c r="V5" s="73"/>
      <c r="W5" s="73"/>
      <c r="X5" s="73"/>
      <c r="Z5" s="73">
        <f t="shared" si="3"/>
        <v>0</v>
      </c>
      <c r="AA5" s="73">
        <f t="shared" si="4"/>
        <v>0</v>
      </c>
      <c r="AB5" s="73">
        <f t="shared" si="5"/>
        <v>0</v>
      </c>
      <c r="AC5" s="73">
        <f t="shared" si="6"/>
        <v>0</v>
      </c>
      <c r="AD5" s="73">
        <f t="shared" si="7"/>
        <v>0</v>
      </c>
      <c r="AE5" s="73">
        <f t="shared" si="8"/>
        <v>0</v>
      </c>
      <c r="AF5" s="73">
        <f t="shared" si="9"/>
        <v>0</v>
      </c>
      <c r="AG5" s="73">
        <f t="shared" si="10"/>
        <v>0</v>
      </c>
      <c r="AH5" s="73">
        <f t="shared" si="11"/>
        <v>0</v>
      </c>
      <c r="AI5" s="73">
        <f t="shared" si="12"/>
        <v>0</v>
      </c>
      <c r="AJ5" s="73">
        <f t="shared" si="13"/>
        <v>0</v>
      </c>
      <c r="AK5" s="73">
        <f t="shared" si="14"/>
        <v>0</v>
      </c>
      <c r="AQ5" s="72" t="s">
        <v>36</v>
      </c>
      <c r="AR5" s="98">
        <f t="shared" si="0"/>
        <v>0</v>
      </c>
      <c r="AS5" s="59">
        <f>AC63</f>
        <v>0</v>
      </c>
      <c r="AT5" s="59">
        <f>M63</f>
        <v>0</v>
      </c>
    </row>
    <row r="6" spans="2:48">
      <c r="B6" s="61"/>
      <c r="C6" s="63"/>
      <c r="D6" s="80"/>
      <c r="E6" s="57"/>
      <c r="F6" s="77"/>
      <c r="G6" s="78">
        <f t="shared" si="1"/>
        <v>0</v>
      </c>
      <c r="H6" s="79">
        <f t="shared" si="2"/>
        <v>0</v>
      </c>
      <c r="I6" s="92"/>
      <c r="J6" s="73">
        <f t="shared" si="15"/>
        <v>0</v>
      </c>
      <c r="K6" s="73">
        <f t="shared" si="16"/>
        <v>0</v>
      </c>
      <c r="L6" s="73">
        <f t="shared" si="17"/>
        <v>0</v>
      </c>
      <c r="M6" s="73">
        <f t="shared" si="18"/>
        <v>0</v>
      </c>
      <c r="N6" s="73">
        <f t="shared" si="19"/>
        <v>0</v>
      </c>
      <c r="O6" s="73">
        <f t="shared" si="20"/>
        <v>0</v>
      </c>
      <c r="P6" s="73">
        <f t="shared" si="21"/>
        <v>0</v>
      </c>
      <c r="Q6" s="73">
        <f t="shared" si="22"/>
        <v>0</v>
      </c>
      <c r="R6" s="73">
        <f t="shared" si="23"/>
        <v>0</v>
      </c>
      <c r="S6" s="73">
        <f t="shared" si="24"/>
        <v>0</v>
      </c>
      <c r="T6" s="73">
        <f t="shared" si="25"/>
        <v>0</v>
      </c>
      <c r="U6" s="73">
        <f t="shared" si="26"/>
        <v>0</v>
      </c>
      <c r="V6" s="73"/>
      <c r="W6" s="73"/>
      <c r="X6" s="73"/>
      <c r="Z6" s="73">
        <f t="shared" si="3"/>
        <v>0</v>
      </c>
      <c r="AA6" s="73">
        <f t="shared" si="4"/>
        <v>0</v>
      </c>
      <c r="AB6" s="73">
        <f t="shared" si="5"/>
        <v>0</v>
      </c>
      <c r="AC6" s="73">
        <f t="shared" si="6"/>
        <v>0</v>
      </c>
      <c r="AD6" s="73">
        <f t="shared" si="7"/>
        <v>0</v>
      </c>
      <c r="AE6" s="73">
        <f t="shared" si="8"/>
        <v>0</v>
      </c>
      <c r="AF6" s="73">
        <f t="shared" si="9"/>
        <v>0</v>
      </c>
      <c r="AG6" s="73">
        <f t="shared" si="10"/>
        <v>0</v>
      </c>
      <c r="AH6" s="73">
        <f t="shared" si="11"/>
        <v>0</v>
      </c>
      <c r="AI6" s="73">
        <f t="shared" si="12"/>
        <v>0</v>
      </c>
      <c r="AJ6" s="73">
        <f t="shared" si="13"/>
        <v>0</v>
      </c>
      <c r="AK6" s="73">
        <f t="shared" si="14"/>
        <v>0</v>
      </c>
      <c r="AQ6" s="72" t="s">
        <v>58</v>
      </c>
      <c r="AR6" s="98">
        <f t="shared" si="0"/>
        <v>0</v>
      </c>
      <c r="AS6" s="59">
        <f>AD63</f>
        <v>0</v>
      </c>
      <c r="AT6" s="59">
        <f>N63</f>
        <v>0</v>
      </c>
    </row>
    <row r="7" spans="2:48">
      <c r="B7" s="61"/>
      <c r="C7" s="63"/>
      <c r="D7" s="80"/>
      <c r="E7" s="57"/>
      <c r="F7" s="77"/>
      <c r="G7" s="78">
        <f t="shared" si="1"/>
        <v>0</v>
      </c>
      <c r="H7" s="79">
        <f t="shared" si="2"/>
        <v>0</v>
      </c>
      <c r="I7" s="92"/>
      <c r="J7" s="73">
        <f t="shared" si="15"/>
        <v>0</v>
      </c>
      <c r="K7" s="73">
        <f t="shared" si="16"/>
        <v>0</v>
      </c>
      <c r="L7" s="73">
        <f t="shared" si="17"/>
        <v>0</v>
      </c>
      <c r="M7" s="73">
        <f t="shared" si="18"/>
        <v>0</v>
      </c>
      <c r="N7" s="73">
        <f t="shared" si="19"/>
        <v>0</v>
      </c>
      <c r="O7" s="73">
        <f t="shared" si="20"/>
        <v>0</v>
      </c>
      <c r="P7" s="73">
        <f t="shared" si="21"/>
        <v>0</v>
      </c>
      <c r="Q7" s="73">
        <f t="shared" si="22"/>
        <v>0</v>
      </c>
      <c r="R7" s="73">
        <f t="shared" si="23"/>
        <v>0</v>
      </c>
      <c r="S7" s="73">
        <f t="shared" si="24"/>
        <v>0</v>
      </c>
      <c r="T7" s="73">
        <f t="shared" si="25"/>
        <v>0</v>
      </c>
      <c r="U7" s="73">
        <f t="shared" si="26"/>
        <v>0</v>
      </c>
      <c r="V7" s="73"/>
      <c r="W7" s="73"/>
      <c r="X7" s="73"/>
      <c r="Z7" s="73">
        <f t="shared" si="3"/>
        <v>0</v>
      </c>
      <c r="AA7" s="73">
        <f t="shared" si="4"/>
        <v>0</v>
      </c>
      <c r="AB7" s="73">
        <f t="shared" si="5"/>
        <v>0</v>
      </c>
      <c r="AC7" s="73">
        <f t="shared" si="6"/>
        <v>0</v>
      </c>
      <c r="AD7" s="73">
        <f t="shared" si="7"/>
        <v>0</v>
      </c>
      <c r="AE7" s="73">
        <f t="shared" si="8"/>
        <v>0</v>
      </c>
      <c r="AF7" s="73">
        <f t="shared" si="9"/>
        <v>0</v>
      </c>
      <c r="AG7" s="73">
        <f t="shared" si="10"/>
        <v>0</v>
      </c>
      <c r="AH7" s="73">
        <f t="shared" si="11"/>
        <v>0</v>
      </c>
      <c r="AI7" s="73">
        <f t="shared" si="12"/>
        <v>0</v>
      </c>
      <c r="AJ7" s="73">
        <f t="shared" si="13"/>
        <v>0</v>
      </c>
      <c r="AK7" s="73">
        <f t="shared" si="14"/>
        <v>0</v>
      </c>
      <c r="AQ7" s="72" t="s">
        <v>55</v>
      </c>
      <c r="AR7" s="98">
        <f t="shared" si="0"/>
        <v>0</v>
      </c>
      <c r="AS7" s="59">
        <f>AE63</f>
        <v>0</v>
      </c>
      <c r="AT7" s="59">
        <f>O63</f>
        <v>0</v>
      </c>
    </row>
    <row r="8" spans="2:48">
      <c r="B8" s="61"/>
      <c r="C8" s="63"/>
      <c r="D8" s="80"/>
      <c r="E8" s="57"/>
      <c r="F8" s="77"/>
      <c r="G8" s="78">
        <f t="shared" si="1"/>
        <v>0</v>
      </c>
      <c r="H8" s="79">
        <f t="shared" si="2"/>
        <v>0</v>
      </c>
      <c r="I8" s="92"/>
      <c r="J8" s="73">
        <f t="shared" si="15"/>
        <v>0</v>
      </c>
      <c r="K8" s="73">
        <f t="shared" si="16"/>
        <v>0</v>
      </c>
      <c r="L8" s="73">
        <f t="shared" si="17"/>
        <v>0</v>
      </c>
      <c r="M8" s="73">
        <f t="shared" si="18"/>
        <v>0</v>
      </c>
      <c r="N8" s="73">
        <f t="shared" si="19"/>
        <v>0</v>
      </c>
      <c r="O8" s="73">
        <f t="shared" si="20"/>
        <v>0</v>
      </c>
      <c r="P8" s="73">
        <f t="shared" si="21"/>
        <v>0</v>
      </c>
      <c r="Q8" s="73">
        <f t="shared" si="22"/>
        <v>0</v>
      </c>
      <c r="R8" s="73">
        <f t="shared" si="23"/>
        <v>0</v>
      </c>
      <c r="S8" s="73">
        <f t="shared" si="24"/>
        <v>0</v>
      </c>
      <c r="T8" s="73">
        <f t="shared" si="25"/>
        <v>0</v>
      </c>
      <c r="U8" s="73">
        <f t="shared" si="26"/>
        <v>0</v>
      </c>
      <c r="V8" s="73"/>
      <c r="W8" s="73"/>
      <c r="X8" s="73"/>
      <c r="Z8" s="73">
        <f t="shared" si="3"/>
        <v>0</v>
      </c>
      <c r="AA8" s="73">
        <f t="shared" si="4"/>
        <v>0</v>
      </c>
      <c r="AB8" s="73">
        <f t="shared" si="5"/>
        <v>0</v>
      </c>
      <c r="AC8" s="73">
        <f t="shared" si="6"/>
        <v>0</v>
      </c>
      <c r="AD8" s="73">
        <f t="shared" si="7"/>
        <v>0</v>
      </c>
      <c r="AE8" s="73">
        <f t="shared" si="8"/>
        <v>0</v>
      </c>
      <c r="AF8" s="73">
        <f t="shared" si="9"/>
        <v>0</v>
      </c>
      <c r="AG8" s="73">
        <f t="shared" si="10"/>
        <v>0</v>
      </c>
      <c r="AH8" s="73">
        <f t="shared" si="11"/>
        <v>0</v>
      </c>
      <c r="AI8" s="73">
        <f t="shared" si="12"/>
        <v>0</v>
      </c>
      <c r="AJ8" s="73">
        <f t="shared" si="13"/>
        <v>0</v>
      </c>
      <c r="AK8" s="73">
        <f t="shared" si="14"/>
        <v>0</v>
      </c>
      <c r="AQ8" s="72" t="s">
        <v>56</v>
      </c>
      <c r="AR8" s="98">
        <f t="shared" si="0"/>
        <v>0</v>
      </c>
      <c r="AS8" s="59">
        <f>AF63</f>
        <v>0</v>
      </c>
      <c r="AT8" s="59">
        <f>P63</f>
        <v>0</v>
      </c>
    </row>
    <row r="9" spans="2:48">
      <c r="B9" s="61"/>
      <c r="C9" s="63"/>
      <c r="D9" s="80"/>
      <c r="E9" s="57"/>
      <c r="F9" s="77"/>
      <c r="G9" s="78">
        <f t="shared" si="1"/>
        <v>0</v>
      </c>
      <c r="H9" s="79">
        <f t="shared" si="2"/>
        <v>0</v>
      </c>
      <c r="I9" s="92"/>
      <c r="J9" s="73">
        <f t="shared" si="15"/>
        <v>0</v>
      </c>
      <c r="K9" s="73">
        <f t="shared" si="16"/>
        <v>0</v>
      </c>
      <c r="L9" s="73">
        <f t="shared" si="17"/>
        <v>0</v>
      </c>
      <c r="M9" s="73">
        <f t="shared" si="18"/>
        <v>0</v>
      </c>
      <c r="N9" s="73">
        <f t="shared" si="19"/>
        <v>0</v>
      </c>
      <c r="O9" s="73">
        <f t="shared" si="20"/>
        <v>0</v>
      </c>
      <c r="P9" s="73">
        <f t="shared" si="21"/>
        <v>0</v>
      </c>
      <c r="Q9" s="73">
        <f t="shared" si="22"/>
        <v>0</v>
      </c>
      <c r="R9" s="73">
        <f t="shared" si="23"/>
        <v>0</v>
      </c>
      <c r="S9" s="73">
        <f t="shared" si="24"/>
        <v>0</v>
      </c>
      <c r="T9" s="73">
        <f t="shared" si="25"/>
        <v>0</v>
      </c>
      <c r="U9" s="73">
        <f t="shared" si="26"/>
        <v>0</v>
      </c>
      <c r="V9" s="73"/>
      <c r="W9" s="73"/>
      <c r="X9" s="73"/>
      <c r="Z9" s="73">
        <f t="shared" si="3"/>
        <v>0</v>
      </c>
      <c r="AA9" s="73">
        <f t="shared" si="4"/>
        <v>0</v>
      </c>
      <c r="AB9" s="73">
        <f t="shared" si="5"/>
        <v>0</v>
      </c>
      <c r="AC9" s="73">
        <f t="shared" si="6"/>
        <v>0</v>
      </c>
      <c r="AD9" s="73">
        <f t="shared" si="7"/>
        <v>0</v>
      </c>
      <c r="AE9" s="73">
        <f t="shared" si="8"/>
        <v>0</v>
      </c>
      <c r="AF9" s="73">
        <f t="shared" si="9"/>
        <v>0</v>
      </c>
      <c r="AG9" s="73">
        <f t="shared" si="10"/>
        <v>0</v>
      </c>
      <c r="AH9" s="73">
        <f t="shared" si="11"/>
        <v>0</v>
      </c>
      <c r="AI9" s="73">
        <f t="shared" si="12"/>
        <v>0</v>
      </c>
      <c r="AJ9" s="73">
        <f t="shared" si="13"/>
        <v>0</v>
      </c>
      <c r="AK9" s="73">
        <f t="shared" si="14"/>
        <v>0</v>
      </c>
      <c r="AQ9" s="72" t="s">
        <v>61</v>
      </c>
      <c r="AR9" s="98">
        <f t="shared" si="0"/>
        <v>0</v>
      </c>
      <c r="AS9" s="59">
        <f>AG63</f>
        <v>0</v>
      </c>
      <c r="AT9" s="59">
        <f>Q63</f>
        <v>0</v>
      </c>
    </row>
    <row r="10" spans="2:48">
      <c r="B10" s="61"/>
      <c r="C10" s="63"/>
      <c r="D10" s="80"/>
      <c r="E10" s="57"/>
      <c r="F10" s="77"/>
      <c r="G10" s="78">
        <f t="shared" si="1"/>
        <v>0</v>
      </c>
      <c r="H10" s="79">
        <f t="shared" si="2"/>
        <v>0</v>
      </c>
      <c r="I10" s="92"/>
      <c r="J10" s="73">
        <f t="shared" si="15"/>
        <v>0</v>
      </c>
      <c r="K10" s="73">
        <f t="shared" si="16"/>
        <v>0</v>
      </c>
      <c r="L10" s="73">
        <f t="shared" si="17"/>
        <v>0</v>
      </c>
      <c r="M10" s="73">
        <f t="shared" si="18"/>
        <v>0</v>
      </c>
      <c r="N10" s="73">
        <f t="shared" si="19"/>
        <v>0</v>
      </c>
      <c r="O10" s="73">
        <f t="shared" si="20"/>
        <v>0</v>
      </c>
      <c r="P10" s="73">
        <f t="shared" si="21"/>
        <v>0</v>
      </c>
      <c r="Q10" s="73">
        <f t="shared" si="22"/>
        <v>0</v>
      </c>
      <c r="R10" s="73">
        <f t="shared" si="23"/>
        <v>0</v>
      </c>
      <c r="S10" s="73">
        <f t="shared" si="24"/>
        <v>0</v>
      </c>
      <c r="T10" s="73">
        <f t="shared" si="25"/>
        <v>0</v>
      </c>
      <c r="U10" s="73">
        <f t="shared" si="26"/>
        <v>0</v>
      </c>
      <c r="V10" s="73"/>
      <c r="W10" s="73"/>
      <c r="X10" s="73"/>
      <c r="Z10" s="73">
        <f t="shared" si="3"/>
        <v>0</v>
      </c>
      <c r="AA10" s="73">
        <f t="shared" si="4"/>
        <v>0</v>
      </c>
      <c r="AB10" s="73">
        <f t="shared" si="5"/>
        <v>0</v>
      </c>
      <c r="AC10" s="73">
        <f t="shared" si="6"/>
        <v>0</v>
      </c>
      <c r="AD10" s="73">
        <f t="shared" si="7"/>
        <v>0</v>
      </c>
      <c r="AE10" s="73">
        <f t="shared" si="8"/>
        <v>0</v>
      </c>
      <c r="AF10" s="73">
        <f t="shared" si="9"/>
        <v>0</v>
      </c>
      <c r="AG10" s="73">
        <f t="shared" si="10"/>
        <v>0</v>
      </c>
      <c r="AH10" s="73">
        <f t="shared" si="11"/>
        <v>0</v>
      </c>
      <c r="AI10" s="73">
        <f t="shared" si="12"/>
        <v>0</v>
      </c>
      <c r="AJ10" s="73">
        <f t="shared" si="13"/>
        <v>0</v>
      </c>
      <c r="AK10" s="73">
        <f t="shared" si="14"/>
        <v>0</v>
      </c>
      <c r="AQ10" s="72" t="s">
        <v>40</v>
      </c>
      <c r="AR10" s="98">
        <f t="shared" si="0"/>
        <v>0</v>
      </c>
      <c r="AS10" s="59">
        <f>AH63</f>
        <v>0</v>
      </c>
      <c r="AT10" s="59">
        <f>R63</f>
        <v>0</v>
      </c>
    </row>
    <row r="11" spans="2:48">
      <c r="B11" s="61"/>
      <c r="C11" s="58"/>
      <c r="D11" s="80"/>
      <c r="E11" s="57"/>
      <c r="F11" s="77"/>
      <c r="G11" s="78">
        <f t="shared" si="1"/>
        <v>0</v>
      </c>
      <c r="H11" s="79">
        <f t="shared" si="2"/>
        <v>0</v>
      </c>
      <c r="I11" s="92"/>
      <c r="J11" s="73">
        <f t="shared" si="15"/>
        <v>0</v>
      </c>
      <c r="K11" s="73">
        <f t="shared" si="16"/>
        <v>0</v>
      </c>
      <c r="L11" s="73">
        <f t="shared" si="17"/>
        <v>0</v>
      </c>
      <c r="M11" s="73">
        <f t="shared" si="18"/>
        <v>0</v>
      </c>
      <c r="N11" s="73">
        <f t="shared" si="19"/>
        <v>0</v>
      </c>
      <c r="O11" s="73">
        <f t="shared" si="20"/>
        <v>0</v>
      </c>
      <c r="P11" s="73">
        <f t="shared" si="21"/>
        <v>0</v>
      </c>
      <c r="Q11" s="73">
        <f t="shared" si="22"/>
        <v>0</v>
      </c>
      <c r="R11" s="73">
        <f t="shared" si="23"/>
        <v>0</v>
      </c>
      <c r="S11" s="73">
        <f t="shared" si="24"/>
        <v>0</v>
      </c>
      <c r="T11" s="73">
        <f t="shared" si="25"/>
        <v>0</v>
      </c>
      <c r="U11" s="73">
        <f t="shared" si="26"/>
        <v>0</v>
      </c>
      <c r="V11" s="73"/>
      <c r="W11" s="73"/>
      <c r="X11" s="73"/>
      <c r="Z11" s="73">
        <f t="shared" si="3"/>
        <v>0</v>
      </c>
      <c r="AA11" s="73">
        <f t="shared" si="4"/>
        <v>0</v>
      </c>
      <c r="AB11" s="73">
        <f t="shared" si="5"/>
        <v>0</v>
      </c>
      <c r="AC11" s="73">
        <f t="shared" si="6"/>
        <v>0</v>
      </c>
      <c r="AD11" s="73">
        <f t="shared" si="7"/>
        <v>0</v>
      </c>
      <c r="AE11" s="73">
        <f t="shared" si="8"/>
        <v>0</v>
      </c>
      <c r="AF11" s="73">
        <f t="shared" si="9"/>
        <v>0</v>
      </c>
      <c r="AG11" s="73">
        <f t="shared" si="10"/>
        <v>0</v>
      </c>
      <c r="AH11" s="73">
        <f t="shared" si="11"/>
        <v>0</v>
      </c>
      <c r="AI11" s="73">
        <f t="shared" si="12"/>
        <v>0</v>
      </c>
      <c r="AJ11" s="73">
        <f t="shared" si="13"/>
        <v>0</v>
      </c>
      <c r="AK11" s="73">
        <f t="shared" si="14"/>
        <v>0</v>
      </c>
      <c r="AQ11" s="72" t="s">
        <v>57</v>
      </c>
      <c r="AR11" s="98">
        <f t="shared" si="0"/>
        <v>0</v>
      </c>
      <c r="AS11" s="59">
        <f>AI63</f>
        <v>0</v>
      </c>
      <c r="AT11" s="59">
        <f>S63</f>
        <v>0</v>
      </c>
    </row>
    <row r="12" spans="2:48">
      <c r="B12" s="61"/>
      <c r="C12" s="63"/>
      <c r="D12" s="80"/>
      <c r="E12" s="57"/>
      <c r="F12" s="77"/>
      <c r="G12" s="78">
        <f t="shared" si="1"/>
        <v>0</v>
      </c>
      <c r="H12" s="79">
        <f t="shared" si="2"/>
        <v>0</v>
      </c>
      <c r="I12" s="92"/>
      <c r="J12" s="73">
        <f t="shared" si="15"/>
        <v>0</v>
      </c>
      <c r="K12" s="73">
        <f t="shared" si="16"/>
        <v>0</v>
      </c>
      <c r="L12" s="73">
        <f t="shared" si="17"/>
        <v>0</v>
      </c>
      <c r="M12" s="73">
        <f t="shared" si="18"/>
        <v>0</v>
      </c>
      <c r="N12" s="73">
        <f t="shared" si="19"/>
        <v>0</v>
      </c>
      <c r="O12" s="73">
        <f t="shared" si="20"/>
        <v>0</v>
      </c>
      <c r="P12" s="73">
        <f t="shared" si="21"/>
        <v>0</v>
      </c>
      <c r="Q12" s="73">
        <f t="shared" si="22"/>
        <v>0</v>
      </c>
      <c r="R12" s="73">
        <f t="shared" si="23"/>
        <v>0</v>
      </c>
      <c r="S12" s="73">
        <f t="shared" si="24"/>
        <v>0</v>
      </c>
      <c r="T12" s="73">
        <f t="shared" si="25"/>
        <v>0</v>
      </c>
      <c r="U12" s="73">
        <f t="shared" si="26"/>
        <v>0</v>
      </c>
      <c r="V12" s="73"/>
      <c r="W12" s="73"/>
      <c r="X12" s="73"/>
      <c r="Z12" s="73">
        <f t="shared" si="3"/>
        <v>0</v>
      </c>
      <c r="AA12" s="73">
        <f t="shared" si="4"/>
        <v>0</v>
      </c>
      <c r="AB12" s="73">
        <f t="shared" si="5"/>
        <v>0</v>
      </c>
      <c r="AC12" s="73">
        <f t="shared" si="6"/>
        <v>0</v>
      </c>
      <c r="AD12" s="73">
        <f t="shared" si="7"/>
        <v>0</v>
      </c>
      <c r="AE12" s="73">
        <f t="shared" si="8"/>
        <v>0</v>
      </c>
      <c r="AF12" s="73">
        <f t="shared" si="9"/>
        <v>0</v>
      </c>
      <c r="AG12" s="73">
        <f t="shared" si="10"/>
        <v>0</v>
      </c>
      <c r="AH12" s="73">
        <f t="shared" si="11"/>
        <v>0</v>
      </c>
      <c r="AI12" s="73">
        <f t="shared" si="12"/>
        <v>0</v>
      </c>
      <c r="AJ12" s="73">
        <f t="shared" si="13"/>
        <v>0</v>
      </c>
      <c r="AK12" s="73">
        <f t="shared" si="14"/>
        <v>0</v>
      </c>
      <c r="AQ12" s="72" t="s">
        <v>60</v>
      </c>
      <c r="AR12" s="98">
        <f t="shared" si="0"/>
        <v>0</v>
      </c>
      <c r="AS12" s="59">
        <f>AJ63</f>
        <v>0</v>
      </c>
      <c r="AT12" s="59">
        <f>T63</f>
        <v>0</v>
      </c>
    </row>
    <row r="13" spans="2:48">
      <c r="B13" s="61"/>
      <c r="C13" s="63"/>
      <c r="D13" s="80"/>
      <c r="E13" s="57"/>
      <c r="F13" s="77"/>
      <c r="G13" s="78">
        <f>(E13/3)*2</f>
        <v>0</v>
      </c>
      <c r="H13" s="79">
        <f>E13/3</f>
        <v>0</v>
      </c>
      <c r="I13" s="92"/>
      <c r="J13" s="73">
        <f t="shared" si="15"/>
        <v>0</v>
      </c>
      <c r="K13" s="73">
        <f t="shared" si="16"/>
        <v>0</v>
      </c>
      <c r="L13" s="73">
        <f t="shared" si="17"/>
        <v>0</v>
      </c>
      <c r="M13" s="73">
        <f t="shared" si="18"/>
        <v>0</v>
      </c>
      <c r="N13" s="73">
        <f t="shared" si="19"/>
        <v>0</v>
      </c>
      <c r="O13" s="73">
        <f t="shared" si="20"/>
        <v>0</v>
      </c>
      <c r="P13" s="73">
        <f t="shared" si="21"/>
        <v>0</v>
      </c>
      <c r="Q13" s="73">
        <f t="shared" si="22"/>
        <v>0</v>
      </c>
      <c r="R13" s="73">
        <f t="shared" si="23"/>
        <v>0</v>
      </c>
      <c r="S13" s="73">
        <f t="shared" si="24"/>
        <v>0</v>
      </c>
      <c r="T13" s="73">
        <f t="shared" si="25"/>
        <v>0</v>
      </c>
      <c r="U13" s="73">
        <f t="shared" si="26"/>
        <v>0</v>
      </c>
      <c r="V13" s="73"/>
      <c r="W13" s="73"/>
      <c r="X13" s="73"/>
      <c r="Z13" s="73">
        <f t="shared" si="3"/>
        <v>0</v>
      </c>
      <c r="AA13" s="73">
        <f t="shared" si="4"/>
        <v>0</v>
      </c>
      <c r="AB13" s="73">
        <f t="shared" si="5"/>
        <v>0</v>
      </c>
      <c r="AC13" s="73">
        <f t="shared" si="6"/>
        <v>0</v>
      </c>
      <c r="AD13" s="73">
        <f t="shared" si="7"/>
        <v>0</v>
      </c>
      <c r="AE13" s="73">
        <f t="shared" si="8"/>
        <v>0</v>
      </c>
      <c r="AF13" s="73">
        <f t="shared" si="9"/>
        <v>0</v>
      </c>
      <c r="AG13" s="73">
        <f t="shared" si="10"/>
        <v>0</v>
      </c>
      <c r="AH13" s="73">
        <f t="shared" si="11"/>
        <v>0</v>
      </c>
      <c r="AI13" s="73">
        <f t="shared" si="12"/>
        <v>0</v>
      </c>
      <c r="AJ13" s="73">
        <f t="shared" si="13"/>
        <v>0</v>
      </c>
      <c r="AK13" s="73">
        <f t="shared" si="14"/>
        <v>0</v>
      </c>
      <c r="AQ13" s="72" t="s">
        <v>54</v>
      </c>
      <c r="AR13" s="98">
        <f t="shared" si="0"/>
        <v>0</v>
      </c>
      <c r="AS13" s="59">
        <f>AK63</f>
        <v>0</v>
      </c>
      <c r="AT13" s="59">
        <f>U63</f>
        <v>0</v>
      </c>
    </row>
    <row r="14" spans="2:48" ht="16.5" customHeight="1">
      <c r="B14" s="61"/>
      <c r="C14" s="63"/>
      <c r="D14" s="80"/>
      <c r="E14" s="57"/>
      <c r="F14" s="77"/>
      <c r="G14" s="78">
        <f t="shared" ref="G14:G15" si="27">(E14/3)*2</f>
        <v>0</v>
      </c>
      <c r="H14" s="79">
        <f t="shared" ref="H14:H15" si="28">E14/3</f>
        <v>0</v>
      </c>
      <c r="I14" s="92"/>
      <c r="J14" s="73">
        <f t="shared" si="15"/>
        <v>0</v>
      </c>
      <c r="K14" s="73">
        <f t="shared" si="16"/>
        <v>0</v>
      </c>
      <c r="L14" s="73">
        <f t="shared" si="17"/>
        <v>0</v>
      </c>
      <c r="M14" s="73">
        <f t="shared" si="18"/>
        <v>0</v>
      </c>
      <c r="N14" s="73">
        <f t="shared" si="19"/>
        <v>0</v>
      </c>
      <c r="O14" s="73">
        <f t="shared" si="20"/>
        <v>0</v>
      </c>
      <c r="P14" s="73">
        <f t="shared" si="21"/>
        <v>0</v>
      </c>
      <c r="Q14" s="73">
        <f t="shared" si="22"/>
        <v>0</v>
      </c>
      <c r="R14" s="73">
        <f t="shared" si="23"/>
        <v>0</v>
      </c>
      <c r="S14" s="73">
        <f t="shared" si="24"/>
        <v>0</v>
      </c>
      <c r="T14" s="73">
        <f t="shared" si="25"/>
        <v>0</v>
      </c>
      <c r="U14" s="73">
        <f t="shared" si="26"/>
        <v>0</v>
      </c>
      <c r="V14" s="73"/>
      <c r="W14" s="73"/>
      <c r="X14" s="73"/>
      <c r="Z14" s="73">
        <f t="shared" si="3"/>
        <v>0</v>
      </c>
      <c r="AA14" s="73">
        <f t="shared" si="4"/>
        <v>0</v>
      </c>
      <c r="AB14" s="73">
        <f t="shared" si="5"/>
        <v>0</v>
      </c>
      <c r="AC14" s="73">
        <f t="shared" si="6"/>
        <v>0</v>
      </c>
      <c r="AD14" s="73">
        <f t="shared" si="7"/>
        <v>0</v>
      </c>
      <c r="AE14" s="73">
        <f t="shared" si="8"/>
        <v>0</v>
      </c>
      <c r="AF14" s="73">
        <f t="shared" si="9"/>
        <v>0</v>
      </c>
      <c r="AG14" s="73">
        <f t="shared" si="10"/>
        <v>0</v>
      </c>
      <c r="AH14" s="73">
        <f t="shared" si="11"/>
        <v>0</v>
      </c>
      <c r="AI14" s="73">
        <f t="shared" si="12"/>
        <v>0</v>
      </c>
      <c r="AJ14" s="73">
        <f t="shared" si="13"/>
        <v>0</v>
      </c>
      <c r="AK14" s="73">
        <f t="shared" si="14"/>
        <v>0</v>
      </c>
      <c r="AQ14" s="72"/>
      <c r="AR14" s="98">
        <f t="shared" si="0"/>
        <v>0</v>
      </c>
      <c r="AS14" s="59">
        <f>AL63</f>
        <v>0</v>
      </c>
      <c r="AT14" s="59">
        <f>V63</f>
        <v>0</v>
      </c>
    </row>
    <row r="15" spans="2:48" ht="16.5" customHeight="1">
      <c r="B15" s="61"/>
      <c r="C15" s="63"/>
      <c r="D15" s="80"/>
      <c r="E15" s="57"/>
      <c r="F15" s="77"/>
      <c r="G15" s="78">
        <f t="shared" si="27"/>
        <v>0</v>
      </c>
      <c r="H15" s="79">
        <f t="shared" si="28"/>
        <v>0</v>
      </c>
      <c r="I15" s="92"/>
      <c r="J15" s="73">
        <f t="shared" si="15"/>
        <v>0</v>
      </c>
      <c r="K15" s="73">
        <f t="shared" si="16"/>
        <v>0</v>
      </c>
      <c r="L15" s="73">
        <f t="shared" si="17"/>
        <v>0</v>
      </c>
      <c r="M15" s="73">
        <f t="shared" si="18"/>
        <v>0</v>
      </c>
      <c r="N15" s="73">
        <f t="shared" si="19"/>
        <v>0</v>
      </c>
      <c r="O15" s="73">
        <f t="shared" si="20"/>
        <v>0</v>
      </c>
      <c r="P15" s="73">
        <f t="shared" si="21"/>
        <v>0</v>
      </c>
      <c r="Q15" s="73">
        <f t="shared" si="22"/>
        <v>0</v>
      </c>
      <c r="R15" s="73">
        <f t="shared" si="23"/>
        <v>0</v>
      </c>
      <c r="S15" s="73">
        <f t="shared" si="24"/>
        <v>0</v>
      </c>
      <c r="T15" s="73">
        <f t="shared" si="25"/>
        <v>0</v>
      </c>
      <c r="U15" s="73">
        <f t="shared" si="26"/>
        <v>0</v>
      </c>
      <c r="V15" s="73"/>
      <c r="W15" s="73"/>
      <c r="X15" s="73"/>
      <c r="Z15" s="73">
        <f t="shared" si="3"/>
        <v>0</v>
      </c>
      <c r="AA15" s="73">
        <f t="shared" si="4"/>
        <v>0</v>
      </c>
      <c r="AB15" s="73">
        <f t="shared" si="5"/>
        <v>0</v>
      </c>
      <c r="AC15" s="73">
        <f t="shared" si="6"/>
        <v>0</v>
      </c>
      <c r="AD15" s="73">
        <f t="shared" si="7"/>
        <v>0</v>
      </c>
      <c r="AE15" s="73">
        <f t="shared" si="8"/>
        <v>0</v>
      </c>
      <c r="AF15" s="73">
        <f t="shared" si="9"/>
        <v>0</v>
      </c>
      <c r="AG15" s="73">
        <f t="shared" si="10"/>
        <v>0</v>
      </c>
      <c r="AH15" s="73">
        <f t="shared" si="11"/>
        <v>0</v>
      </c>
      <c r="AI15" s="73">
        <f t="shared" si="12"/>
        <v>0</v>
      </c>
      <c r="AJ15" s="73">
        <f t="shared" si="13"/>
        <v>0</v>
      </c>
      <c r="AK15" s="73">
        <f t="shared" si="14"/>
        <v>0</v>
      </c>
      <c r="AQ15" s="72"/>
      <c r="AR15" s="98">
        <f t="shared" si="0"/>
        <v>0</v>
      </c>
      <c r="AS15" s="59">
        <f>AM63</f>
        <v>0</v>
      </c>
      <c r="AT15" s="59">
        <f>W63</f>
        <v>0</v>
      </c>
    </row>
    <row r="16" spans="2:48" ht="16.5" customHeight="1">
      <c r="B16" s="61"/>
      <c r="C16" s="63"/>
      <c r="D16" s="80"/>
      <c r="E16" s="57"/>
      <c r="F16" s="77"/>
      <c r="G16" s="78">
        <f t="shared" ref="G16:G62" si="29">IF(F16="MARCIA",E16,IF(F16="AMBOS",E16/2,0))</f>
        <v>0</v>
      </c>
      <c r="H16" s="79">
        <f t="shared" ref="H16:H62" si="30">IF(F16="LUCIANO",E16,IF(F16="AMBOS",E16/2,0))</f>
        <v>0</v>
      </c>
      <c r="I16" s="92"/>
      <c r="J16" s="73">
        <f t="shared" si="15"/>
        <v>0</v>
      </c>
      <c r="K16" s="73">
        <f t="shared" si="16"/>
        <v>0</v>
      </c>
      <c r="L16" s="73">
        <f t="shared" si="17"/>
        <v>0</v>
      </c>
      <c r="M16" s="73">
        <f t="shared" si="18"/>
        <v>0</v>
      </c>
      <c r="N16" s="73">
        <f t="shared" si="19"/>
        <v>0</v>
      </c>
      <c r="O16" s="73">
        <f t="shared" si="20"/>
        <v>0</v>
      </c>
      <c r="P16" s="73">
        <f t="shared" si="21"/>
        <v>0</v>
      </c>
      <c r="Q16" s="73">
        <f t="shared" si="22"/>
        <v>0</v>
      </c>
      <c r="R16" s="73">
        <f t="shared" si="23"/>
        <v>0</v>
      </c>
      <c r="S16" s="73">
        <f t="shared" si="24"/>
        <v>0</v>
      </c>
      <c r="T16" s="73">
        <f t="shared" si="25"/>
        <v>0</v>
      </c>
      <c r="U16" s="73">
        <f t="shared" si="26"/>
        <v>0</v>
      </c>
      <c r="V16" s="73"/>
      <c r="W16" s="73"/>
      <c r="X16" s="73"/>
      <c r="Z16" s="73">
        <f t="shared" si="3"/>
        <v>0</v>
      </c>
      <c r="AA16" s="73">
        <f t="shared" si="4"/>
        <v>0</v>
      </c>
      <c r="AB16" s="73">
        <f t="shared" si="5"/>
        <v>0</v>
      </c>
      <c r="AC16" s="73">
        <f t="shared" si="6"/>
        <v>0</v>
      </c>
      <c r="AD16" s="73">
        <f t="shared" si="7"/>
        <v>0</v>
      </c>
      <c r="AE16" s="73">
        <f t="shared" si="8"/>
        <v>0</v>
      </c>
      <c r="AF16" s="73">
        <f t="shared" si="9"/>
        <v>0</v>
      </c>
      <c r="AG16" s="73">
        <f t="shared" si="10"/>
        <v>0</v>
      </c>
      <c r="AH16" s="73">
        <f t="shared" si="11"/>
        <v>0</v>
      </c>
      <c r="AI16" s="73">
        <f t="shared" si="12"/>
        <v>0</v>
      </c>
      <c r="AJ16" s="73">
        <f t="shared" si="13"/>
        <v>0</v>
      </c>
      <c r="AK16" s="73">
        <f t="shared" si="14"/>
        <v>0</v>
      </c>
      <c r="AQ16" s="72"/>
      <c r="AR16" s="98">
        <f t="shared" si="0"/>
        <v>0</v>
      </c>
      <c r="AS16" s="96">
        <f>AN63</f>
        <v>0</v>
      </c>
      <c r="AT16" s="96">
        <f>X63</f>
        <v>0</v>
      </c>
      <c r="AU16" s="60"/>
    </row>
    <row r="17" spans="2:52">
      <c r="B17" s="61"/>
      <c r="C17" s="63"/>
      <c r="D17" s="80"/>
      <c r="E17" s="57"/>
      <c r="F17" s="77"/>
      <c r="G17" s="78">
        <f t="shared" si="29"/>
        <v>0</v>
      </c>
      <c r="H17" s="79">
        <f t="shared" si="30"/>
        <v>0</v>
      </c>
      <c r="I17" s="92"/>
      <c r="J17" s="73">
        <f t="shared" si="15"/>
        <v>0</v>
      </c>
      <c r="K17" s="73">
        <f t="shared" si="16"/>
        <v>0</v>
      </c>
      <c r="L17" s="73">
        <f t="shared" si="17"/>
        <v>0</v>
      </c>
      <c r="M17" s="73">
        <f t="shared" si="18"/>
        <v>0</v>
      </c>
      <c r="N17" s="73">
        <f t="shared" si="19"/>
        <v>0</v>
      </c>
      <c r="O17" s="73">
        <f t="shared" si="20"/>
        <v>0</v>
      </c>
      <c r="P17" s="73">
        <f t="shared" si="21"/>
        <v>0</v>
      </c>
      <c r="Q17" s="73">
        <f t="shared" si="22"/>
        <v>0</v>
      </c>
      <c r="R17" s="73">
        <f t="shared" si="23"/>
        <v>0</v>
      </c>
      <c r="S17" s="73">
        <f t="shared" si="24"/>
        <v>0</v>
      </c>
      <c r="T17" s="73">
        <f t="shared" si="25"/>
        <v>0</v>
      </c>
      <c r="U17" s="73">
        <f t="shared" si="26"/>
        <v>0</v>
      </c>
      <c r="V17" s="73"/>
      <c r="W17" s="73"/>
      <c r="X17" s="73"/>
      <c r="Z17" s="73">
        <f t="shared" si="3"/>
        <v>0</v>
      </c>
      <c r="AA17" s="73">
        <f t="shared" si="4"/>
        <v>0</v>
      </c>
      <c r="AB17" s="73">
        <f t="shared" si="5"/>
        <v>0</v>
      </c>
      <c r="AC17" s="73">
        <f t="shared" si="6"/>
        <v>0</v>
      </c>
      <c r="AD17" s="73">
        <f t="shared" si="7"/>
        <v>0</v>
      </c>
      <c r="AE17" s="73">
        <f t="shared" si="8"/>
        <v>0</v>
      </c>
      <c r="AF17" s="73">
        <f t="shared" si="9"/>
        <v>0</v>
      </c>
      <c r="AG17" s="73">
        <f t="shared" si="10"/>
        <v>0</v>
      </c>
      <c r="AH17" s="73">
        <f t="shared" si="11"/>
        <v>0</v>
      </c>
      <c r="AI17" s="73">
        <f t="shared" si="12"/>
        <v>0</v>
      </c>
      <c r="AJ17" s="73">
        <f t="shared" si="13"/>
        <v>0</v>
      </c>
      <c r="AK17" s="73">
        <f t="shared" si="14"/>
        <v>0</v>
      </c>
      <c r="AQ17" s="88" t="s">
        <v>69</v>
      </c>
      <c r="AR17" s="97">
        <f>SUM(AR2:AR16)</f>
        <v>0</v>
      </c>
      <c r="AS17" s="89">
        <f>SUM(AS2:AS16)</f>
        <v>0</v>
      </c>
      <c r="AT17" s="89">
        <f>SUM(AT2:AT16)</f>
        <v>0</v>
      </c>
    </row>
    <row r="18" spans="2:52">
      <c r="B18" s="83"/>
      <c r="C18" s="84"/>
      <c r="D18" s="80"/>
      <c r="E18" s="86"/>
      <c r="F18" s="77"/>
      <c r="G18" s="78">
        <f t="shared" si="29"/>
        <v>0</v>
      </c>
      <c r="H18" s="79">
        <f t="shared" si="30"/>
        <v>0</v>
      </c>
      <c r="I18" s="92"/>
      <c r="J18" s="73">
        <f t="shared" si="15"/>
        <v>0</v>
      </c>
      <c r="K18" s="73">
        <f t="shared" si="16"/>
        <v>0</v>
      </c>
      <c r="L18" s="73">
        <f t="shared" si="17"/>
        <v>0</v>
      </c>
      <c r="M18" s="73">
        <f t="shared" si="18"/>
        <v>0</v>
      </c>
      <c r="N18" s="73">
        <f t="shared" si="19"/>
        <v>0</v>
      </c>
      <c r="O18" s="73">
        <f t="shared" si="20"/>
        <v>0</v>
      </c>
      <c r="P18" s="73">
        <f t="shared" si="21"/>
        <v>0</v>
      </c>
      <c r="Q18" s="73">
        <f t="shared" si="22"/>
        <v>0</v>
      </c>
      <c r="R18" s="73">
        <f t="shared" si="23"/>
        <v>0</v>
      </c>
      <c r="S18" s="73">
        <f t="shared" si="24"/>
        <v>0</v>
      </c>
      <c r="T18" s="73">
        <f t="shared" si="25"/>
        <v>0</v>
      </c>
      <c r="U18" s="73">
        <f t="shared" si="26"/>
        <v>0</v>
      </c>
      <c r="V18" s="73"/>
      <c r="W18" s="73"/>
      <c r="X18" s="73"/>
      <c r="Z18" s="73">
        <f t="shared" si="3"/>
        <v>0</v>
      </c>
      <c r="AA18" s="73">
        <f t="shared" si="4"/>
        <v>0</v>
      </c>
      <c r="AB18" s="73">
        <f t="shared" si="5"/>
        <v>0</v>
      </c>
      <c r="AC18" s="73">
        <f t="shared" si="6"/>
        <v>0</v>
      </c>
      <c r="AD18" s="73">
        <f t="shared" si="7"/>
        <v>0</v>
      </c>
      <c r="AE18" s="73">
        <f t="shared" si="8"/>
        <v>0</v>
      </c>
      <c r="AF18" s="73">
        <f t="shared" si="9"/>
        <v>0</v>
      </c>
      <c r="AG18" s="73">
        <f t="shared" si="10"/>
        <v>0</v>
      </c>
      <c r="AH18" s="73">
        <f t="shared" si="11"/>
        <v>0</v>
      </c>
      <c r="AI18" s="73">
        <f t="shared" si="12"/>
        <v>0</v>
      </c>
      <c r="AJ18" s="73">
        <f t="shared" si="13"/>
        <v>0</v>
      </c>
      <c r="AK18" s="73">
        <f t="shared" si="14"/>
        <v>0</v>
      </c>
      <c r="AQ18" s="81" t="s">
        <v>67</v>
      </c>
      <c r="AR18" s="391" t="s">
        <v>45</v>
      </c>
      <c r="AS18" s="392"/>
      <c r="AT18" s="393"/>
      <c r="AU18" s="100"/>
      <c r="AV18" s="99"/>
    </row>
    <row r="19" spans="2:52">
      <c r="B19" s="61"/>
      <c r="C19" s="63"/>
      <c r="D19" s="80"/>
      <c r="E19" s="57"/>
      <c r="F19" s="77"/>
      <c r="G19" s="78">
        <f t="shared" si="29"/>
        <v>0</v>
      </c>
      <c r="H19" s="79">
        <f t="shared" si="30"/>
        <v>0</v>
      </c>
      <c r="I19" s="92"/>
      <c r="J19" s="73">
        <f t="shared" si="15"/>
        <v>0</v>
      </c>
      <c r="K19" s="73">
        <f t="shared" si="16"/>
        <v>0</v>
      </c>
      <c r="L19" s="73">
        <f t="shared" si="17"/>
        <v>0</v>
      </c>
      <c r="M19" s="73">
        <f t="shared" si="18"/>
        <v>0</v>
      </c>
      <c r="N19" s="73">
        <f t="shared" si="19"/>
        <v>0</v>
      </c>
      <c r="O19" s="73">
        <f t="shared" si="20"/>
        <v>0</v>
      </c>
      <c r="P19" s="73">
        <f t="shared" si="21"/>
        <v>0</v>
      </c>
      <c r="Q19" s="73">
        <f t="shared" si="22"/>
        <v>0</v>
      </c>
      <c r="R19" s="73">
        <f t="shared" si="23"/>
        <v>0</v>
      </c>
      <c r="S19" s="73">
        <f t="shared" si="24"/>
        <v>0</v>
      </c>
      <c r="T19" s="73">
        <f t="shared" si="25"/>
        <v>0</v>
      </c>
      <c r="U19" s="73">
        <f t="shared" si="26"/>
        <v>0</v>
      </c>
      <c r="V19" s="73"/>
      <c r="W19" s="73"/>
      <c r="X19" s="73"/>
      <c r="Z19" s="73">
        <f t="shared" si="3"/>
        <v>0</v>
      </c>
      <c r="AA19" s="73">
        <f t="shared" si="4"/>
        <v>0</v>
      </c>
      <c r="AB19" s="73">
        <f t="shared" si="5"/>
        <v>0</v>
      </c>
      <c r="AC19" s="73">
        <f t="shared" si="6"/>
        <v>0</v>
      </c>
      <c r="AD19" s="73">
        <f t="shared" si="7"/>
        <v>0</v>
      </c>
      <c r="AE19" s="73">
        <f t="shared" si="8"/>
        <v>0</v>
      </c>
      <c r="AF19" s="73">
        <f t="shared" si="9"/>
        <v>0</v>
      </c>
      <c r="AG19" s="73">
        <f t="shared" si="10"/>
        <v>0</v>
      </c>
      <c r="AH19" s="73">
        <f t="shared" si="11"/>
        <v>0</v>
      </c>
      <c r="AI19" s="73">
        <f t="shared" si="12"/>
        <v>0</v>
      </c>
      <c r="AJ19" s="73">
        <f t="shared" si="13"/>
        <v>0</v>
      </c>
      <c r="AK19" s="73">
        <f t="shared" si="14"/>
        <v>0</v>
      </c>
      <c r="AQ19" s="81" t="s">
        <v>68</v>
      </c>
      <c r="AU19" s="99"/>
    </row>
    <row r="20" spans="2:52">
      <c r="B20" s="61"/>
      <c r="C20" s="63"/>
      <c r="D20" s="80"/>
      <c r="E20" s="57"/>
      <c r="F20" s="77"/>
      <c r="G20" s="78">
        <f t="shared" si="29"/>
        <v>0</v>
      </c>
      <c r="H20" s="79">
        <f t="shared" si="30"/>
        <v>0</v>
      </c>
      <c r="I20" s="92"/>
      <c r="J20" s="73">
        <f t="shared" si="15"/>
        <v>0</v>
      </c>
      <c r="K20" s="73">
        <f t="shared" si="16"/>
        <v>0</v>
      </c>
      <c r="L20" s="73">
        <f t="shared" si="17"/>
        <v>0</v>
      </c>
      <c r="M20" s="73">
        <f t="shared" si="18"/>
        <v>0</v>
      </c>
      <c r="N20" s="73">
        <f t="shared" si="19"/>
        <v>0</v>
      </c>
      <c r="O20" s="73">
        <f t="shared" si="20"/>
        <v>0</v>
      </c>
      <c r="P20" s="73">
        <f t="shared" si="21"/>
        <v>0</v>
      </c>
      <c r="Q20" s="73">
        <f t="shared" si="22"/>
        <v>0</v>
      </c>
      <c r="R20" s="73">
        <f t="shared" si="23"/>
        <v>0</v>
      </c>
      <c r="S20" s="73">
        <f t="shared" si="24"/>
        <v>0</v>
      </c>
      <c r="T20" s="73">
        <f t="shared" si="25"/>
        <v>0</v>
      </c>
      <c r="U20" s="73">
        <f t="shared" si="26"/>
        <v>0</v>
      </c>
      <c r="V20" s="73"/>
      <c r="W20" s="73"/>
      <c r="X20" s="73"/>
      <c r="Z20" s="73">
        <f t="shared" si="3"/>
        <v>0</v>
      </c>
      <c r="AA20" s="73">
        <f t="shared" si="4"/>
        <v>0</v>
      </c>
      <c r="AB20" s="73">
        <f t="shared" si="5"/>
        <v>0</v>
      </c>
      <c r="AC20" s="73">
        <f t="shared" si="6"/>
        <v>0</v>
      </c>
      <c r="AD20" s="73">
        <f t="shared" si="7"/>
        <v>0</v>
      </c>
      <c r="AE20" s="73">
        <f t="shared" si="8"/>
        <v>0</v>
      </c>
      <c r="AF20" s="73">
        <f t="shared" si="9"/>
        <v>0</v>
      </c>
      <c r="AG20" s="73">
        <f t="shared" si="10"/>
        <v>0</v>
      </c>
      <c r="AH20" s="73">
        <f t="shared" si="11"/>
        <v>0</v>
      </c>
      <c r="AI20" s="73">
        <f t="shared" si="12"/>
        <v>0</v>
      </c>
      <c r="AJ20" s="73">
        <f t="shared" si="13"/>
        <v>0</v>
      </c>
      <c r="AK20" s="73">
        <f t="shared" si="14"/>
        <v>0</v>
      </c>
    </row>
    <row r="21" spans="2:52">
      <c r="B21" s="61"/>
      <c r="C21" s="63"/>
      <c r="D21" s="80"/>
      <c r="E21" s="57"/>
      <c r="F21" s="77"/>
      <c r="G21" s="78">
        <f t="shared" si="29"/>
        <v>0</v>
      </c>
      <c r="H21" s="79">
        <f t="shared" si="30"/>
        <v>0</v>
      </c>
      <c r="I21" s="92"/>
      <c r="J21" s="73">
        <f t="shared" si="15"/>
        <v>0</v>
      </c>
      <c r="K21" s="73">
        <f t="shared" si="16"/>
        <v>0</v>
      </c>
      <c r="L21" s="73">
        <f t="shared" si="17"/>
        <v>0</v>
      </c>
      <c r="M21" s="73">
        <f t="shared" si="18"/>
        <v>0</v>
      </c>
      <c r="N21" s="73">
        <f t="shared" si="19"/>
        <v>0</v>
      </c>
      <c r="O21" s="73">
        <f t="shared" si="20"/>
        <v>0</v>
      </c>
      <c r="P21" s="73">
        <f t="shared" si="21"/>
        <v>0</v>
      </c>
      <c r="Q21" s="73">
        <f t="shared" si="22"/>
        <v>0</v>
      </c>
      <c r="R21" s="73">
        <f t="shared" si="23"/>
        <v>0</v>
      </c>
      <c r="S21" s="73">
        <f t="shared" si="24"/>
        <v>0</v>
      </c>
      <c r="T21" s="73">
        <f t="shared" si="25"/>
        <v>0</v>
      </c>
      <c r="U21" s="73">
        <f t="shared" si="26"/>
        <v>0</v>
      </c>
      <c r="V21" s="73"/>
      <c r="W21" s="73"/>
      <c r="X21" s="73"/>
      <c r="Z21" s="73">
        <f t="shared" si="3"/>
        <v>0</v>
      </c>
      <c r="AA21" s="73">
        <f t="shared" si="4"/>
        <v>0</v>
      </c>
      <c r="AB21" s="73">
        <f t="shared" si="5"/>
        <v>0</v>
      </c>
      <c r="AC21" s="73">
        <f t="shared" si="6"/>
        <v>0</v>
      </c>
      <c r="AD21" s="73">
        <f t="shared" si="7"/>
        <v>0</v>
      </c>
      <c r="AE21" s="73">
        <f t="shared" si="8"/>
        <v>0</v>
      </c>
      <c r="AF21" s="73">
        <f t="shared" si="9"/>
        <v>0</v>
      </c>
      <c r="AG21" s="73">
        <f t="shared" si="10"/>
        <v>0</v>
      </c>
      <c r="AH21" s="73">
        <f t="shared" si="11"/>
        <v>0</v>
      </c>
      <c r="AI21" s="73">
        <f t="shared" si="12"/>
        <v>0</v>
      </c>
      <c r="AJ21" s="73">
        <f t="shared" si="13"/>
        <v>0</v>
      </c>
      <c r="AK21" s="73">
        <f t="shared" si="14"/>
        <v>0</v>
      </c>
    </row>
    <row r="22" spans="2:52">
      <c r="B22" s="61"/>
      <c r="C22" s="63"/>
      <c r="D22" s="80"/>
      <c r="E22" s="57"/>
      <c r="F22" s="77"/>
      <c r="G22" s="78">
        <f t="shared" si="29"/>
        <v>0</v>
      </c>
      <c r="H22" s="79">
        <f t="shared" si="30"/>
        <v>0</v>
      </c>
      <c r="I22" s="93"/>
      <c r="J22" s="73">
        <f t="shared" si="15"/>
        <v>0</v>
      </c>
      <c r="K22" s="73">
        <f t="shared" si="16"/>
        <v>0</v>
      </c>
      <c r="L22" s="73">
        <f t="shared" si="17"/>
        <v>0</v>
      </c>
      <c r="M22" s="73">
        <f t="shared" si="18"/>
        <v>0</v>
      </c>
      <c r="N22" s="73">
        <f t="shared" si="19"/>
        <v>0</v>
      </c>
      <c r="O22" s="73">
        <f t="shared" si="20"/>
        <v>0</v>
      </c>
      <c r="P22" s="73">
        <f t="shared" si="21"/>
        <v>0</v>
      </c>
      <c r="Q22" s="73">
        <f t="shared" si="22"/>
        <v>0</v>
      </c>
      <c r="R22" s="73">
        <f t="shared" si="23"/>
        <v>0</v>
      </c>
      <c r="S22" s="73">
        <f t="shared" si="24"/>
        <v>0</v>
      </c>
      <c r="T22" s="73">
        <f t="shared" si="25"/>
        <v>0</v>
      </c>
      <c r="U22" s="73">
        <f t="shared" si="26"/>
        <v>0</v>
      </c>
      <c r="V22" s="73"/>
      <c r="W22" s="73"/>
      <c r="X22" s="73"/>
      <c r="Y22" s="62"/>
      <c r="Z22" s="73">
        <f t="shared" si="3"/>
        <v>0</v>
      </c>
      <c r="AA22" s="73">
        <f t="shared" si="4"/>
        <v>0</v>
      </c>
      <c r="AB22" s="73">
        <f t="shared" si="5"/>
        <v>0</v>
      </c>
      <c r="AC22" s="73">
        <f t="shared" si="6"/>
        <v>0</v>
      </c>
      <c r="AD22" s="73">
        <f t="shared" si="7"/>
        <v>0</v>
      </c>
      <c r="AE22" s="73">
        <f t="shared" si="8"/>
        <v>0</v>
      </c>
      <c r="AF22" s="73">
        <f t="shared" si="9"/>
        <v>0</v>
      </c>
      <c r="AG22" s="73">
        <f t="shared" si="10"/>
        <v>0</v>
      </c>
      <c r="AH22" s="73">
        <f t="shared" si="11"/>
        <v>0</v>
      </c>
      <c r="AI22" s="73">
        <f t="shared" si="12"/>
        <v>0</v>
      </c>
      <c r="AJ22" s="73">
        <f t="shared" si="13"/>
        <v>0</v>
      </c>
      <c r="AK22" s="73">
        <f t="shared" si="14"/>
        <v>0</v>
      </c>
      <c r="AL22" s="62"/>
      <c r="AM22" s="62"/>
      <c r="AN22" s="62"/>
      <c r="AO22" s="62"/>
      <c r="AP22" s="62"/>
    </row>
    <row r="23" spans="2:52" ht="17.25" thickBot="1">
      <c r="B23" s="61"/>
      <c r="C23" s="63"/>
      <c r="D23" s="80"/>
      <c r="E23" s="57"/>
      <c r="F23" s="77"/>
      <c r="G23" s="78">
        <f t="shared" si="29"/>
        <v>0</v>
      </c>
      <c r="H23" s="79">
        <f t="shared" si="30"/>
        <v>0</v>
      </c>
      <c r="I23" s="92"/>
      <c r="J23" s="73">
        <f t="shared" si="15"/>
        <v>0</v>
      </c>
      <c r="K23" s="73">
        <f t="shared" si="16"/>
        <v>0</v>
      </c>
      <c r="L23" s="73">
        <f t="shared" si="17"/>
        <v>0</v>
      </c>
      <c r="M23" s="73">
        <f t="shared" si="18"/>
        <v>0</v>
      </c>
      <c r="N23" s="73">
        <f t="shared" si="19"/>
        <v>0</v>
      </c>
      <c r="O23" s="73">
        <f t="shared" si="20"/>
        <v>0</v>
      </c>
      <c r="P23" s="73">
        <f t="shared" si="21"/>
        <v>0</v>
      </c>
      <c r="Q23" s="73">
        <f t="shared" si="22"/>
        <v>0</v>
      </c>
      <c r="R23" s="73">
        <f t="shared" si="23"/>
        <v>0</v>
      </c>
      <c r="S23" s="73">
        <f t="shared" si="24"/>
        <v>0</v>
      </c>
      <c r="T23" s="73">
        <f t="shared" si="25"/>
        <v>0</v>
      </c>
      <c r="U23" s="73">
        <f t="shared" si="26"/>
        <v>0</v>
      </c>
      <c r="V23" s="73"/>
      <c r="W23" s="73"/>
      <c r="X23" s="73"/>
      <c r="Z23" s="73">
        <f t="shared" si="3"/>
        <v>0</v>
      </c>
      <c r="AA23" s="73">
        <f t="shared" si="4"/>
        <v>0</v>
      </c>
      <c r="AB23" s="73">
        <f t="shared" si="5"/>
        <v>0</v>
      </c>
      <c r="AC23" s="73">
        <f t="shared" si="6"/>
        <v>0</v>
      </c>
      <c r="AD23" s="73">
        <f t="shared" si="7"/>
        <v>0</v>
      </c>
      <c r="AE23" s="73">
        <f t="shared" si="8"/>
        <v>0</v>
      </c>
      <c r="AF23" s="73">
        <f t="shared" si="9"/>
        <v>0</v>
      </c>
      <c r="AG23" s="73">
        <f t="shared" si="10"/>
        <v>0</v>
      </c>
      <c r="AH23" s="73">
        <f t="shared" si="11"/>
        <v>0</v>
      </c>
      <c r="AI23" s="73">
        <f t="shared" si="12"/>
        <v>0</v>
      </c>
      <c r="AJ23" s="73">
        <f t="shared" si="13"/>
        <v>0</v>
      </c>
      <c r="AK23" s="73">
        <f t="shared" si="14"/>
        <v>0</v>
      </c>
      <c r="AV23" s="396" t="s">
        <v>137</v>
      </c>
      <c r="AW23" s="396"/>
      <c r="AY23" s="396" t="s">
        <v>136</v>
      </c>
      <c r="AZ23" s="396"/>
    </row>
    <row r="24" spans="2:52">
      <c r="B24" s="61"/>
      <c r="C24" s="63"/>
      <c r="D24" s="80"/>
      <c r="E24" s="57"/>
      <c r="F24" s="77"/>
      <c r="G24" s="78">
        <f t="shared" si="29"/>
        <v>0</v>
      </c>
      <c r="H24" s="79">
        <f t="shared" si="30"/>
        <v>0</v>
      </c>
      <c r="I24" s="92"/>
      <c r="J24" s="73">
        <f t="shared" si="15"/>
        <v>0</v>
      </c>
      <c r="K24" s="73">
        <f t="shared" si="16"/>
        <v>0</v>
      </c>
      <c r="L24" s="73">
        <f t="shared" si="17"/>
        <v>0</v>
      </c>
      <c r="M24" s="73">
        <f t="shared" si="18"/>
        <v>0</v>
      </c>
      <c r="N24" s="73">
        <f t="shared" si="19"/>
        <v>0</v>
      </c>
      <c r="O24" s="73">
        <f t="shared" si="20"/>
        <v>0</v>
      </c>
      <c r="P24" s="73">
        <f t="shared" si="21"/>
        <v>0</v>
      </c>
      <c r="Q24" s="73">
        <f t="shared" si="22"/>
        <v>0</v>
      </c>
      <c r="R24" s="73">
        <f t="shared" si="23"/>
        <v>0</v>
      </c>
      <c r="S24" s="73">
        <f t="shared" si="24"/>
        <v>0</v>
      </c>
      <c r="T24" s="73">
        <f t="shared" si="25"/>
        <v>0</v>
      </c>
      <c r="U24" s="73">
        <f t="shared" si="26"/>
        <v>0</v>
      </c>
      <c r="V24" s="73"/>
      <c r="W24" s="73"/>
      <c r="X24" s="73"/>
      <c r="Z24" s="73">
        <f t="shared" si="3"/>
        <v>0</v>
      </c>
      <c r="AA24" s="73">
        <f t="shared" si="4"/>
        <v>0</v>
      </c>
      <c r="AB24" s="73">
        <f t="shared" si="5"/>
        <v>0</v>
      </c>
      <c r="AC24" s="73">
        <f t="shared" si="6"/>
        <v>0</v>
      </c>
      <c r="AD24" s="73">
        <f t="shared" si="7"/>
        <v>0</v>
      </c>
      <c r="AE24" s="73">
        <f t="shared" si="8"/>
        <v>0</v>
      </c>
      <c r="AF24" s="73">
        <f t="shared" si="9"/>
        <v>0</v>
      </c>
      <c r="AG24" s="73">
        <f t="shared" si="10"/>
        <v>0</v>
      </c>
      <c r="AH24" s="73">
        <f t="shared" si="11"/>
        <v>0</v>
      </c>
      <c r="AI24" s="73">
        <f t="shared" si="12"/>
        <v>0</v>
      </c>
      <c r="AJ24" s="73">
        <f t="shared" si="13"/>
        <v>0</v>
      </c>
      <c r="AK24" s="73">
        <f t="shared" si="14"/>
        <v>0</v>
      </c>
      <c r="AV24" s="113" t="s">
        <v>77</v>
      </c>
      <c r="AW24" s="1">
        <v>0</v>
      </c>
      <c r="AY24" s="171" t="s">
        <v>133</v>
      </c>
      <c r="AZ24" s="56">
        <v>0</v>
      </c>
    </row>
    <row r="25" spans="2:52">
      <c r="B25" s="61"/>
      <c r="C25" s="63"/>
      <c r="D25" s="80"/>
      <c r="E25" s="57"/>
      <c r="F25" s="77"/>
      <c r="G25" s="78">
        <f t="shared" si="29"/>
        <v>0</v>
      </c>
      <c r="H25" s="79">
        <f t="shared" si="30"/>
        <v>0</v>
      </c>
      <c r="I25" s="92"/>
      <c r="J25" s="73">
        <f t="shared" si="15"/>
        <v>0</v>
      </c>
      <c r="K25" s="73">
        <f t="shared" si="16"/>
        <v>0</v>
      </c>
      <c r="L25" s="73">
        <f t="shared" si="17"/>
        <v>0</v>
      </c>
      <c r="M25" s="73">
        <f t="shared" si="18"/>
        <v>0</v>
      </c>
      <c r="N25" s="73">
        <f t="shared" si="19"/>
        <v>0</v>
      </c>
      <c r="O25" s="73">
        <f t="shared" si="20"/>
        <v>0</v>
      </c>
      <c r="P25" s="73">
        <f t="shared" si="21"/>
        <v>0</v>
      </c>
      <c r="Q25" s="73">
        <f t="shared" si="22"/>
        <v>0</v>
      </c>
      <c r="R25" s="73">
        <f t="shared" si="23"/>
        <v>0</v>
      </c>
      <c r="S25" s="73">
        <f t="shared" si="24"/>
        <v>0</v>
      </c>
      <c r="T25" s="73">
        <f t="shared" si="25"/>
        <v>0</v>
      </c>
      <c r="U25" s="73">
        <f t="shared" si="26"/>
        <v>0</v>
      </c>
      <c r="V25" s="73"/>
      <c r="W25" s="73"/>
      <c r="X25" s="73"/>
      <c r="Z25" s="73">
        <f t="shared" si="3"/>
        <v>0</v>
      </c>
      <c r="AA25" s="73">
        <f t="shared" si="4"/>
        <v>0</v>
      </c>
      <c r="AB25" s="73">
        <f t="shared" si="5"/>
        <v>0</v>
      </c>
      <c r="AC25" s="73">
        <f t="shared" si="6"/>
        <v>0</v>
      </c>
      <c r="AD25" s="73">
        <f t="shared" si="7"/>
        <v>0</v>
      </c>
      <c r="AE25" s="73">
        <f t="shared" si="8"/>
        <v>0</v>
      </c>
      <c r="AF25" s="73">
        <f t="shared" si="9"/>
        <v>0</v>
      </c>
      <c r="AG25" s="73">
        <f t="shared" si="10"/>
        <v>0</v>
      </c>
      <c r="AH25" s="73">
        <f t="shared" si="11"/>
        <v>0</v>
      </c>
      <c r="AI25" s="73">
        <f t="shared" si="12"/>
        <v>0</v>
      </c>
      <c r="AJ25" s="73">
        <f t="shared" si="13"/>
        <v>0</v>
      </c>
      <c r="AK25" s="73">
        <f t="shared" si="14"/>
        <v>0</v>
      </c>
      <c r="AR25" s="60">
        <f>E13/3</f>
        <v>0</v>
      </c>
      <c r="AV25" s="113" t="s">
        <v>78</v>
      </c>
      <c r="AW25" s="1">
        <v>0</v>
      </c>
      <c r="AY25" s="171" t="s">
        <v>134</v>
      </c>
      <c r="AZ25" s="99">
        <v>0</v>
      </c>
    </row>
    <row r="26" spans="2:52">
      <c r="B26" s="61"/>
      <c r="C26" s="63"/>
      <c r="D26" s="80"/>
      <c r="E26" s="57"/>
      <c r="F26" s="77"/>
      <c r="G26" s="78">
        <f t="shared" si="29"/>
        <v>0</v>
      </c>
      <c r="H26" s="79">
        <f t="shared" si="30"/>
        <v>0</v>
      </c>
      <c r="I26" s="92"/>
      <c r="J26" s="73">
        <f t="shared" si="15"/>
        <v>0</v>
      </c>
      <c r="K26" s="73">
        <f t="shared" si="16"/>
        <v>0</v>
      </c>
      <c r="L26" s="73">
        <f t="shared" si="17"/>
        <v>0</v>
      </c>
      <c r="M26" s="73">
        <f t="shared" si="18"/>
        <v>0</v>
      </c>
      <c r="N26" s="73">
        <f t="shared" si="19"/>
        <v>0</v>
      </c>
      <c r="O26" s="73">
        <f t="shared" si="20"/>
        <v>0</v>
      </c>
      <c r="P26" s="73">
        <f t="shared" si="21"/>
        <v>0</v>
      </c>
      <c r="Q26" s="73">
        <f t="shared" si="22"/>
        <v>0</v>
      </c>
      <c r="R26" s="73">
        <f t="shared" si="23"/>
        <v>0</v>
      </c>
      <c r="S26" s="73">
        <f t="shared" si="24"/>
        <v>0</v>
      </c>
      <c r="T26" s="73">
        <f t="shared" si="25"/>
        <v>0</v>
      </c>
      <c r="U26" s="73">
        <f t="shared" si="26"/>
        <v>0</v>
      </c>
      <c r="V26" s="73"/>
      <c r="W26" s="73"/>
      <c r="X26" s="73"/>
      <c r="Z26" s="73">
        <f t="shared" si="3"/>
        <v>0</v>
      </c>
      <c r="AA26" s="73">
        <f t="shared" si="4"/>
        <v>0</v>
      </c>
      <c r="AB26" s="73">
        <f t="shared" si="5"/>
        <v>0</v>
      </c>
      <c r="AC26" s="73">
        <f t="shared" si="6"/>
        <v>0</v>
      </c>
      <c r="AD26" s="73">
        <f t="shared" si="7"/>
        <v>0</v>
      </c>
      <c r="AE26" s="73">
        <f t="shared" si="8"/>
        <v>0</v>
      </c>
      <c r="AF26" s="73">
        <f t="shared" si="9"/>
        <v>0</v>
      </c>
      <c r="AG26" s="73">
        <f t="shared" si="10"/>
        <v>0</v>
      </c>
      <c r="AH26" s="73">
        <f t="shared" si="11"/>
        <v>0</v>
      </c>
      <c r="AI26" s="73">
        <f t="shared" si="12"/>
        <v>0</v>
      </c>
      <c r="AJ26" s="73">
        <f t="shared" si="13"/>
        <v>0</v>
      </c>
      <c r="AK26" s="73">
        <f t="shared" si="14"/>
        <v>0</v>
      </c>
      <c r="AR26" s="60">
        <f>E14/3</f>
        <v>0</v>
      </c>
      <c r="AV26" s="113" t="s">
        <v>79</v>
      </c>
      <c r="AW26" s="1">
        <v>0</v>
      </c>
      <c r="AY26" s="171" t="s">
        <v>135</v>
      </c>
      <c r="AZ26" s="172">
        <f>27.5</f>
        <v>27.5</v>
      </c>
    </row>
    <row r="27" spans="2:52">
      <c r="B27" s="61"/>
      <c r="C27" s="63"/>
      <c r="D27" s="80"/>
      <c r="E27" s="57"/>
      <c r="F27" s="77"/>
      <c r="G27" s="78">
        <f t="shared" si="29"/>
        <v>0</v>
      </c>
      <c r="H27" s="79">
        <f t="shared" si="30"/>
        <v>0</v>
      </c>
      <c r="I27" s="92"/>
      <c r="J27" s="73">
        <f t="shared" si="15"/>
        <v>0</v>
      </c>
      <c r="K27" s="73">
        <f t="shared" si="16"/>
        <v>0</v>
      </c>
      <c r="L27" s="73">
        <f t="shared" si="17"/>
        <v>0</v>
      </c>
      <c r="M27" s="73">
        <f t="shared" si="18"/>
        <v>0</v>
      </c>
      <c r="N27" s="73">
        <f t="shared" si="19"/>
        <v>0</v>
      </c>
      <c r="O27" s="73">
        <f t="shared" si="20"/>
        <v>0</v>
      </c>
      <c r="P27" s="73">
        <f t="shared" si="21"/>
        <v>0</v>
      </c>
      <c r="Q27" s="73">
        <f t="shared" si="22"/>
        <v>0</v>
      </c>
      <c r="R27" s="73">
        <f t="shared" si="23"/>
        <v>0</v>
      </c>
      <c r="S27" s="73">
        <f t="shared" si="24"/>
        <v>0</v>
      </c>
      <c r="T27" s="73">
        <f t="shared" si="25"/>
        <v>0</v>
      </c>
      <c r="U27" s="73">
        <f t="shared" si="26"/>
        <v>0</v>
      </c>
      <c r="V27" s="73"/>
      <c r="W27" s="73"/>
      <c r="X27" s="73"/>
      <c r="Z27" s="73">
        <f t="shared" si="3"/>
        <v>0</v>
      </c>
      <c r="AA27" s="73">
        <f t="shared" si="4"/>
        <v>0</v>
      </c>
      <c r="AB27" s="73">
        <f t="shared" si="5"/>
        <v>0</v>
      </c>
      <c r="AC27" s="73">
        <f t="shared" si="6"/>
        <v>0</v>
      </c>
      <c r="AD27" s="73">
        <f t="shared" si="7"/>
        <v>0</v>
      </c>
      <c r="AE27" s="73">
        <f t="shared" si="8"/>
        <v>0</v>
      </c>
      <c r="AF27" s="73">
        <f t="shared" si="9"/>
        <v>0</v>
      </c>
      <c r="AG27" s="73">
        <f t="shared" si="10"/>
        <v>0</v>
      </c>
      <c r="AH27" s="73">
        <f t="shared" si="11"/>
        <v>0</v>
      </c>
      <c r="AI27" s="73">
        <f t="shared" si="12"/>
        <v>0</v>
      </c>
      <c r="AJ27" s="73">
        <f t="shared" si="13"/>
        <v>0</v>
      </c>
      <c r="AK27" s="73">
        <f t="shared" si="14"/>
        <v>0</v>
      </c>
      <c r="AR27" s="60">
        <f>E15/3</f>
        <v>0</v>
      </c>
      <c r="AV27" s="113" t="s">
        <v>80</v>
      </c>
      <c r="AW27" s="55">
        <v>0</v>
      </c>
      <c r="AY27" s="171" t="s">
        <v>45</v>
      </c>
      <c r="AZ27" s="173">
        <f>AZ24+AZ25-AZ26</f>
        <v>-27.5</v>
      </c>
    </row>
    <row r="28" spans="2:52">
      <c r="B28" s="61"/>
      <c r="C28" s="63"/>
      <c r="D28" s="80"/>
      <c r="E28" s="57"/>
      <c r="F28" s="77"/>
      <c r="G28" s="78">
        <f t="shared" si="29"/>
        <v>0</v>
      </c>
      <c r="H28" s="79">
        <f t="shared" si="30"/>
        <v>0</v>
      </c>
      <c r="I28" s="92"/>
      <c r="J28" s="73">
        <f t="shared" si="15"/>
        <v>0</v>
      </c>
      <c r="K28" s="73">
        <f t="shared" si="16"/>
        <v>0</v>
      </c>
      <c r="L28" s="73">
        <f t="shared" si="17"/>
        <v>0</v>
      </c>
      <c r="M28" s="73">
        <f t="shared" si="18"/>
        <v>0</v>
      </c>
      <c r="N28" s="73">
        <f t="shared" si="19"/>
        <v>0</v>
      </c>
      <c r="O28" s="73">
        <f t="shared" si="20"/>
        <v>0</v>
      </c>
      <c r="P28" s="73">
        <f t="shared" si="21"/>
        <v>0</v>
      </c>
      <c r="Q28" s="73">
        <f t="shared" si="22"/>
        <v>0</v>
      </c>
      <c r="R28" s="73">
        <f t="shared" si="23"/>
        <v>0</v>
      </c>
      <c r="S28" s="73">
        <f t="shared" si="24"/>
        <v>0</v>
      </c>
      <c r="T28" s="73">
        <f t="shared" si="25"/>
        <v>0</v>
      </c>
      <c r="U28" s="73">
        <f t="shared" si="26"/>
        <v>0</v>
      </c>
      <c r="V28" s="73"/>
      <c r="W28" s="73"/>
      <c r="X28" s="73"/>
      <c r="Z28" s="73">
        <f t="shared" si="3"/>
        <v>0</v>
      </c>
      <c r="AA28" s="73">
        <f t="shared" si="4"/>
        <v>0</v>
      </c>
      <c r="AB28" s="73">
        <f t="shared" si="5"/>
        <v>0</v>
      </c>
      <c r="AC28" s="73">
        <f t="shared" si="6"/>
        <v>0</v>
      </c>
      <c r="AD28" s="73">
        <f t="shared" si="7"/>
        <v>0</v>
      </c>
      <c r="AE28" s="73">
        <f t="shared" si="8"/>
        <v>0</v>
      </c>
      <c r="AF28" s="73">
        <f t="shared" si="9"/>
        <v>0</v>
      </c>
      <c r="AG28" s="73">
        <f t="shared" si="10"/>
        <v>0</v>
      </c>
      <c r="AH28" s="73">
        <f t="shared" si="11"/>
        <v>0</v>
      </c>
      <c r="AI28" s="73">
        <f t="shared" si="12"/>
        <v>0</v>
      </c>
      <c r="AJ28" s="73">
        <f t="shared" si="13"/>
        <v>0</v>
      </c>
      <c r="AK28" s="73">
        <f t="shared" si="14"/>
        <v>0</v>
      </c>
      <c r="AV28" s="113" t="s">
        <v>45</v>
      </c>
      <c r="AW28" s="1">
        <f>+SUM(AW24:AW27)</f>
        <v>0</v>
      </c>
    </row>
    <row r="29" spans="2:52">
      <c r="B29" s="61"/>
      <c r="C29" s="63"/>
      <c r="D29" s="80"/>
      <c r="E29" s="57"/>
      <c r="F29" s="77"/>
      <c r="G29" s="78">
        <f t="shared" si="29"/>
        <v>0</v>
      </c>
      <c r="H29" s="79">
        <f t="shared" si="30"/>
        <v>0</v>
      </c>
      <c r="I29" s="92"/>
      <c r="J29" s="73">
        <f t="shared" si="15"/>
        <v>0</v>
      </c>
      <c r="K29" s="73">
        <f t="shared" si="16"/>
        <v>0</v>
      </c>
      <c r="L29" s="73">
        <f t="shared" si="17"/>
        <v>0</v>
      </c>
      <c r="M29" s="73">
        <f t="shared" si="18"/>
        <v>0</v>
      </c>
      <c r="N29" s="73">
        <f t="shared" si="19"/>
        <v>0</v>
      </c>
      <c r="O29" s="73">
        <f t="shared" si="20"/>
        <v>0</v>
      </c>
      <c r="P29" s="73">
        <f t="shared" si="21"/>
        <v>0</v>
      </c>
      <c r="Q29" s="73">
        <f t="shared" si="22"/>
        <v>0</v>
      </c>
      <c r="R29" s="73">
        <f t="shared" si="23"/>
        <v>0</v>
      </c>
      <c r="S29" s="73">
        <f t="shared" si="24"/>
        <v>0</v>
      </c>
      <c r="T29" s="73">
        <f t="shared" si="25"/>
        <v>0</v>
      </c>
      <c r="U29" s="73">
        <f t="shared" si="26"/>
        <v>0</v>
      </c>
      <c r="V29" s="73"/>
      <c r="W29" s="73"/>
      <c r="X29" s="73"/>
      <c r="Z29" s="73">
        <f t="shared" si="3"/>
        <v>0</v>
      </c>
      <c r="AA29" s="73">
        <f t="shared" si="4"/>
        <v>0</v>
      </c>
      <c r="AB29" s="73">
        <f t="shared" si="5"/>
        <v>0</v>
      </c>
      <c r="AC29" s="73">
        <f t="shared" si="6"/>
        <v>0</v>
      </c>
      <c r="AD29" s="73">
        <f t="shared" si="7"/>
        <v>0</v>
      </c>
      <c r="AE29" s="73">
        <f t="shared" si="8"/>
        <v>0</v>
      </c>
      <c r="AF29" s="73">
        <f t="shared" si="9"/>
        <v>0</v>
      </c>
      <c r="AG29" s="73">
        <f t="shared" si="10"/>
        <v>0</v>
      </c>
      <c r="AH29" s="73">
        <f t="shared" si="11"/>
        <v>0</v>
      </c>
      <c r="AI29" s="73">
        <f t="shared" si="12"/>
        <v>0</v>
      </c>
      <c r="AJ29" s="73">
        <f t="shared" si="13"/>
        <v>0</v>
      </c>
      <c r="AK29" s="73">
        <f t="shared" si="14"/>
        <v>0</v>
      </c>
      <c r="AV29" s="113"/>
      <c r="AW29" s="1"/>
    </row>
    <row r="30" spans="2:52" ht="17.25" thickBot="1">
      <c r="B30" s="61"/>
      <c r="C30" s="63"/>
      <c r="D30" s="80"/>
      <c r="E30" s="57"/>
      <c r="F30" s="77"/>
      <c r="G30" s="78">
        <f t="shared" si="29"/>
        <v>0</v>
      </c>
      <c r="H30" s="79">
        <f t="shared" si="30"/>
        <v>0</v>
      </c>
      <c r="I30" s="92"/>
      <c r="J30" s="73">
        <f t="shared" si="15"/>
        <v>0</v>
      </c>
      <c r="K30" s="73">
        <f t="shared" si="16"/>
        <v>0</v>
      </c>
      <c r="L30" s="73">
        <f t="shared" si="17"/>
        <v>0</v>
      </c>
      <c r="M30" s="73">
        <f t="shared" si="18"/>
        <v>0</v>
      </c>
      <c r="N30" s="73">
        <f t="shared" si="19"/>
        <v>0</v>
      </c>
      <c r="O30" s="73">
        <f t="shared" si="20"/>
        <v>0</v>
      </c>
      <c r="P30" s="73">
        <f t="shared" si="21"/>
        <v>0</v>
      </c>
      <c r="Q30" s="73">
        <f t="shared" si="22"/>
        <v>0</v>
      </c>
      <c r="R30" s="73">
        <f t="shared" si="23"/>
        <v>0</v>
      </c>
      <c r="S30" s="73">
        <f t="shared" si="24"/>
        <v>0</v>
      </c>
      <c r="T30" s="73">
        <f t="shared" si="25"/>
        <v>0</v>
      </c>
      <c r="U30" s="73">
        <f t="shared" si="26"/>
        <v>0</v>
      </c>
      <c r="V30" s="73"/>
      <c r="W30" s="73"/>
      <c r="X30" s="73"/>
      <c r="Z30" s="73">
        <f t="shared" si="3"/>
        <v>0</v>
      </c>
      <c r="AA30" s="73">
        <f t="shared" si="4"/>
        <v>0</v>
      </c>
      <c r="AB30" s="73">
        <f t="shared" si="5"/>
        <v>0</v>
      </c>
      <c r="AC30" s="73">
        <f t="shared" si="6"/>
        <v>0</v>
      </c>
      <c r="AD30" s="73">
        <f t="shared" si="7"/>
        <v>0</v>
      </c>
      <c r="AE30" s="73">
        <f t="shared" si="8"/>
        <v>0</v>
      </c>
      <c r="AF30" s="73">
        <f t="shared" si="9"/>
        <v>0</v>
      </c>
      <c r="AG30" s="73">
        <f t="shared" si="10"/>
        <v>0</v>
      </c>
      <c r="AH30" s="73">
        <f t="shared" si="11"/>
        <v>0</v>
      </c>
      <c r="AI30" s="73">
        <f t="shared" si="12"/>
        <v>0</v>
      </c>
      <c r="AJ30" s="73">
        <f t="shared" si="13"/>
        <v>0</v>
      </c>
      <c r="AK30" s="73">
        <f t="shared" si="14"/>
        <v>0</v>
      </c>
      <c r="AV30" s="1"/>
      <c r="AW30" s="1"/>
    </row>
    <row r="31" spans="2:52" ht="17.25" thickBot="1">
      <c r="B31" s="61"/>
      <c r="C31" s="63"/>
      <c r="D31" s="80"/>
      <c r="E31" s="57"/>
      <c r="F31" s="77"/>
      <c r="G31" s="78">
        <f t="shared" si="29"/>
        <v>0</v>
      </c>
      <c r="H31" s="79">
        <f t="shared" si="30"/>
        <v>0</v>
      </c>
      <c r="I31" s="92"/>
      <c r="J31" s="73">
        <f t="shared" si="15"/>
        <v>0</v>
      </c>
      <c r="K31" s="73">
        <f t="shared" si="16"/>
        <v>0</v>
      </c>
      <c r="L31" s="73">
        <f t="shared" si="17"/>
        <v>0</v>
      </c>
      <c r="M31" s="73">
        <f t="shared" si="18"/>
        <v>0</v>
      </c>
      <c r="N31" s="73">
        <f t="shared" si="19"/>
        <v>0</v>
      </c>
      <c r="O31" s="73">
        <f t="shared" si="20"/>
        <v>0</v>
      </c>
      <c r="P31" s="73">
        <f t="shared" si="21"/>
        <v>0</v>
      </c>
      <c r="Q31" s="73">
        <f t="shared" si="22"/>
        <v>0</v>
      </c>
      <c r="R31" s="73">
        <f t="shared" si="23"/>
        <v>0</v>
      </c>
      <c r="S31" s="73">
        <f t="shared" si="24"/>
        <v>0</v>
      </c>
      <c r="T31" s="73">
        <f t="shared" si="25"/>
        <v>0</v>
      </c>
      <c r="U31" s="73">
        <f t="shared" si="26"/>
        <v>0</v>
      </c>
      <c r="V31" s="73"/>
      <c r="W31" s="73"/>
      <c r="X31" s="73"/>
      <c r="Z31" s="73">
        <f t="shared" si="3"/>
        <v>0</v>
      </c>
      <c r="AA31" s="73">
        <f t="shared" si="4"/>
        <v>0</v>
      </c>
      <c r="AB31" s="73">
        <f t="shared" si="5"/>
        <v>0</v>
      </c>
      <c r="AC31" s="73">
        <f t="shared" si="6"/>
        <v>0</v>
      </c>
      <c r="AD31" s="73">
        <f t="shared" si="7"/>
        <v>0</v>
      </c>
      <c r="AE31" s="73">
        <f t="shared" si="8"/>
        <v>0</v>
      </c>
      <c r="AF31" s="73">
        <f t="shared" si="9"/>
        <v>0</v>
      </c>
      <c r="AG31" s="73">
        <f t="shared" si="10"/>
        <v>0</v>
      </c>
      <c r="AH31" s="73">
        <f t="shared" si="11"/>
        <v>0</v>
      </c>
      <c r="AI31" s="73">
        <f t="shared" si="12"/>
        <v>0</v>
      </c>
      <c r="AJ31" s="73">
        <f t="shared" si="13"/>
        <v>0</v>
      </c>
      <c r="AK31" s="73">
        <f t="shared" si="14"/>
        <v>0</v>
      </c>
      <c r="AV31" s="113" t="s">
        <v>82</v>
      </c>
      <c r="AW31" s="114">
        <f>AW28/2</f>
        <v>0</v>
      </c>
    </row>
    <row r="32" spans="2:52">
      <c r="B32" s="61"/>
      <c r="C32" s="63"/>
      <c r="D32" s="80"/>
      <c r="E32" s="57"/>
      <c r="F32" s="77"/>
      <c r="G32" s="78">
        <f t="shared" si="29"/>
        <v>0</v>
      </c>
      <c r="H32" s="79">
        <f t="shared" si="30"/>
        <v>0</v>
      </c>
      <c r="I32" s="92"/>
      <c r="J32" s="73">
        <f t="shared" si="15"/>
        <v>0</v>
      </c>
      <c r="K32" s="73">
        <f t="shared" si="16"/>
        <v>0</v>
      </c>
      <c r="L32" s="73">
        <f t="shared" si="17"/>
        <v>0</v>
      </c>
      <c r="M32" s="73">
        <f t="shared" si="18"/>
        <v>0</v>
      </c>
      <c r="N32" s="73">
        <f t="shared" si="19"/>
        <v>0</v>
      </c>
      <c r="O32" s="73">
        <f t="shared" si="20"/>
        <v>0</v>
      </c>
      <c r="P32" s="73">
        <f t="shared" si="21"/>
        <v>0</v>
      </c>
      <c r="Q32" s="73">
        <f t="shared" si="22"/>
        <v>0</v>
      </c>
      <c r="R32" s="73">
        <f t="shared" si="23"/>
        <v>0</v>
      </c>
      <c r="S32" s="73">
        <f t="shared" si="24"/>
        <v>0</v>
      </c>
      <c r="T32" s="73">
        <f t="shared" si="25"/>
        <v>0</v>
      </c>
      <c r="U32" s="73">
        <f t="shared" si="26"/>
        <v>0</v>
      </c>
      <c r="V32" s="73"/>
      <c r="W32" s="73"/>
      <c r="X32" s="73"/>
      <c r="Z32" s="73">
        <f t="shared" si="3"/>
        <v>0</v>
      </c>
      <c r="AA32" s="73">
        <f t="shared" si="4"/>
        <v>0</v>
      </c>
      <c r="AB32" s="73">
        <f t="shared" si="5"/>
        <v>0</v>
      </c>
      <c r="AC32" s="73">
        <f t="shared" si="6"/>
        <v>0</v>
      </c>
      <c r="AD32" s="73">
        <f t="shared" si="7"/>
        <v>0</v>
      </c>
      <c r="AE32" s="73">
        <f t="shared" si="8"/>
        <v>0</v>
      </c>
      <c r="AF32" s="73">
        <f t="shared" si="9"/>
        <v>0</v>
      </c>
      <c r="AG32" s="73">
        <f t="shared" si="10"/>
        <v>0</v>
      </c>
      <c r="AH32" s="73">
        <f t="shared" si="11"/>
        <v>0</v>
      </c>
      <c r="AI32" s="73">
        <f t="shared" si="12"/>
        <v>0</v>
      </c>
      <c r="AJ32" s="73">
        <f t="shared" si="13"/>
        <v>0</v>
      </c>
      <c r="AK32" s="73">
        <f t="shared" si="14"/>
        <v>0</v>
      </c>
    </row>
    <row r="33" spans="2:37">
      <c r="B33" s="61"/>
      <c r="C33" s="63"/>
      <c r="D33" s="80"/>
      <c r="E33" s="57"/>
      <c r="F33" s="77"/>
      <c r="G33" s="78">
        <f t="shared" si="29"/>
        <v>0</v>
      </c>
      <c r="H33" s="79">
        <f t="shared" si="30"/>
        <v>0</v>
      </c>
      <c r="I33" s="92"/>
      <c r="J33" s="73">
        <f t="shared" si="15"/>
        <v>0</v>
      </c>
      <c r="K33" s="73">
        <f t="shared" si="16"/>
        <v>0</v>
      </c>
      <c r="L33" s="73">
        <f t="shared" si="17"/>
        <v>0</v>
      </c>
      <c r="M33" s="73">
        <f t="shared" si="18"/>
        <v>0</v>
      </c>
      <c r="N33" s="73">
        <f t="shared" si="19"/>
        <v>0</v>
      </c>
      <c r="O33" s="73">
        <f t="shared" si="20"/>
        <v>0</v>
      </c>
      <c r="P33" s="73">
        <f t="shared" si="21"/>
        <v>0</v>
      </c>
      <c r="Q33" s="73">
        <f t="shared" si="22"/>
        <v>0</v>
      </c>
      <c r="R33" s="73">
        <f t="shared" si="23"/>
        <v>0</v>
      </c>
      <c r="S33" s="73">
        <f t="shared" si="24"/>
        <v>0</v>
      </c>
      <c r="T33" s="73">
        <f t="shared" si="25"/>
        <v>0</v>
      </c>
      <c r="U33" s="73">
        <f t="shared" si="26"/>
        <v>0</v>
      </c>
      <c r="V33" s="73"/>
      <c r="W33" s="73"/>
      <c r="X33" s="73"/>
      <c r="Z33" s="73">
        <f t="shared" si="3"/>
        <v>0</v>
      </c>
      <c r="AA33" s="73">
        <f t="shared" si="4"/>
        <v>0</v>
      </c>
      <c r="AB33" s="73">
        <f t="shared" si="5"/>
        <v>0</v>
      </c>
      <c r="AC33" s="73">
        <f t="shared" si="6"/>
        <v>0</v>
      </c>
      <c r="AD33" s="73">
        <f t="shared" si="7"/>
        <v>0</v>
      </c>
      <c r="AE33" s="73">
        <f t="shared" si="8"/>
        <v>0</v>
      </c>
      <c r="AF33" s="73">
        <f t="shared" si="9"/>
        <v>0</v>
      </c>
      <c r="AG33" s="73">
        <f t="shared" si="10"/>
        <v>0</v>
      </c>
      <c r="AH33" s="73">
        <f t="shared" si="11"/>
        <v>0</v>
      </c>
      <c r="AI33" s="73">
        <f t="shared" si="12"/>
        <v>0</v>
      </c>
      <c r="AJ33" s="73">
        <f t="shared" si="13"/>
        <v>0</v>
      </c>
      <c r="AK33" s="73">
        <f t="shared" si="14"/>
        <v>0</v>
      </c>
    </row>
    <row r="34" spans="2:37">
      <c r="B34" s="61"/>
      <c r="C34" s="63"/>
      <c r="D34" s="80"/>
      <c r="E34" s="57"/>
      <c r="F34" s="77"/>
      <c r="G34" s="78">
        <f t="shared" si="29"/>
        <v>0</v>
      </c>
      <c r="H34" s="79">
        <f t="shared" si="30"/>
        <v>0</v>
      </c>
      <c r="I34" s="92"/>
      <c r="J34" s="73">
        <f t="shared" si="15"/>
        <v>0</v>
      </c>
      <c r="K34" s="73">
        <f t="shared" si="16"/>
        <v>0</v>
      </c>
      <c r="L34" s="73">
        <f t="shared" si="17"/>
        <v>0</v>
      </c>
      <c r="M34" s="73">
        <f t="shared" si="18"/>
        <v>0</v>
      </c>
      <c r="N34" s="73">
        <f t="shared" si="19"/>
        <v>0</v>
      </c>
      <c r="O34" s="73">
        <f t="shared" si="20"/>
        <v>0</v>
      </c>
      <c r="P34" s="73">
        <f t="shared" si="21"/>
        <v>0</v>
      </c>
      <c r="Q34" s="73">
        <f t="shared" si="22"/>
        <v>0</v>
      </c>
      <c r="R34" s="73">
        <f t="shared" si="23"/>
        <v>0</v>
      </c>
      <c r="S34" s="73">
        <f t="shared" si="24"/>
        <v>0</v>
      </c>
      <c r="T34" s="73">
        <f t="shared" si="25"/>
        <v>0</v>
      </c>
      <c r="U34" s="73">
        <f t="shared" si="26"/>
        <v>0</v>
      </c>
      <c r="V34" s="73"/>
      <c r="W34" s="73"/>
      <c r="X34" s="73"/>
      <c r="Z34" s="73">
        <f t="shared" si="3"/>
        <v>0</v>
      </c>
      <c r="AA34" s="73">
        <f t="shared" si="4"/>
        <v>0</v>
      </c>
      <c r="AB34" s="73">
        <f t="shared" si="5"/>
        <v>0</v>
      </c>
      <c r="AC34" s="73">
        <f t="shared" si="6"/>
        <v>0</v>
      </c>
      <c r="AD34" s="73">
        <f t="shared" si="7"/>
        <v>0</v>
      </c>
      <c r="AE34" s="73">
        <f t="shared" si="8"/>
        <v>0</v>
      </c>
      <c r="AF34" s="73">
        <f t="shared" si="9"/>
        <v>0</v>
      </c>
      <c r="AG34" s="73">
        <f t="shared" si="10"/>
        <v>0</v>
      </c>
      <c r="AH34" s="73">
        <f t="shared" si="11"/>
        <v>0</v>
      </c>
      <c r="AI34" s="73">
        <f t="shared" si="12"/>
        <v>0</v>
      </c>
      <c r="AJ34" s="73">
        <f t="shared" si="13"/>
        <v>0</v>
      </c>
      <c r="AK34" s="73">
        <f t="shared" si="14"/>
        <v>0</v>
      </c>
    </row>
    <row r="35" spans="2:37">
      <c r="B35" s="61"/>
      <c r="C35" s="63"/>
      <c r="D35" s="80"/>
      <c r="E35" s="57"/>
      <c r="F35" s="77"/>
      <c r="G35" s="78">
        <f t="shared" si="29"/>
        <v>0</v>
      </c>
      <c r="H35" s="79">
        <f t="shared" si="30"/>
        <v>0</v>
      </c>
      <c r="I35" s="92"/>
      <c r="J35" s="73">
        <f t="shared" si="15"/>
        <v>0</v>
      </c>
      <c r="K35" s="73">
        <f t="shared" si="16"/>
        <v>0</v>
      </c>
      <c r="L35" s="73">
        <f t="shared" si="17"/>
        <v>0</v>
      </c>
      <c r="M35" s="73">
        <f t="shared" si="18"/>
        <v>0</v>
      </c>
      <c r="N35" s="73">
        <f t="shared" si="19"/>
        <v>0</v>
      </c>
      <c r="O35" s="73">
        <f t="shared" si="20"/>
        <v>0</v>
      </c>
      <c r="P35" s="73">
        <f t="shared" si="21"/>
        <v>0</v>
      </c>
      <c r="Q35" s="73">
        <f t="shared" si="22"/>
        <v>0</v>
      </c>
      <c r="R35" s="73">
        <f t="shared" si="23"/>
        <v>0</v>
      </c>
      <c r="S35" s="73">
        <f t="shared" si="24"/>
        <v>0</v>
      </c>
      <c r="T35" s="73">
        <f t="shared" si="25"/>
        <v>0</v>
      </c>
      <c r="U35" s="73">
        <f t="shared" si="26"/>
        <v>0</v>
      </c>
      <c r="V35" s="73"/>
      <c r="W35" s="73"/>
      <c r="X35" s="73"/>
      <c r="Z35" s="73">
        <f t="shared" si="3"/>
        <v>0</v>
      </c>
      <c r="AA35" s="73">
        <f t="shared" si="4"/>
        <v>0</v>
      </c>
      <c r="AB35" s="73">
        <f t="shared" si="5"/>
        <v>0</v>
      </c>
      <c r="AC35" s="73">
        <f t="shared" si="6"/>
        <v>0</v>
      </c>
      <c r="AD35" s="73">
        <f t="shared" si="7"/>
        <v>0</v>
      </c>
      <c r="AE35" s="73">
        <f t="shared" si="8"/>
        <v>0</v>
      </c>
      <c r="AF35" s="73">
        <f t="shared" si="9"/>
        <v>0</v>
      </c>
      <c r="AG35" s="73">
        <f t="shared" si="10"/>
        <v>0</v>
      </c>
      <c r="AH35" s="73">
        <f t="shared" si="11"/>
        <v>0</v>
      </c>
      <c r="AI35" s="73">
        <f t="shared" si="12"/>
        <v>0</v>
      </c>
      <c r="AJ35" s="73">
        <f t="shared" si="13"/>
        <v>0</v>
      </c>
      <c r="AK35" s="73">
        <f t="shared" si="14"/>
        <v>0</v>
      </c>
    </row>
    <row r="36" spans="2:37">
      <c r="B36" s="61"/>
      <c r="C36" s="63"/>
      <c r="D36" s="80"/>
      <c r="E36" s="57"/>
      <c r="F36" s="77"/>
      <c r="G36" s="78">
        <f t="shared" si="29"/>
        <v>0</v>
      </c>
      <c r="H36" s="79">
        <f t="shared" si="30"/>
        <v>0</v>
      </c>
      <c r="I36" s="92"/>
      <c r="J36" s="73">
        <f t="shared" si="15"/>
        <v>0</v>
      </c>
      <c r="K36" s="73">
        <f t="shared" si="16"/>
        <v>0</v>
      </c>
      <c r="L36" s="73">
        <f t="shared" si="17"/>
        <v>0</v>
      </c>
      <c r="M36" s="73">
        <f t="shared" si="18"/>
        <v>0</v>
      </c>
      <c r="N36" s="73">
        <f t="shared" si="19"/>
        <v>0</v>
      </c>
      <c r="O36" s="73">
        <f t="shared" si="20"/>
        <v>0</v>
      </c>
      <c r="P36" s="73">
        <f t="shared" si="21"/>
        <v>0</v>
      </c>
      <c r="Q36" s="73">
        <f t="shared" si="22"/>
        <v>0</v>
      </c>
      <c r="R36" s="73">
        <f t="shared" si="23"/>
        <v>0</v>
      </c>
      <c r="S36" s="73">
        <f t="shared" si="24"/>
        <v>0</v>
      </c>
      <c r="T36" s="73">
        <f t="shared" si="25"/>
        <v>0</v>
      </c>
      <c r="U36" s="73">
        <f t="shared" si="26"/>
        <v>0</v>
      </c>
      <c r="V36" s="73"/>
      <c r="W36" s="73"/>
      <c r="X36" s="73"/>
      <c r="Z36" s="73">
        <f t="shared" si="3"/>
        <v>0</v>
      </c>
      <c r="AA36" s="73">
        <f t="shared" si="4"/>
        <v>0</v>
      </c>
      <c r="AB36" s="73">
        <f t="shared" si="5"/>
        <v>0</v>
      </c>
      <c r="AC36" s="73">
        <f t="shared" si="6"/>
        <v>0</v>
      </c>
      <c r="AD36" s="73">
        <f t="shared" si="7"/>
        <v>0</v>
      </c>
      <c r="AE36" s="73">
        <f t="shared" si="8"/>
        <v>0</v>
      </c>
      <c r="AF36" s="73">
        <f t="shared" si="9"/>
        <v>0</v>
      </c>
      <c r="AG36" s="73">
        <f t="shared" si="10"/>
        <v>0</v>
      </c>
      <c r="AH36" s="73">
        <f t="shared" si="11"/>
        <v>0</v>
      </c>
      <c r="AI36" s="73">
        <f t="shared" si="12"/>
        <v>0</v>
      </c>
      <c r="AJ36" s="73">
        <f t="shared" si="13"/>
        <v>0</v>
      </c>
      <c r="AK36" s="73">
        <f t="shared" si="14"/>
        <v>0</v>
      </c>
    </row>
    <row r="37" spans="2:37">
      <c r="B37" s="61"/>
      <c r="C37" s="63"/>
      <c r="D37" s="80"/>
      <c r="E37" s="57"/>
      <c r="F37" s="77"/>
      <c r="G37" s="78">
        <f t="shared" si="29"/>
        <v>0</v>
      </c>
      <c r="H37" s="79">
        <f t="shared" si="30"/>
        <v>0</v>
      </c>
      <c r="I37" s="92"/>
      <c r="J37" s="73">
        <f t="shared" si="15"/>
        <v>0</v>
      </c>
      <c r="K37" s="73">
        <f t="shared" si="16"/>
        <v>0</v>
      </c>
      <c r="L37" s="73">
        <f t="shared" si="17"/>
        <v>0</v>
      </c>
      <c r="M37" s="73">
        <f t="shared" si="18"/>
        <v>0</v>
      </c>
      <c r="N37" s="73">
        <f t="shared" si="19"/>
        <v>0</v>
      </c>
      <c r="O37" s="73">
        <f t="shared" si="20"/>
        <v>0</v>
      </c>
      <c r="P37" s="73">
        <f t="shared" si="21"/>
        <v>0</v>
      </c>
      <c r="Q37" s="73">
        <f t="shared" si="22"/>
        <v>0</v>
      </c>
      <c r="R37" s="73">
        <f t="shared" si="23"/>
        <v>0</v>
      </c>
      <c r="S37" s="73">
        <f t="shared" si="24"/>
        <v>0</v>
      </c>
      <c r="T37" s="73">
        <f t="shared" si="25"/>
        <v>0</v>
      </c>
      <c r="U37" s="73">
        <f t="shared" si="26"/>
        <v>0</v>
      </c>
      <c r="V37" s="73"/>
      <c r="W37" s="73"/>
      <c r="X37" s="73"/>
      <c r="Z37" s="73">
        <f t="shared" si="3"/>
        <v>0</v>
      </c>
      <c r="AA37" s="73">
        <f t="shared" si="4"/>
        <v>0</v>
      </c>
      <c r="AB37" s="73">
        <f t="shared" si="5"/>
        <v>0</v>
      </c>
      <c r="AC37" s="73">
        <f t="shared" si="6"/>
        <v>0</v>
      </c>
      <c r="AD37" s="73">
        <f t="shared" si="7"/>
        <v>0</v>
      </c>
      <c r="AE37" s="73">
        <f t="shared" si="8"/>
        <v>0</v>
      </c>
      <c r="AF37" s="73">
        <f t="shared" si="9"/>
        <v>0</v>
      </c>
      <c r="AG37" s="73">
        <f t="shared" si="10"/>
        <v>0</v>
      </c>
      <c r="AH37" s="73">
        <f t="shared" si="11"/>
        <v>0</v>
      </c>
      <c r="AI37" s="73">
        <f t="shared" si="12"/>
        <v>0</v>
      </c>
      <c r="AJ37" s="73">
        <f t="shared" si="13"/>
        <v>0</v>
      </c>
      <c r="AK37" s="73">
        <f t="shared" si="14"/>
        <v>0</v>
      </c>
    </row>
    <row r="38" spans="2:37">
      <c r="B38" s="61"/>
      <c r="C38" s="63"/>
      <c r="D38" s="80"/>
      <c r="E38" s="57"/>
      <c r="F38" s="77"/>
      <c r="G38" s="78">
        <f t="shared" si="29"/>
        <v>0</v>
      </c>
      <c r="H38" s="79">
        <f t="shared" si="30"/>
        <v>0</v>
      </c>
      <c r="I38" s="92"/>
      <c r="J38" s="73">
        <f t="shared" si="15"/>
        <v>0</v>
      </c>
      <c r="K38" s="73">
        <f t="shared" si="16"/>
        <v>0</v>
      </c>
      <c r="L38" s="73">
        <f t="shared" si="17"/>
        <v>0</v>
      </c>
      <c r="M38" s="73">
        <f t="shared" si="18"/>
        <v>0</v>
      </c>
      <c r="N38" s="73">
        <f t="shared" si="19"/>
        <v>0</v>
      </c>
      <c r="O38" s="73">
        <f t="shared" si="20"/>
        <v>0</v>
      </c>
      <c r="P38" s="73">
        <f t="shared" si="21"/>
        <v>0</v>
      </c>
      <c r="Q38" s="73">
        <f t="shared" si="22"/>
        <v>0</v>
      </c>
      <c r="R38" s="73">
        <f t="shared" si="23"/>
        <v>0</v>
      </c>
      <c r="S38" s="73">
        <f t="shared" si="24"/>
        <v>0</v>
      </c>
      <c r="T38" s="73">
        <f t="shared" si="25"/>
        <v>0</v>
      </c>
      <c r="U38" s="73">
        <f t="shared" si="26"/>
        <v>0</v>
      </c>
      <c r="V38" s="73"/>
      <c r="W38" s="73"/>
      <c r="X38" s="73"/>
      <c r="Z38" s="73">
        <f t="shared" si="3"/>
        <v>0</v>
      </c>
      <c r="AA38" s="73">
        <f t="shared" si="4"/>
        <v>0</v>
      </c>
      <c r="AB38" s="73">
        <f t="shared" si="5"/>
        <v>0</v>
      </c>
      <c r="AC38" s="73">
        <f t="shared" si="6"/>
        <v>0</v>
      </c>
      <c r="AD38" s="73">
        <f t="shared" si="7"/>
        <v>0</v>
      </c>
      <c r="AE38" s="73">
        <f t="shared" si="8"/>
        <v>0</v>
      </c>
      <c r="AF38" s="73">
        <f t="shared" si="9"/>
        <v>0</v>
      </c>
      <c r="AG38" s="73">
        <f t="shared" si="10"/>
        <v>0</v>
      </c>
      <c r="AH38" s="73">
        <f t="shared" si="11"/>
        <v>0</v>
      </c>
      <c r="AI38" s="73">
        <f t="shared" si="12"/>
        <v>0</v>
      </c>
      <c r="AJ38" s="73">
        <f t="shared" si="13"/>
        <v>0</v>
      </c>
      <c r="AK38" s="73">
        <f t="shared" si="14"/>
        <v>0</v>
      </c>
    </row>
    <row r="39" spans="2:37">
      <c r="B39" s="61"/>
      <c r="C39" s="63"/>
      <c r="D39" s="80"/>
      <c r="E39" s="57"/>
      <c r="F39" s="77"/>
      <c r="G39" s="78">
        <f t="shared" si="29"/>
        <v>0</v>
      </c>
      <c r="H39" s="79">
        <f t="shared" si="30"/>
        <v>0</v>
      </c>
      <c r="I39" s="92"/>
      <c r="J39" s="73">
        <f t="shared" si="15"/>
        <v>0</v>
      </c>
      <c r="K39" s="73">
        <f t="shared" si="16"/>
        <v>0</v>
      </c>
      <c r="L39" s="73">
        <f t="shared" si="17"/>
        <v>0</v>
      </c>
      <c r="M39" s="73">
        <f t="shared" si="18"/>
        <v>0</v>
      </c>
      <c r="N39" s="73">
        <f t="shared" si="19"/>
        <v>0</v>
      </c>
      <c r="O39" s="73">
        <f t="shared" si="20"/>
        <v>0</v>
      </c>
      <c r="P39" s="73">
        <f t="shared" si="21"/>
        <v>0</v>
      </c>
      <c r="Q39" s="73">
        <f t="shared" si="22"/>
        <v>0</v>
      </c>
      <c r="R39" s="73">
        <f t="shared" si="23"/>
        <v>0</v>
      </c>
      <c r="S39" s="73">
        <f t="shared" si="24"/>
        <v>0</v>
      </c>
      <c r="T39" s="73">
        <f t="shared" si="25"/>
        <v>0</v>
      </c>
      <c r="U39" s="73">
        <f t="shared" si="26"/>
        <v>0</v>
      </c>
      <c r="V39" s="73"/>
      <c r="W39" s="73"/>
      <c r="X39" s="73"/>
      <c r="Z39" s="73">
        <f t="shared" si="3"/>
        <v>0</v>
      </c>
      <c r="AA39" s="73">
        <f t="shared" si="4"/>
        <v>0</v>
      </c>
      <c r="AB39" s="73">
        <f t="shared" si="5"/>
        <v>0</v>
      </c>
      <c r="AC39" s="73">
        <f t="shared" si="6"/>
        <v>0</v>
      </c>
      <c r="AD39" s="73">
        <f t="shared" si="7"/>
        <v>0</v>
      </c>
      <c r="AE39" s="73">
        <f t="shared" si="8"/>
        <v>0</v>
      </c>
      <c r="AF39" s="73">
        <f t="shared" si="9"/>
        <v>0</v>
      </c>
      <c r="AG39" s="73">
        <f t="shared" si="10"/>
        <v>0</v>
      </c>
      <c r="AH39" s="73">
        <f t="shared" si="11"/>
        <v>0</v>
      </c>
      <c r="AI39" s="73">
        <f t="shared" si="12"/>
        <v>0</v>
      </c>
      <c r="AJ39" s="73">
        <f t="shared" si="13"/>
        <v>0</v>
      </c>
      <c r="AK39" s="73">
        <f t="shared" si="14"/>
        <v>0</v>
      </c>
    </row>
    <row r="40" spans="2:37">
      <c r="B40" s="61"/>
      <c r="C40" s="63"/>
      <c r="D40" s="80"/>
      <c r="E40" s="57"/>
      <c r="F40" s="77"/>
      <c r="G40" s="78">
        <f t="shared" si="29"/>
        <v>0</v>
      </c>
      <c r="H40" s="79">
        <f t="shared" si="30"/>
        <v>0</v>
      </c>
      <c r="I40" s="92"/>
      <c r="J40" s="73">
        <f t="shared" si="15"/>
        <v>0</v>
      </c>
      <c r="K40" s="73">
        <f t="shared" si="16"/>
        <v>0</v>
      </c>
      <c r="L40" s="73">
        <f t="shared" si="17"/>
        <v>0</v>
      </c>
      <c r="M40" s="73">
        <f t="shared" si="18"/>
        <v>0</v>
      </c>
      <c r="N40" s="73">
        <f t="shared" si="19"/>
        <v>0</v>
      </c>
      <c r="O40" s="73">
        <f t="shared" si="20"/>
        <v>0</v>
      </c>
      <c r="P40" s="73">
        <f t="shared" si="21"/>
        <v>0</v>
      </c>
      <c r="Q40" s="73">
        <f t="shared" si="22"/>
        <v>0</v>
      </c>
      <c r="R40" s="73">
        <f t="shared" si="23"/>
        <v>0</v>
      </c>
      <c r="S40" s="73">
        <f t="shared" si="24"/>
        <v>0</v>
      </c>
      <c r="T40" s="73">
        <f t="shared" si="25"/>
        <v>0</v>
      </c>
      <c r="U40" s="73">
        <f t="shared" si="26"/>
        <v>0</v>
      </c>
      <c r="V40" s="73"/>
      <c r="W40" s="73"/>
      <c r="X40" s="73"/>
      <c r="Z40" s="73">
        <f t="shared" si="3"/>
        <v>0</v>
      </c>
      <c r="AA40" s="73">
        <f t="shared" si="4"/>
        <v>0</v>
      </c>
      <c r="AB40" s="73">
        <f t="shared" si="5"/>
        <v>0</v>
      </c>
      <c r="AC40" s="73">
        <f t="shared" si="6"/>
        <v>0</v>
      </c>
      <c r="AD40" s="73">
        <f t="shared" si="7"/>
        <v>0</v>
      </c>
      <c r="AE40" s="73">
        <f t="shared" si="8"/>
        <v>0</v>
      </c>
      <c r="AF40" s="73">
        <f t="shared" si="9"/>
        <v>0</v>
      </c>
      <c r="AG40" s="73">
        <f t="shared" si="10"/>
        <v>0</v>
      </c>
      <c r="AH40" s="73">
        <f t="shared" si="11"/>
        <v>0</v>
      </c>
      <c r="AI40" s="73">
        <f t="shared" si="12"/>
        <v>0</v>
      </c>
      <c r="AJ40" s="73">
        <f t="shared" si="13"/>
        <v>0</v>
      </c>
      <c r="AK40" s="73">
        <f t="shared" si="14"/>
        <v>0</v>
      </c>
    </row>
    <row r="41" spans="2:37">
      <c r="B41" s="61"/>
      <c r="C41" s="63"/>
      <c r="D41" s="80"/>
      <c r="E41" s="57"/>
      <c r="F41" s="77"/>
      <c r="G41" s="78">
        <f t="shared" si="29"/>
        <v>0</v>
      </c>
      <c r="H41" s="79">
        <f t="shared" si="30"/>
        <v>0</v>
      </c>
      <c r="I41" s="92"/>
      <c r="J41" s="73">
        <f t="shared" si="15"/>
        <v>0</v>
      </c>
      <c r="K41" s="73">
        <f t="shared" si="16"/>
        <v>0</v>
      </c>
      <c r="L41" s="73">
        <f t="shared" si="17"/>
        <v>0</v>
      </c>
      <c r="M41" s="73">
        <f t="shared" si="18"/>
        <v>0</v>
      </c>
      <c r="N41" s="73">
        <f t="shared" si="19"/>
        <v>0</v>
      </c>
      <c r="O41" s="73">
        <f t="shared" si="20"/>
        <v>0</v>
      </c>
      <c r="P41" s="73">
        <f t="shared" si="21"/>
        <v>0</v>
      </c>
      <c r="Q41" s="73">
        <f t="shared" si="22"/>
        <v>0</v>
      </c>
      <c r="R41" s="73">
        <f t="shared" si="23"/>
        <v>0</v>
      </c>
      <c r="S41" s="73">
        <f t="shared" si="24"/>
        <v>0</v>
      </c>
      <c r="T41" s="73">
        <f t="shared" si="25"/>
        <v>0</v>
      </c>
      <c r="U41" s="73">
        <f t="shared" si="26"/>
        <v>0</v>
      </c>
      <c r="V41" s="73"/>
      <c r="W41" s="73"/>
      <c r="X41" s="73"/>
      <c r="Z41" s="73">
        <f t="shared" si="3"/>
        <v>0</v>
      </c>
      <c r="AA41" s="73">
        <f t="shared" si="4"/>
        <v>0</v>
      </c>
      <c r="AB41" s="73">
        <f t="shared" si="5"/>
        <v>0</v>
      </c>
      <c r="AC41" s="73">
        <f t="shared" si="6"/>
        <v>0</v>
      </c>
      <c r="AD41" s="73">
        <f t="shared" si="7"/>
        <v>0</v>
      </c>
      <c r="AE41" s="73">
        <f t="shared" si="8"/>
        <v>0</v>
      </c>
      <c r="AF41" s="73">
        <f t="shared" si="9"/>
        <v>0</v>
      </c>
      <c r="AG41" s="73">
        <f t="shared" si="10"/>
        <v>0</v>
      </c>
      <c r="AH41" s="73">
        <f t="shared" si="11"/>
        <v>0</v>
      </c>
      <c r="AI41" s="73">
        <f t="shared" si="12"/>
        <v>0</v>
      </c>
      <c r="AJ41" s="73">
        <f t="shared" si="13"/>
        <v>0</v>
      </c>
      <c r="AK41" s="73">
        <f t="shared" si="14"/>
        <v>0</v>
      </c>
    </row>
    <row r="42" spans="2:37">
      <c r="B42" s="61"/>
      <c r="C42" s="63"/>
      <c r="D42" s="80"/>
      <c r="E42" s="57"/>
      <c r="F42" s="77"/>
      <c r="G42" s="78">
        <f t="shared" si="29"/>
        <v>0</v>
      </c>
      <c r="H42" s="79">
        <f t="shared" si="30"/>
        <v>0</v>
      </c>
      <c r="I42" s="92"/>
      <c r="J42" s="73">
        <f t="shared" si="15"/>
        <v>0</v>
      </c>
      <c r="K42" s="73">
        <f t="shared" si="16"/>
        <v>0</v>
      </c>
      <c r="L42" s="73">
        <f t="shared" si="17"/>
        <v>0</v>
      </c>
      <c r="M42" s="73">
        <f t="shared" si="18"/>
        <v>0</v>
      </c>
      <c r="N42" s="73">
        <f t="shared" si="19"/>
        <v>0</v>
      </c>
      <c r="O42" s="73">
        <f t="shared" si="20"/>
        <v>0</v>
      </c>
      <c r="P42" s="73">
        <f t="shared" si="21"/>
        <v>0</v>
      </c>
      <c r="Q42" s="73">
        <f t="shared" si="22"/>
        <v>0</v>
      </c>
      <c r="R42" s="73">
        <f t="shared" si="23"/>
        <v>0</v>
      </c>
      <c r="S42" s="73">
        <f t="shared" si="24"/>
        <v>0</v>
      </c>
      <c r="T42" s="73">
        <f t="shared" si="25"/>
        <v>0</v>
      </c>
      <c r="U42" s="73">
        <f t="shared" si="26"/>
        <v>0</v>
      </c>
      <c r="V42" s="73"/>
      <c r="W42" s="73"/>
      <c r="X42" s="73"/>
      <c r="Z42" s="73">
        <f t="shared" si="3"/>
        <v>0</v>
      </c>
      <c r="AA42" s="73">
        <f t="shared" si="4"/>
        <v>0</v>
      </c>
      <c r="AB42" s="73">
        <f t="shared" si="5"/>
        <v>0</v>
      </c>
      <c r="AC42" s="73">
        <f t="shared" si="6"/>
        <v>0</v>
      </c>
      <c r="AD42" s="73">
        <f t="shared" si="7"/>
        <v>0</v>
      </c>
      <c r="AE42" s="73">
        <f t="shared" si="8"/>
        <v>0</v>
      </c>
      <c r="AF42" s="73">
        <f t="shared" si="9"/>
        <v>0</v>
      </c>
      <c r="AG42" s="73">
        <f t="shared" si="10"/>
        <v>0</v>
      </c>
      <c r="AH42" s="73">
        <f t="shared" si="11"/>
        <v>0</v>
      </c>
      <c r="AI42" s="73">
        <f t="shared" si="12"/>
        <v>0</v>
      </c>
      <c r="AJ42" s="73">
        <f t="shared" si="13"/>
        <v>0</v>
      </c>
      <c r="AK42" s="73">
        <f t="shared" si="14"/>
        <v>0</v>
      </c>
    </row>
    <row r="43" spans="2:37">
      <c r="B43" s="61"/>
      <c r="C43" s="63"/>
      <c r="D43" s="80"/>
      <c r="E43" s="57"/>
      <c r="F43" s="77"/>
      <c r="G43" s="78">
        <f t="shared" si="29"/>
        <v>0</v>
      </c>
      <c r="H43" s="79">
        <f t="shared" si="30"/>
        <v>0</v>
      </c>
      <c r="I43" s="92"/>
      <c r="J43" s="73">
        <f t="shared" si="15"/>
        <v>0</v>
      </c>
      <c r="K43" s="73">
        <f t="shared" si="16"/>
        <v>0</v>
      </c>
      <c r="L43" s="73">
        <f t="shared" si="17"/>
        <v>0</v>
      </c>
      <c r="M43" s="73">
        <f t="shared" si="18"/>
        <v>0</v>
      </c>
      <c r="N43" s="73">
        <f t="shared" si="19"/>
        <v>0</v>
      </c>
      <c r="O43" s="73">
        <f t="shared" si="20"/>
        <v>0</v>
      </c>
      <c r="P43" s="73">
        <f t="shared" si="21"/>
        <v>0</v>
      </c>
      <c r="Q43" s="73">
        <f t="shared" si="22"/>
        <v>0</v>
      </c>
      <c r="R43" s="73">
        <f t="shared" si="23"/>
        <v>0</v>
      </c>
      <c r="S43" s="73">
        <f t="shared" si="24"/>
        <v>0</v>
      </c>
      <c r="T43" s="73">
        <f t="shared" si="25"/>
        <v>0</v>
      </c>
      <c r="U43" s="73">
        <f t="shared" si="26"/>
        <v>0</v>
      </c>
      <c r="V43" s="73"/>
      <c r="W43" s="73"/>
      <c r="X43" s="73"/>
      <c r="Z43" s="73">
        <f t="shared" si="3"/>
        <v>0</v>
      </c>
      <c r="AA43" s="73">
        <f t="shared" si="4"/>
        <v>0</v>
      </c>
      <c r="AB43" s="73">
        <f t="shared" si="5"/>
        <v>0</v>
      </c>
      <c r="AC43" s="73">
        <f t="shared" si="6"/>
        <v>0</v>
      </c>
      <c r="AD43" s="73">
        <f t="shared" si="7"/>
        <v>0</v>
      </c>
      <c r="AE43" s="73">
        <f t="shared" si="8"/>
        <v>0</v>
      </c>
      <c r="AF43" s="73">
        <f t="shared" si="9"/>
        <v>0</v>
      </c>
      <c r="AG43" s="73">
        <f t="shared" si="10"/>
        <v>0</v>
      </c>
      <c r="AH43" s="73">
        <f t="shared" si="11"/>
        <v>0</v>
      </c>
      <c r="AI43" s="73">
        <f t="shared" si="12"/>
        <v>0</v>
      </c>
      <c r="AJ43" s="73">
        <f t="shared" si="13"/>
        <v>0</v>
      </c>
      <c r="AK43" s="73">
        <f t="shared" si="14"/>
        <v>0</v>
      </c>
    </row>
    <row r="44" spans="2:37">
      <c r="B44" s="61"/>
      <c r="C44" s="63"/>
      <c r="D44" s="80"/>
      <c r="E44" s="57"/>
      <c r="F44" s="77"/>
      <c r="G44" s="78">
        <f t="shared" si="29"/>
        <v>0</v>
      </c>
      <c r="H44" s="79">
        <f t="shared" si="30"/>
        <v>0</v>
      </c>
      <c r="I44" s="92"/>
      <c r="J44" s="73">
        <f t="shared" si="15"/>
        <v>0</v>
      </c>
      <c r="K44" s="73">
        <f t="shared" si="16"/>
        <v>0</v>
      </c>
      <c r="L44" s="73">
        <f t="shared" si="17"/>
        <v>0</v>
      </c>
      <c r="M44" s="73">
        <f t="shared" si="18"/>
        <v>0</v>
      </c>
      <c r="N44" s="73">
        <f t="shared" si="19"/>
        <v>0</v>
      </c>
      <c r="O44" s="73">
        <f t="shared" si="20"/>
        <v>0</v>
      </c>
      <c r="P44" s="73">
        <f t="shared" si="21"/>
        <v>0</v>
      </c>
      <c r="Q44" s="73">
        <f t="shared" si="22"/>
        <v>0</v>
      </c>
      <c r="R44" s="73">
        <f t="shared" si="23"/>
        <v>0</v>
      </c>
      <c r="S44" s="73">
        <f t="shared" si="24"/>
        <v>0</v>
      </c>
      <c r="T44" s="73">
        <f t="shared" si="25"/>
        <v>0</v>
      </c>
      <c r="U44" s="73">
        <f t="shared" si="26"/>
        <v>0</v>
      </c>
      <c r="V44" s="73"/>
      <c r="W44" s="73"/>
      <c r="X44" s="73"/>
      <c r="Z44" s="73">
        <f t="shared" si="3"/>
        <v>0</v>
      </c>
      <c r="AA44" s="73">
        <f t="shared" si="4"/>
        <v>0</v>
      </c>
      <c r="AB44" s="73">
        <f t="shared" si="5"/>
        <v>0</v>
      </c>
      <c r="AC44" s="73">
        <f t="shared" si="6"/>
        <v>0</v>
      </c>
      <c r="AD44" s="73">
        <f t="shared" si="7"/>
        <v>0</v>
      </c>
      <c r="AE44" s="73">
        <f t="shared" si="8"/>
        <v>0</v>
      </c>
      <c r="AF44" s="73">
        <f t="shared" si="9"/>
        <v>0</v>
      </c>
      <c r="AG44" s="73">
        <f t="shared" si="10"/>
        <v>0</v>
      </c>
      <c r="AH44" s="73">
        <f t="shared" si="11"/>
        <v>0</v>
      </c>
      <c r="AI44" s="73">
        <f t="shared" si="12"/>
        <v>0</v>
      </c>
      <c r="AJ44" s="73">
        <f t="shared" si="13"/>
        <v>0</v>
      </c>
      <c r="AK44" s="73">
        <f t="shared" si="14"/>
        <v>0</v>
      </c>
    </row>
    <row r="45" spans="2:37">
      <c r="B45" s="61"/>
      <c r="C45" s="63"/>
      <c r="D45" s="80"/>
      <c r="E45" s="57"/>
      <c r="F45" s="77"/>
      <c r="G45" s="78">
        <f t="shared" si="29"/>
        <v>0</v>
      </c>
      <c r="H45" s="79">
        <f t="shared" si="30"/>
        <v>0</v>
      </c>
      <c r="I45" s="92"/>
      <c r="J45" s="73">
        <f t="shared" si="15"/>
        <v>0</v>
      </c>
      <c r="K45" s="73">
        <f t="shared" si="16"/>
        <v>0</v>
      </c>
      <c r="L45" s="73">
        <f t="shared" si="17"/>
        <v>0</v>
      </c>
      <c r="M45" s="73">
        <f t="shared" si="18"/>
        <v>0</v>
      </c>
      <c r="N45" s="73">
        <f t="shared" si="19"/>
        <v>0</v>
      </c>
      <c r="O45" s="73">
        <f t="shared" si="20"/>
        <v>0</v>
      </c>
      <c r="P45" s="73">
        <f t="shared" si="21"/>
        <v>0</v>
      </c>
      <c r="Q45" s="73">
        <f t="shared" si="22"/>
        <v>0</v>
      </c>
      <c r="R45" s="73">
        <f t="shared" si="23"/>
        <v>0</v>
      </c>
      <c r="S45" s="73">
        <f t="shared" si="24"/>
        <v>0</v>
      </c>
      <c r="T45" s="73">
        <f t="shared" si="25"/>
        <v>0</v>
      </c>
      <c r="U45" s="73">
        <f t="shared" si="26"/>
        <v>0</v>
      </c>
      <c r="V45" s="73"/>
      <c r="W45" s="73"/>
      <c r="X45" s="73"/>
      <c r="Z45" s="73">
        <f t="shared" si="3"/>
        <v>0</v>
      </c>
      <c r="AA45" s="73">
        <f t="shared" si="4"/>
        <v>0</v>
      </c>
      <c r="AB45" s="73">
        <f t="shared" si="5"/>
        <v>0</v>
      </c>
      <c r="AC45" s="73">
        <f t="shared" si="6"/>
        <v>0</v>
      </c>
      <c r="AD45" s="73">
        <f t="shared" si="7"/>
        <v>0</v>
      </c>
      <c r="AE45" s="73">
        <f t="shared" si="8"/>
        <v>0</v>
      </c>
      <c r="AF45" s="73">
        <f t="shared" si="9"/>
        <v>0</v>
      </c>
      <c r="AG45" s="73">
        <f t="shared" si="10"/>
        <v>0</v>
      </c>
      <c r="AH45" s="73">
        <f t="shared" si="11"/>
        <v>0</v>
      </c>
      <c r="AI45" s="73">
        <f t="shared" si="12"/>
        <v>0</v>
      </c>
      <c r="AJ45" s="73">
        <f t="shared" si="13"/>
        <v>0</v>
      </c>
      <c r="AK45" s="73">
        <f t="shared" si="14"/>
        <v>0</v>
      </c>
    </row>
    <row r="46" spans="2:37">
      <c r="B46" s="61"/>
      <c r="C46" s="63"/>
      <c r="D46" s="80"/>
      <c r="E46" s="57"/>
      <c r="F46" s="77"/>
      <c r="G46" s="78">
        <f t="shared" si="29"/>
        <v>0</v>
      </c>
      <c r="H46" s="79">
        <f t="shared" si="30"/>
        <v>0</v>
      </c>
      <c r="I46" s="92"/>
      <c r="J46" s="73">
        <f t="shared" si="15"/>
        <v>0</v>
      </c>
      <c r="K46" s="73">
        <f t="shared" si="16"/>
        <v>0</v>
      </c>
      <c r="L46" s="73">
        <f t="shared" si="17"/>
        <v>0</v>
      </c>
      <c r="M46" s="73">
        <f t="shared" si="18"/>
        <v>0</v>
      </c>
      <c r="N46" s="73">
        <f t="shared" si="19"/>
        <v>0</v>
      </c>
      <c r="O46" s="73">
        <f t="shared" si="20"/>
        <v>0</v>
      </c>
      <c r="P46" s="73">
        <f t="shared" si="21"/>
        <v>0</v>
      </c>
      <c r="Q46" s="73">
        <f t="shared" si="22"/>
        <v>0</v>
      </c>
      <c r="R46" s="73">
        <f t="shared" si="23"/>
        <v>0</v>
      </c>
      <c r="S46" s="73">
        <f t="shared" si="24"/>
        <v>0</v>
      </c>
      <c r="T46" s="73">
        <f t="shared" si="25"/>
        <v>0</v>
      </c>
      <c r="U46" s="73">
        <f t="shared" si="26"/>
        <v>0</v>
      </c>
      <c r="V46" s="73"/>
      <c r="W46" s="73"/>
      <c r="X46" s="73"/>
      <c r="Z46" s="73">
        <f t="shared" si="3"/>
        <v>0</v>
      </c>
      <c r="AA46" s="73">
        <f t="shared" si="4"/>
        <v>0</v>
      </c>
      <c r="AB46" s="73">
        <f t="shared" si="5"/>
        <v>0</v>
      </c>
      <c r="AC46" s="73">
        <f t="shared" si="6"/>
        <v>0</v>
      </c>
      <c r="AD46" s="73">
        <f t="shared" si="7"/>
        <v>0</v>
      </c>
      <c r="AE46" s="73">
        <f t="shared" si="8"/>
        <v>0</v>
      </c>
      <c r="AF46" s="73">
        <f t="shared" si="9"/>
        <v>0</v>
      </c>
      <c r="AG46" s="73">
        <f t="shared" si="10"/>
        <v>0</v>
      </c>
      <c r="AH46" s="73">
        <f t="shared" si="11"/>
        <v>0</v>
      </c>
      <c r="AI46" s="73">
        <f t="shared" si="12"/>
        <v>0</v>
      </c>
      <c r="AJ46" s="73">
        <f t="shared" si="13"/>
        <v>0</v>
      </c>
      <c r="AK46" s="73">
        <f t="shared" si="14"/>
        <v>0</v>
      </c>
    </row>
    <row r="47" spans="2:37">
      <c r="B47" s="61"/>
      <c r="C47" s="63"/>
      <c r="D47" s="80"/>
      <c r="E47" s="57"/>
      <c r="F47" s="77"/>
      <c r="G47" s="78">
        <f t="shared" si="29"/>
        <v>0</v>
      </c>
      <c r="H47" s="79">
        <f t="shared" si="30"/>
        <v>0</v>
      </c>
      <c r="I47" s="92"/>
      <c r="J47" s="73">
        <f t="shared" si="15"/>
        <v>0</v>
      </c>
      <c r="K47" s="73">
        <f t="shared" si="16"/>
        <v>0</v>
      </c>
      <c r="L47" s="73">
        <f t="shared" si="17"/>
        <v>0</v>
      </c>
      <c r="M47" s="73">
        <f t="shared" si="18"/>
        <v>0</v>
      </c>
      <c r="N47" s="73">
        <f t="shared" si="19"/>
        <v>0</v>
      </c>
      <c r="O47" s="73">
        <f t="shared" si="20"/>
        <v>0</v>
      </c>
      <c r="P47" s="73">
        <f t="shared" si="21"/>
        <v>0</v>
      </c>
      <c r="Q47" s="73">
        <f t="shared" si="22"/>
        <v>0</v>
      </c>
      <c r="R47" s="73">
        <f t="shared" si="23"/>
        <v>0</v>
      </c>
      <c r="S47" s="73">
        <f t="shared" si="24"/>
        <v>0</v>
      </c>
      <c r="T47" s="73">
        <f t="shared" si="25"/>
        <v>0</v>
      </c>
      <c r="U47" s="73">
        <f t="shared" si="26"/>
        <v>0</v>
      </c>
      <c r="V47" s="73"/>
      <c r="W47" s="73"/>
      <c r="X47" s="73"/>
      <c r="Z47" s="73">
        <f t="shared" si="3"/>
        <v>0</v>
      </c>
      <c r="AA47" s="73">
        <f t="shared" si="4"/>
        <v>0</v>
      </c>
      <c r="AB47" s="73">
        <f t="shared" si="5"/>
        <v>0</v>
      </c>
      <c r="AC47" s="73">
        <f t="shared" si="6"/>
        <v>0</v>
      </c>
      <c r="AD47" s="73">
        <f t="shared" si="7"/>
        <v>0</v>
      </c>
      <c r="AE47" s="73">
        <f t="shared" si="8"/>
        <v>0</v>
      </c>
      <c r="AF47" s="73">
        <f t="shared" si="9"/>
        <v>0</v>
      </c>
      <c r="AG47" s="73">
        <f t="shared" si="10"/>
        <v>0</v>
      </c>
      <c r="AH47" s="73">
        <f t="shared" si="11"/>
        <v>0</v>
      </c>
      <c r="AI47" s="73">
        <f t="shared" si="12"/>
        <v>0</v>
      </c>
      <c r="AJ47" s="73">
        <f t="shared" si="13"/>
        <v>0</v>
      </c>
      <c r="AK47" s="73">
        <f t="shared" si="14"/>
        <v>0</v>
      </c>
    </row>
    <row r="48" spans="2:37">
      <c r="B48" s="61"/>
      <c r="C48" s="63"/>
      <c r="D48" s="80"/>
      <c r="E48" s="57"/>
      <c r="F48" s="77"/>
      <c r="G48" s="78">
        <f t="shared" si="29"/>
        <v>0</v>
      </c>
      <c r="H48" s="79">
        <f t="shared" si="30"/>
        <v>0</v>
      </c>
      <c r="I48" s="92"/>
      <c r="J48" s="73">
        <f t="shared" si="15"/>
        <v>0</v>
      </c>
      <c r="K48" s="73">
        <f t="shared" si="16"/>
        <v>0</v>
      </c>
      <c r="L48" s="73">
        <f t="shared" si="17"/>
        <v>0</v>
      </c>
      <c r="M48" s="73">
        <f t="shared" si="18"/>
        <v>0</v>
      </c>
      <c r="N48" s="73">
        <f t="shared" si="19"/>
        <v>0</v>
      </c>
      <c r="O48" s="73">
        <f t="shared" si="20"/>
        <v>0</v>
      </c>
      <c r="P48" s="73">
        <f t="shared" si="21"/>
        <v>0</v>
      </c>
      <c r="Q48" s="73">
        <f t="shared" si="22"/>
        <v>0</v>
      </c>
      <c r="R48" s="73">
        <f t="shared" si="23"/>
        <v>0</v>
      </c>
      <c r="S48" s="73">
        <f t="shared" si="24"/>
        <v>0</v>
      </c>
      <c r="T48" s="73">
        <f t="shared" si="25"/>
        <v>0</v>
      </c>
      <c r="U48" s="73">
        <f t="shared" si="26"/>
        <v>0</v>
      </c>
      <c r="V48" s="73"/>
      <c r="W48" s="73"/>
      <c r="X48" s="73"/>
      <c r="Z48" s="73">
        <f t="shared" si="3"/>
        <v>0</v>
      </c>
      <c r="AA48" s="73">
        <f t="shared" si="4"/>
        <v>0</v>
      </c>
      <c r="AB48" s="73">
        <f t="shared" si="5"/>
        <v>0</v>
      </c>
      <c r="AC48" s="73">
        <f t="shared" si="6"/>
        <v>0</v>
      </c>
      <c r="AD48" s="73">
        <f t="shared" si="7"/>
        <v>0</v>
      </c>
      <c r="AE48" s="73">
        <f t="shared" si="8"/>
        <v>0</v>
      </c>
      <c r="AF48" s="73">
        <f t="shared" si="9"/>
        <v>0</v>
      </c>
      <c r="AG48" s="73">
        <f t="shared" si="10"/>
        <v>0</v>
      </c>
      <c r="AH48" s="73">
        <f t="shared" si="11"/>
        <v>0</v>
      </c>
      <c r="AI48" s="73">
        <f t="shared" si="12"/>
        <v>0</v>
      </c>
      <c r="AJ48" s="73">
        <f t="shared" si="13"/>
        <v>0</v>
      </c>
      <c r="AK48" s="73">
        <f t="shared" si="14"/>
        <v>0</v>
      </c>
    </row>
    <row r="49" spans="2:42">
      <c r="B49" s="61"/>
      <c r="C49" s="63"/>
      <c r="D49" s="80"/>
      <c r="E49" s="57"/>
      <c r="F49" s="77"/>
      <c r="G49" s="78">
        <f t="shared" si="29"/>
        <v>0</v>
      </c>
      <c r="H49" s="79">
        <f t="shared" si="30"/>
        <v>0</v>
      </c>
      <c r="I49" s="92"/>
      <c r="J49" s="73">
        <f t="shared" si="15"/>
        <v>0</v>
      </c>
      <c r="K49" s="73">
        <f t="shared" si="16"/>
        <v>0</v>
      </c>
      <c r="L49" s="73">
        <f t="shared" si="17"/>
        <v>0</v>
      </c>
      <c r="M49" s="73">
        <f t="shared" si="18"/>
        <v>0</v>
      </c>
      <c r="N49" s="73">
        <f t="shared" si="19"/>
        <v>0</v>
      </c>
      <c r="O49" s="73">
        <f t="shared" si="20"/>
        <v>0</v>
      </c>
      <c r="P49" s="73">
        <f t="shared" si="21"/>
        <v>0</v>
      </c>
      <c r="Q49" s="73">
        <f t="shared" si="22"/>
        <v>0</v>
      </c>
      <c r="R49" s="73">
        <f t="shared" si="23"/>
        <v>0</v>
      </c>
      <c r="S49" s="73">
        <f t="shared" si="24"/>
        <v>0</v>
      </c>
      <c r="T49" s="73">
        <f t="shared" si="25"/>
        <v>0</v>
      </c>
      <c r="U49" s="73">
        <f t="shared" si="26"/>
        <v>0</v>
      </c>
      <c r="V49" s="73"/>
      <c r="W49" s="73"/>
      <c r="X49" s="73"/>
      <c r="Z49" s="73">
        <f t="shared" si="3"/>
        <v>0</v>
      </c>
      <c r="AA49" s="73">
        <f t="shared" si="4"/>
        <v>0</v>
      </c>
      <c r="AB49" s="73">
        <f t="shared" si="5"/>
        <v>0</v>
      </c>
      <c r="AC49" s="73">
        <f t="shared" si="6"/>
        <v>0</v>
      </c>
      <c r="AD49" s="73">
        <f t="shared" si="7"/>
        <v>0</v>
      </c>
      <c r="AE49" s="73">
        <f t="shared" si="8"/>
        <v>0</v>
      </c>
      <c r="AF49" s="73">
        <f t="shared" si="9"/>
        <v>0</v>
      </c>
      <c r="AG49" s="73">
        <f t="shared" si="10"/>
        <v>0</v>
      </c>
      <c r="AH49" s="73">
        <f t="shared" si="11"/>
        <v>0</v>
      </c>
      <c r="AI49" s="73">
        <f t="shared" si="12"/>
        <v>0</v>
      </c>
      <c r="AJ49" s="73">
        <f t="shared" si="13"/>
        <v>0</v>
      </c>
      <c r="AK49" s="73">
        <f t="shared" si="14"/>
        <v>0</v>
      </c>
    </row>
    <row r="50" spans="2:42">
      <c r="B50" s="61"/>
      <c r="C50" s="63"/>
      <c r="D50" s="80"/>
      <c r="E50" s="57"/>
      <c r="F50" s="77"/>
      <c r="G50" s="78">
        <f t="shared" si="29"/>
        <v>0</v>
      </c>
      <c r="H50" s="79">
        <f t="shared" si="30"/>
        <v>0</v>
      </c>
      <c r="I50" s="92"/>
      <c r="J50" s="73">
        <f t="shared" si="15"/>
        <v>0</v>
      </c>
      <c r="K50" s="73">
        <f t="shared" si="16"/>
        <v>0</v>
      </c>
      <c r="L50" s="73">
        <f t="shared" si="17"/>
        <v>0</v>
      </c>
      <c r="M50" s="73">
        <f t="shared" si="18"/>
        <v>0</v>
      </c>
      <c r="N50" s="73">
        <f t="shared" si="19"/>
        <v>0</v>
      </c>
      <c r="O50" s="73">
        <f t="shared" si="20"/>
        <v>0</v>
      </c>
      <c r="P50" s="73">
        <f t="shared" si="21"/>
        <v>0</v>
      </c>
      <c r="Q50" s="73">
        <f t="shared" si="22"/>
        <v>0</v>
      </c>
      <c r="R50" s="73">
        <f t="shared" si="23"/>
        <v>0</v>
      </c>
      <c r="S50" s="73">
        <f t="shared" si="24"/>
        <v>0</v>
      </c>
      <c r="T50" s="73">
        <f t="shared" si="25"/>
        <v>0</v>
      </c>
      <c r="U50" s="73">
        <f t="shared" si="26"/>
        <v>0</v>
      </c>
      <c r="V50" s="73"/>
      <c r="W50" s="73"/>
      <c r="X50" s="73"/>
      <c r="Z50" s="73">
        <f t="shared" si="3"/>
        <v>0</v>
      </c>
      <c r="AA50" s="73">
        <f t="shared" si="4"/>
        <v>0</v>
      </c>
      <c r="AB50" s="73">
        <f t="shared" si="5"/>
        <v>0</v>
      </c>
      <c r="AC50" s="73">
        <f t="shared" si="6"/>
        <v>0</v>
      </c>
      <c r="AD50" s="73">
        <f t="shared" si="7"/>
        <v>0</v>
      </c>
      <c r="AE50" s="73">
        <f t="shared" si="8"/>
        <v>0</v>
      </c>
      <c r="AF50" s="73">
        <f t="shared" si="9"/>
        <v>0</v>
      </c>
      <c r="AG50" s="73">
        <f t="shared" si="10"/>
        <v>0</v>
      </c>
      <c r="AH50" s="73">
        <f t="shared" si="11"/>
        <v>0</v>
      </c>
      <c r="AI50" s="73">
        <f t="shared" si="12"/>
        <v>0</v>
      </c>
      <c r="AJ50" s="73">
        <f t="shared" si="13"/>
        <v>0</v>
      </c>
      <c r="AK50" s="73">
        <f t="shared" si="14"/>
        <v>0</v>
      </c>
    </row>
    <row r="51" spans="2:42">
      <c r="B51" s="61"/>
      <c r="C51" s="63"/>
      <c r="D51" s="80"/>
      <c r="E51" s="57"/>
      <c r="F51" s="77"/>
      <c r="G51" s="78">
        <f t="shared" si="29"/>
        <v>0</v>
      </c>
      <c r="H51" s="79">
        <f t="shared" si="30"/>
        <v>0</v>
      </c>
      <c r="I51" s="92"/>
      <c r="J51" s="73">
        <f t="shared" si="15"/>
        <v>0</v>
      </c>
      <c r="K51" s="73">
        <f t="shared" si="16"/>
        <v>0</v>
      </c>
      <c r="L51" s="73">
        <f t="shared" si="17"/>
        <v>0</v>
      </c>
      <c r="M51" s="73">
        <f t="shared" si="18"/>
        <v>0</v>
      </c>
      <c r="N51" s="73">
        <f t="shared" si="19"/>
        <v>0</v>
      </c>
      <c r="O51" s="73">
        <f t="shared" si="20"/>
        <v>0</v>
      </c>
      <c r="P51" s="73">
        <f t="shared" si="21"/>
        <v>0</v>
      </c>
      <c r="Q51" s="73">
        <f t="shared" si="22"/>
        <v>0</v>
      </c>
      <c r="R51" s="73">
        <f t="shared" si="23"/>
        <v>0</v>
      </c>
      <c r="S51" s="73">
        <f t="shared" si="24"/>
        <v>0</v>
      </c>
      <c r="T51" s="73">
        <f t="shared" si="25"/>
        <v>0</v>
      </c>
      <c r="U51" s="73">
        <f t="shared" si="26"/>
        <v>0</v>
      </c>
      <c r="V51" s="73"/>
      <c r="W51" s="73"/>
      <c r="X51" s="73"/>
      <c r="Z51" s="73">
        <f t="shared" si="3"/>
        <v>0</v>
      </c>
      <c r="AA51" s="73">
        <f t="shared" si="4"/>
        <v>0</v>
      </c>
      <c r="AB51" s="73">
        <f t="shared" si="5"/>
        <v>0</v>
      </c>
      <c r="AC51" s="73">
        <f t="shared" si="6"/>
        <v>0</v>
      </c>
      <c r="AD51" s="73">
        <f t="shared" si="7"/>
        <v>0</v>
      </c>
      <c r="AE51" s="73">
        <f t="shared" si="8"/>
        <v>0</v>
      </c>
      <c r="AF51" s="73">
        <f t="shared" si="9"/>
        <v>0</v>
      </c>
      <c r="AG51" s="73">
        <f t="shared" si="10"/>
        <v>0</v>
      </c>
      <c r="AH51" s="73">
        <f t="shared" si="11"/>
        <v>0</v>
      </c>
      <c r="AI51" s="73">
        <f t="shared" si="12"/>
        <v>0</v>
      </c>
      <c r="AJ51" s="73">
        <f t="shared" si="13"/>
        <v>0</v>
      </c>
      <c r="AK51" s="73">
        <f t="shared" si="14"/>
        <v>0</v>
      </c>
    </row>
    <row r="52" spans="2:42">
      <c r="B52" s="61"/>
      <c r="C52" s="63"/>
      <c r="D52" s="80"/>
      <c r="E52" s="57"/>
      <c r="F52" s="77"/>
      <c r="G52" s="78">
        <f t="shared" si="29"/>
        <v>0</v>
      </c>
      <c r="H52" s="79">
        <f t="shared" si="30"/>
        <v>0</v>
      </c>
      <c r="I52" s="92"/>
      <c r="J52" s="73">
        <f t="shared" si="15"/>
        <v>0</v>
      </c>
      <c r="K52" s="73">
        <f t="shared" si="16"/>
        <v>0</v>
      </c>
      <c r="L52" s="73">
        <f t="shared" si="17"/>
        <v>0</v>
      </c>
      <c r="M52" s="73">
        <f t="shared" si="18"/>
        <v>0</v>
      </c>
      <c r="N52" s="73">
        <f t="shared" si="19"/>
        <v>0</v>
      </c>
      <c r="O52" s="73">
        <f t="shared" si="20"/>
        <v>0</v>
      </c>
      <c r="P52" s="73">
        <f t="shared" si="21"/>
        <v>0</v>
      </c>
      <c r="Q52" s="73">
        <f t="shared" si="22"/>
        <v>0</v>
      </c>
      <c r="R52" s="73">
        <f t="shared" si="23"/>
        <v>0</v>
      </c>
      <c r="S52" s="73">
        <f t="shared" si="24"/>
        <v>0</v>
      </c>
      <c r="T52" s="73">
        <f t="shared" si="25"/>
        <v>0</v>
      </c>
      <c r="U52" s="73">
        <f t="shared" si="26"/>
        <v>0</v>
      </c>
      <c r="V52" s="73"/>
      <c r="W52" s="73"/>
      <c r="X52" s="73"/>
      <c r="Z52" s="73">
        <f t="shared" si="3"/>
        <v>0</v>
      </c>
      <c r="AA52" s="73">
        <f t="shared" si="4"/>
        <v>0</v>
      </c>
      <c r="AB52" s="73">
        <f t="shared" si="5"/>
        <v>0</v>
      </c>
      <c r="AC52" s="73">
        <f t="shared" si="6"/>
        <v>0</v>
      </c>
      <c r="AD52" s="73">
        <f t="shared" si="7"/>
        <v>0</v>
      </c>
      <c r="AE52" s="73">
        <f t="shared" si="8"/>
        <v>0</v>
      </c>
      <c r="AF52" s="73">
        <f t="shared" si="9"/>
        <v>0</v>
      </c>
      <c r="AG52" s="73">
        <f t="shared" si="10"/>
        <v>0</v>
      </c>
      <c r="AH52" s="73">
        <f t="shared" si="11"/>
        <v>0</v>
      </c>
      <c r="AI52" s="73">
        <f t="shared" si="12"/>
        <v>0</v>
      </c>
      <c r="AJ52" s="73">
        <f t="shared" si="13"/>
        <v>0</v>
      </c>
      <c r="AK52" s="73">
        <f t="shared" si="14"/>
        <v>0</v>
      </c>
    </row>
    <row r="53" spans="2:42">
      <c r="B53" s="61"/>
      <c r="C53" s="63"/>
      <c r="D53" s="80"/>
      <c r="E53" s="57"/>
      <c r="F53" s="77"/>
      <c r="G53" s="78">
        <f t="shared" si="29"/>
        <v>0</v>
      </c>
      <c r="H53" s="79">
        <f t="shared" si="30"/>
        <v>0</v>
      </c>
      <c r="I53" s="92"/>
      <c r="J53" s="73">
        <f t="shared" si="15"/>
        <v>0</v>
      </c>
      <c r="K53" s="73">
        <f t="shared" si="16"/>
        <v>0</v>
      </c>
      <c r="L53" s="73">
        <f t="shared" si="17"/>
        <v>0</v>
      </c>
      <c r="M53" s="73">
        <f t="shared" si="18"/>
        <v>0</v>
      </c>
      <c r="N53" s="73">
        <f t="shared" si="19"/>
        <v>0</v>
      </c>
      <c r="O53" s="73">
        <f t="shared" si="20"/>
        <v>0</v>
      </c>
      <c r="P53" s="73">
        <f t="shared" si="21"/>
        <v>0</v>
      </c>
      <c r="Q53" s="73">
        <f t="shared" si="22"/>
        <v>0</v>
      </c>
      <c r="R53" s="73">
        <f t="shared" si="23"/>
        <v>0</v>
      </c>
      <c r="S53" s="73">
        <f t="shared" si="24"/>
        <v>0</v>
      </c>
      <c r="T53" s="73">
        <f t="shared" si="25"/>
        <v>0</v>
      </c>
      <c r="U53" s="73">
        <f t="shared" si="26"/>
        <v>0</v>
      </c>
      <c r="V53" s="73"/>
      <c r="W53" s="73"/>
      <c r="X53" s="73"/>
      <c r="Z53" s="73">
        <f t="shared" si="3"/>
        <v>0</v>
      </c>
      <c r="AA53" s="73">
        <f t="shared" si="4"/>
        <v>0</v>
      </c>
      <c r="AB53" s="73">
        <f t="shared" si="5"/>
        <v>0</v>
      </c>
      <c r="AC53" s="73">
        <f t="shared" si="6"/>
        <v>0</v>
      </c>
      <c r="AD53" s="73">
        <f t="shared" si="7"/>
        <v>0</v>
      </c>
      <c r="AE53" s="73">
        <f t="shared" si="8"/>
        <v>0</v>
      </c>
      <c r="AF53" s="73">
        <f t="shared" si="9"/>
        <v>0</v>
      </c>
      <c r="AG53" s="73">
        <f t="shared" si="10"/>
        <v>0</v>
      </c>
      <c r="AH53" s="73">
        <f t="shared" si="11"/>
        <v>0</v>
      </c>
      <c r="AI53" s="73">
        <f t="shared" si="12"/>
        <v>0</v>
      </c>
      <c r="AJ53" s="73">
        <f t="shared" si="13"/>
        <v>0</v>
      </c>
      <c r="AK53" s="73">
        <f t="shared" si="14"/>
        <v>0</v>
      </c>
    </row>
    <row r="54" spans="2:42">
      <c r="B54" s="61"/>
      <c r="C54" s="63"/>
      <c r="D54" s="80"/>
      <c r="E54" s="57"/>
      <c r="F54" s="77"/>
      <c r="G54" s="78">
        <f t="shared" si="29"/>
        <v>0</v>
      </c>
      <c r="H54" s="79">
        <f t="shared" si="30"/>
        <v>0</v>
      </c>
      <c r="I54" s="92"/>
      <c r="J54" s="73">
        <f t="shared" si="15"/>
        <v>0</v>
      </c>
      <c r="K54" s="73">
        <f t="shared" si="16"/>
        <v>0</v>
      </c>
      <c r="L54" s="73">
        <f t="shared" si="17"/>
        <v>0</v>
      </c>
      <c r="M54" s="73">
        <f t="shared" si="18"/>
        <v>0</v>
      </c>
      <c r="N54" s="73">
        <f t="shared" si="19"/>
        <v>0</v>
      </c>
      <c r="O54" s="73">
        <f t="shared" si="20"/>
        <v>0</v>
      </c>
      <c r="P54" s="73">
        <f t="shared" si="21"/>
        <v>0</v>
      </c>
      <c r="Q54" s="73">
        <f t="shared" si="22"/>
        <v>0</v>
      </c>
      <c r="R54" s="73">
        <f t="shared" si="23"/>
        <v>0</v>
      </c>
      <c r="S54" s="73">
        <f t="shared" si="24"/>
        <v>0</v>
      </c>
      <c r="T54" s="73">
        <f t="shared" si="25"/>
        <v>0</v>
      </c>
      <c r="U54" s="73">
        <f t="shared" si="26"/>
        <v>0</v>
      </c>
      <c r="V54" s="73"/>
      <c r="W54" s="73"/>
      <c r="X54" s="73"/>
      <c r="Z54" s="73">
        <f t="shared" si="3"/>
        <v>0</v>
      </c>
      <c r="AA54" s="73">
        <f t="shared" si="4"/>
        <v>0</v>
      </c>
      <c r="AB54" s="73">
        <f t="shared" si="5"/>
        <v>0</v>
      </c>
      <c r="AC54" s="73">
        <f t="shared" si="6"/>
        <v>0</v>
      </c>
      <c r="AD54" s="73">
        <f t="shared" si="7"/>
        <v>0</v>
      </c>
      <c r="AE54" s="73">
        <f t="shared" si="8"/>
        <v>0</v>
      </c>
      <c r="AF54" s="73">
        <f t="shared" si="9"/>
        <v>0</v>
      </c>
      <c r="AG54" s="73">
        <f t="shared" si="10"/>
        <v>0</v>
      </c>
      <c r="AH54" s="73">
        <f t="shared" si="11"/>
        <v>0</v>
      </c>
      <c r="AI54" s="73">
        <f t="shared" si="12"/>
        <v>0</v>
      </c>
      <c r="AJ54" s="73">
        <f t="shared" si="13"/>
        <v>0</v>
      </c>
      <c r="AK54" s="73">
        <f t="shared" si="14"/>
        <v>0</v>
      </c>
    </row>
    <row r="55" spans="2:42">
      <c r="B55" s="61"/>
      <c r="C55" s="63"/>
      <c r="D55" s="80"/>
      <c r="E55" s="57"/>
      <c r="F55" s="77"/>
      <c r="G55" s="78">
        <f t="shared" si="29"/>
        <v>0</v>
      </c>
      <c r="H55" s="79">
        <f t="shared" si="30"/>
        <v>0</v>
      </c>
      <c r="I55" s="92"/>
      <c r="J55" s="73">
        <f t="shared" si="15"/>
        <v>0</v>
      </c>
      <c r="K55" s="73">
        <f t="shared" si="16"/>
        <v>0</v>
      </c>
      <c r="L55" s="73">
        <f t="shared" si="17"/>
        <v>0</v>
      </c>
      <c r="M55" s="73">
        <f t="shared" si="18"/>
        <v>0</v>
      </c>
      <c r="N55" s="73">
        <f t="shared" si="19"/>
        <v>0</v>
      </c>
      <c r="O55" s="73">
        <f t="shared" si="20"/>
        <v>0</v>
      </c>
      <c r="P55" s="73">
        <f t="shared" si="21"/>
        <v>0</v>
      </c>
      <c r="Q55" s="73">
        <f t="shared" si="22"/>
        <v>0</v>
      </c>
      <c r="R55" s="73">
        <f t="shared" si="23"/>
        <v>0</v>
      </c>
      <c r="S55" s="73">
        <f t="shared" si="24"/>
        <v>0</v>
      </c>
      <c r="T55" s="73">
        <f t="shared" si="25"/>
        <v>0</v>
      </c>
      <c r="U55" s="73">
        <f t="shared" si="26"/>
        <v>0</v>
      </c>
      <c r="V55" s="73"/>
      <c r="W55" s="73"/>
      <c r="X55" s="73"/>
      <c r="Z55" s="73">
        <f t="shared" si="3"/>
        <v>0</v>
      </c>
      <c r="AA55" s="73">
        <f t="shared" si="4"/>
        <v>0</v>
      </c>
      <c r="AB55" s="73">
        <f t="shared" si="5"/>
        <v>0</v>
      </c>
      <c r="AC55" s="73">
        <f t="shared" si="6"/>
        <v>0</v>
      </c>
      <c r="AD55" s="73">
        <f t="shared" si="7"/>
        <v>0</v>
      </c>
      <c r="AE55" s="73">
        <f t="shared" si="8"/>
        <v>0</v>
      </c>
      <c r="AF55" s="73">
        <f t="shared" si="9"/>
        <v>0</v>
      </c>
      <c r="AG55" s="73">
        <f t="shared" si="10"/>
        <v>0</v>
      </c>
      <c r="AH55" s="73">
        <f t="shared" si="11"/>
        <v>0</v>
      </c>
      <c r="AI55" s="73">
        <f t="shared" si="12"/>
        <v>0</v>
      </c>
      <c r="AJ55" s="73">
        <f t="shared" si="13"/>
        <v>0</v>
      </c>
      <c r="AK55" s="73">
        <f t="shared" si="14"/>
        <v>0</v>
      </c>
    </row>
    <row r="56" spans="2:42">
      <c r="B56" s="61"/>
      <c r="C56" s="63"/>
      <c r="D56" s="80"/>
      <c r="E56" s="57"/>
      <c r="F56" s="77"/>
      <c r="G56" s="78">
        <f t="shared" si="29"/>
        <v>0</v>
      </c>
      <c r="H56" s="79">
        <f t="shared" si="30"/>
        <v>0</v>
      </c>
      <c r="I56" s="92"/>
      <c r="J56" s="73">
        <f t="shared" si="15"/>
        <v>0</v>
      </c>
      <c r="K56" s="73">
        <f t="shared" si="16"/>
        <v>0</v>
      </c>
      <c r="L56" s="73">
        <f t="shared" si="17"/>
        <v>0</v>
      </c>
      <c r="M56" s="73">
        <f t="shared" si="18"/>
        <v>0</v>
      </c>
      <c r="N56" s="73">
        <f t="shared" si="19"/>
        <v>0</v>
      </c>
      <c r="O56" s="73">
        <f t="shared" si="20"/>
        <v>0</v>
      </c>
      <c r="P56" s="73">
        <f t="shared" si="21"/>
        <v>0</v>
      </c>
      <c r="Q56" s="73">
        <f t="shared" si="22"/>
        <v>0</v>
      </c>
      <c r="R56" s="73">
        <f t="shared" si="23"/>
        <v>0</v>
      </c>
      <c r="S56" s="73">
        <f t="shared" si="24"/>
        <v>0</v>
      </c>
      <c r="T56" s="73">
        <f t="shared" si="25"/>
        <v>0</v>
      </c>
      <c r="U56" s="73">
        <f t="shared" si="26"/>
        <v>0</v>
      </c>
      <c r="V56" s="73"/>
      <c r="W56" s="73"/>
      <c r="X56" s="73"/>
      <c r="Z56" s="73">
        <f t="shared" si="3"/>
        <v>0</v>
      </c>
      <c r="AA56" s="73">
        <f t="shared" si="4"/>
        <v>0</v>
      </c>
      <c r="AB56" s="73">
        <f t="shared" si="5"/>
        <v>0</v>
      </c>
      <c r="AC56" s="73">
        <f t="shared" si="6"/>
        <v>0</v>
      </c>
      <c r="AD56" s="73">
        <f t="shared" si="7"/>
        <v>0</v>
      </c>
      <c r="AE56" s="73">
        <f t="shared" si="8"/>
        <v>0</v>
      </c>
      <c r="AF56" s="73">
        <f t="shared" si="9"/>
        <v>0</v>
      </c>
      <c r="AG56" s="73">
        <f t="shared" si="10"/>
        <v>0</v>
      </c>
      <c r="AH56" s="73">
        <f t="shared" si="11"/>
        <v>0</v>
      </c>
      <c r="AI56" s="73">
        <f t="shared" si="12"/>
        <v>0</v>
      </c>
      <c r="AJ56" s="73">
        <f t="shared" si="13"/>
        <v>0</v>
      </c>
      <c r="AK56" s="73">
        <f t="shared" si="14"/>
        <v>0</v>
      </c>
    </row>
    <row r="57" spans="2:42">
      <c r="B57" s="61"/>
      <c r="C57" s="63"/>
      <c r="D57" s="80"/>
      <c r="E57" s="57"/>
      <c r="F57" s="77"/>
      <c r="G57" s="78">
        <f t="shared" si="29"/>
        <v>0</v>
      </c>
      <c r="H57" s="79">
        <f t="shared" si="30"/>
        <v>0</v>
      </c>
      <c r="I57" s="92"/>
      <c r="J57" s="73">
        <f t="shared" si="15"/>
        <v>0</v>
      </c>
      <c r="K57" s="73">
        <f t="shared" si="16"/>
        <v>0</v>
      </c>
      <c r="L57" s="73">
        <f t="shared" si="17"/>
        <v>0</v>
      </c>
      <c r="M57" s="73">
        <f t="shared" si="18"/>
        <v>0</v>
      </c>
      <c r="N57" s="73">
        <f t="shared" si="19"/>
        <v>0</v>
      </c>
      <c r="O57" s="73">
        <f t="shared" si="20"/>
        <v>0</v>
      </c>
      <c r="P57" s="73">
        <f t="shared" si="21"/>
        <v>0</v>
      </c>
      <c r="Q57" s="73">
        <f t="shared" si="22"/>
        <v>0</v>
      </c>
      <c r="R57" s="73">
        <f t="shared" si="23"/>
        <v>0</v>
      </c>
      <c r="S57" s="73">
        <f t="shared" si="24"/>
        <v>0</v>
      </c>
      <c r="T57" s="73">
        <f t="shared" si="25"/>
        <v>0</v>
      </c>
      <c r="U57" s="73">
        <f t="shared" si="26"/>
        <v>0</v>
      </c>
      <c r="V57" s="73"/>
      <c r="W57" s="73"/>
      <c r="X57" s="73"/>
      <c r="Z57" s="73">
        <f t="shared" si="3"/>
        <v>0</v>
      </c>
      <c r="AA57" s="73">
        <f t="shared" si="4"/>
        <v>0</v>
      </c>
      <c r="AB57" s="73">
        <f t="shared" si="5"/>
        <v>0</v>
      </c>
      <c r="AC57" s="73">
        <f t="shared" si="6"/>
        <v>0</v>
      </c>
      <c r="AD57" s="73">
        <f t="shared" si="7"/>
        <v>0</v>
      </c>
      <c r="AE57" s="73">
        <f t="shared" si="8"/>
        <v>0</v>
      </c>
      <c r="AF57" s="73">
        <f t="shared" si="9"/>
        <v>0</v>
      </c>
      <c r="AG57" s="73">
        <f t="shared" si="10"/>
        <v>0</v>
      </c>
      <c r="AH57" s="73">
        <f t="shared" si="11"/>
        <v>0</v>
      </c>
      <c r="AI57" s="73">
        <f t="shared" si="12"/>
        <v>0</v>
      </c>
      <c r="AJ57" s="73">
        <f t="shared" si="13"/>
        <v>0</v>
      </c>
      <c r="AK57" s="73">
        <f t="shared" si="14"/>
        <v>0</v>
      </c>
    </row>
    <row r="58" spans="2:42">
      <c r="B58" s="61"/>
      <c r="C58" s="63"/>
      <c r="D58" s="80"/>
      <c r="E58" s="57"/>
      <c r="F58" s="77"/>
      <c r="G58" s="78">
        <f t="shared" si="29"/>
        <v>0</v>
      </c>
      <c r="H58" s="79">
        <f t="shared" si="30"/>
        <v>0</v>
      </c>
      <c r="I58" s="92"/>
      <c r="J58" s="73">
        <f t="shared" si="15"/>
        <v>0</v>
      </c>
      <c r="K58" s="73">
        <f t="shared" si="16"/>
        <v>0</v>
      </c>
      <c r="L58" s="73">
        <f t="shared" si="17"/>
        <v>0</v>
      </c>
      <c r="M58" s="73">
        <f t="shared" si="18"/>
        <v>0</v>
      </c>
      <c r="N58" s="73">
        <f t="shared" si="19"/>
        <v>0</v>
      </c>
      <c r="O58" s="73">
        <f t="shared" si="20"/>
        <v>0</v>
      </c>
      <c r="P58" s="73">
        <f t="shared" si="21"/>
        <v>0</v>
      </c>
      <c r="Q58" s="73">
        <f t="shared" si="22"/>
        <v>0</v>
      </c>
      <c r="R58" s="73">
        <f t="shared" si="23"/>
        <v>0</v>
      </c>
      <c r="S58" s="73">
        <f t="shared" si="24"/>
        <v>0</v>
      </c>
      <c r="T58" s="73">
        <f t="shared" si="25"/>
        <v>0</v>
      </c>
      <c r="U58" s="73">
        <f t="shared" si="26"/>
        <v>0</v>
      </c>
      <c r="V58" s="73"/>
      <c r="W58" s="73"/>
      <c r="X58" s="73"/>
      <c r="Z58" s="73">
        <f t="shared" si="3"/>
        <v>0</v>
      </c>
      <c r="AA58" s="73">
        <f t="shared" si="4"/>
        <v>0</v>
      </c>
      <c r="AB58" s="73">
        <f t="shared" si="5"/>
        <v>0</v>
      </c>
      <c r="AC58" s="73">
        <f t="shared" si="6"/>
        <v>0</v>
      </c>
      <c r="AD58" s="73">
        <f t="shared" si="7"/>
        <v>0</v>
      </c>
      <c r="AE58" s="73">
        <f t="shared" si="8"/>
        <v>0</v>
      </c>
      <c r="AF58" s="73">
        <f t="shared" si="9"/>
        <v>0</v>
      </c>
      <c r="AG58" s="73">
        <f t="shared" si="10"/>
        <v>0</v>
      </c>
      <c r="AH58" s="73">
        <f t="shared" si="11"/>
        <v>0</v>
      </c>
      <c r="AI58" s="73">
        <f t="shared" si="12"/>
        <v>0</v>
      </c>
      <c r="AJ58" s="73">
        <f t="shared" si="13"/>
        <v>0</v>
      </c>
      <c r="AK58" s="73">
        <f t="shared" si="14"/>
        <v>0</v>
      </c>
    </row>
    <row r="59" spans="2:42">
      <c r="B59" s="61"/>
      <c r="C59" s="63"/>
      <c r="D59" s="80"/>
      <c r="E59" s="57"/>
      <c r="F59" s="77"/>
      <c r="G59" s="78">
        <f t="shared" si="29"/>
        <v>0</v>
      </c>
      <c r="H59" s="79">
        <f t="shared" si="30"/>
        <v>0</v>
      </c>
      <c r="I59" s="92"/>
      <c r="J59" s="73">
        <f t="shared" si="15"/>
        <v>0</v>
      </c>
      <c r="K59" s="73">
        <f t="shared" si="16"/>
        <v>0</v>
      </c>
      <c r="L59" s="73">
        <f t="shared" si="17"/>
        <v>0</v>
      </c>
      <c r="M59" s="73">
        <f t="shared" si="18"/>
        <v>0</v>
      </c>
      <c r="N59" s="73">
        <f t="shared" si="19"/>
        <v>0</v>
      </c>
      <c r="O59" s="73">
        <f t="shared" si="20"/>
        <v>0</v>
      </c>
      <c r="P59" s="73">
        <f t="shared" si="21"/>
        <v>0</v>
      </c>
      <c r="Q59" s="73">
        <f t="shared" si="22"/>
        <v>0</v>
      </c>
      <c r="R59" s="73">
        <f t="shared" si="23"/>
        <v>0</v>
      </c>
      <c r="S59" s="73">
        <f t="shared" si="24"/>
        <v>0</v>
      </c>
      <c r="T59" s="73">
        <f t="shared" si="25"/>
        <v>0</v>
      </c>
      <c r="U59" s="73">
        <f t="shared" si="26"/>
        <v>0</v>
      </c>
      <c r="V59" s="73"/>
      <c r="W59" s="73"/>
      <c r="X59" s="73"/>
      <c r="Z59" s="73">
        <f t="shared" si="3"/>
        <v>0</v>
      </c>
      <c r="AA59" s="73">
        <f t="shared" si="4"/>
        <v>0</v>
      </c>
      <c r="AB59" s="73">
        <f t="shared" si="5"/>
        <v>0</v>
      </c>
      <c r="AC59" s="73">
        <f t="shared" si="6"/>
        <v>0</v>
      </c>
      <c r="AD59" s="73">
        <f t="shared" si="7"/>
        <v>0</v>
      </c>
      <c r="AE59" s="73">
        <f t="shared" si="8"/>
        <v>0</v>
      </c>
      <c r="AF59" s="73">
        <f t="shared" si="9"/>
        <v>0</v>
      </c>
      <c r="AG59" s="73">
        <f t="shared" si="10"/>
        <v>0</v>
      </c>
      <c r="AH59" s="73">
        <f t="shared" si="11"/>
        <v>0</v>
      </c>
      <c r="AI59" s="73">
        <f t="shared" si="12"/>
        <v>0</v>
      </c>
      <c r="AJ59" s="73">
        <f t="shared" si="13"/>
        <v>0</v>
      </c>
      <c r="AK59" s="73">
        <f t="shared" si="14"/>
        <v>0</v>
      </c>
    </row>
    <row r="60" spans="2:42">
      <c r="B60" s="61"/>
      <c r="C60" s="63"/>
      <c r="D60" s="80"/>
      <c r="E60" s="57"/>
      <c r="F60" s="77"/>
      <c r="G60" s="78">
        <f t="shared" si="29"/>
        <v>0</v>
      </c>
      <c r="H60" s="79">
        <f t="shared" si="30"/>
        <v>0</v>
      </c>
      <c r="I60" s="92"/>
      <c r="J60" s="73">
        <f t="shared" si="15"/>
        <v>0</v>
      </c>
      <c r="K60" s="73">
        <f t="shared" si="16"/>
        <v>0</v>
      </c>
      <c r="L60" s="73">
        <f t="shared" si="17"/>
        <v>0</v>
      </c>
      <c r="M60" s="73">
        <f t="shared" si="18"/>
        <v>0</v>
      </c>
      <c r="N60" s="73">
        <f t="shared" si="19"/>
        <v>0</v>
      </c>
      <c r="O60" s="73">
        <f t="shared" si="20"/>
        <v>0</v>
      </c>
      <c r="P60" s="73">
        <f t="shared" si="21"/>
        <v>0</v>
      </c>
      <c r="Q60" s="73">
        <f t="shared" si="22"/>
        <v>0</v>
      </c>
      <c r="R60" s="73">
        <f t="shared" si="23"/>
        <v>0</v>
      </c>
      <c r="S60" s="73">
        <f t="shared" si="24"/>
        <v>0</v>
      </c>
      <c r="T60" s="73">
        <f t="shared" si="25"/>
        <v>0</v>
      </c>
      <c r="U60" s="73">
        <f t="shared" si="26"/>
        <v>0</v>
      </c>
      <c r="V60" s="73"/>
      <c r="W60" s="73"/>
      <c r="X60" s="73"/>
      <c r="Z60" s="73">
        <f t="shared" si="3"/>
        <v>0</v>
      </c>
      <c r="AA60" s="73">
        <f t="shared" si="4"/>
        <v>0</v>
      </c>
      <c r="AB60" s="73">
        <f t="shared" si="5"/>
        <v>0</v>
      </c>
      <c r="AC60" s="73">
        <f t="shared" si="6"/>
        <v>0</v>
      </c>
      <c r="AD60" s="73">
        <f t="shared" si="7"/>
        <v>0</v>
      </c>
      <c r="AE60" s="73">
        <f t="shared" si="8"/>
        <v>0</v>
      </c>
      <c r="AF60" s="73">
        <f t="shared" si="9"/>
        <v>0</v>
      </c>
      <c r="AG60" s="73">
        <f t="shared" si="10"/>
        <v>0</v>
      </c>
      <c r="AH60" s="73">
        <f t="shared" si="11"/>
        <v>0</v>
      </c>
      <c r="AI60" s="73">
        <f t="shared" si="12"/>
        <v>0</v>
      </c>
      <c r="AJ60" s="73">
        <f t="shared" si="13"/>
        <v>0</v>
      </c>
      <c r="AK60" s="73">
        <f t="shared" si="14"/>
        <v>0</v>
      </c>
    </row>
    <row r="61" spans="2:42">
      <c r="B61" s="61"/>
      <c r="C61" s="63"/>
      <c r="D61" s="80"/>
      <c r="E61" s="57"/>
      <c r="F61" s="77"/>
      <c r="G61" s="78">
        <f t="shared" si="29"/>
        <v>0</v>
      </c>
      <c r="H61" s="79">
        <f t="shared" si="30"/>
        <v>0</v>
      </c>
      <c r="I61" s="92"/>
      <c r="J61" s="73">
        <f t="shared" si="15"/>
        <v>0</v>
      </c>
      <c r="K61" s="73">
        <f t="shared" si="16"/>
        <v>0</v>
      </c>
      <c r="L61" s="73">
        <f t="shared" si="17"/>
        <v>0</v>
      </c>
      <c r="M61" s="73">
        <f t="shared" si="18"/>
        <v>0</v>
      </c>
      <c r="N61" s="73">
        <f t="shared" si="19"/>
        <v>0</v>
      </c>
      <c r="O61" s="73">
        <f t="shared" si="20"/>
        <v>0</v>
      </c>
      <c r="P61" s="73">
        <f t="shared" si="21"/>
        <v>0</v>
      </c>
      <c r="Q61" s="73">
        <f t="shared" si="22"/>
        <v>0</v>
      </c>
      <c r="R61" s="73">
        <f t="shared" si="23"/>
        <v>0</v>
      </c>
      <c r="S61" s="73">
        <f t="shared" si="24"/>
        <v>0</v>
      </c>
      <c r="T61" s="73">
        <f t="shared" si="25"/>
        <v>0</v>
      </c>
      <c r="U61" s="73">
        <f t="shared" si="26"/>
        <v>0</v>
      </c>
      <c r="V61" s="73"/>
      <c r="W61" s="73"/>
      <c r="X61" s="73"/>
      <c r="Z61" s="73">
        <f t="shared" si="3"/>
        <v>0</v>
      </c>
      <c r="AA61" s="73">
        <f t="shared" si="4"/>
        <v>0</v>
      </c>
      <c r="AB61" s="73">
        <f t="shared" si="5"/>
        <v>0</v>
      </c>
      <c r="AC61" s="73">
        <f t="shared" si="6"/>
        <v>0</v>
      </c>
      <c r="AD61" s="73">
        <f t="shared" si="7"/>
        <v>0</v>
      </c>
      <c r="AE61" s="73">
        <f t="shared" si="8"/>
        <v>0</v>
      </c>
      <c r="AF61" s="73">
        <f t="shared" si="9"/>
        <v>0</v>
      </c>
      <c r="AG61" s="73">
        <f t="shared" si="10"/>
        <v>0</v>
      </c>
      <c r="AH61" s="73">
        <f t="shared" si="11"/>
        <v>0</v>
      </c>
      <c r="AI61" s="73">
        <f t="shared" si="12"/>
        <v>0</v>
      </c>
      <c r="AJ61" s="73">
        <f t="shared" si="13"/>
        <v>0</v>
      </c>
      <c r="AK61" s="73">
        <f t="shared" si="14"/>
        <v>0</v>
      </c>
    </row>
    <row r="62" spans="2:42" ht="17.25" thickBot="1">
      <c r="B62" s="101"/>
      <c r="C62" s="85"/>
      <c r="D62" s="178"/>
      <c r="E62" s="87"/>
      <c r="F62" s="170"/>
      <c r="G62" s="168">
        <f t="shared" si="29"/>
        <v>0</v>
      </c>
      <c r="H62" s="169">
        <f t="shared" si="30"/>
        <v>0</v>
      </c>
      <c r="I62" s="92"/>
      <c r="J62" s="73">
        <f t="shared" si="15"/>
        <v>0</v>
      </c>
      <c r="K62" s="73">
        <f t="shared" si="16"/>
        <v>0</v>
      </c>
      <c r="L62" s="73">
        <f t="shared" si="17"/>
        <v>0</v>
      </c>
      <c r="M62" s="73">
        <f t="shared" si="18"/>
        <v>0</v>
      </c>
      <c r="N62" s="73">
        <f t="shared" si="19"/>
        <v>0</v>
      </c>
      <c r="O62" s="73">
        <f t="shared" si="20"/>
        <v>0</v>
      </c>
      <c r="P62" s="73">
        <f t="shared" si="21"/>
        <v>0</v>
      </c>
      <c r="Q62" s="73">
        <f t="shared" si="22"/>
        <v>0</v>
      </c>
      <c r="R62" s="73">
        <f t="shared" si="23"/>
        <v>0</v>
      </c>
      <c r="S62" s="73">
        <f t="shared" si="24"/>
        <v>0</v>
      </c>
      <c r="T62" s="73">
        <f t="shared" si="25"/>
        <v>0</v>
      </c>
      <c r="U62" s="73">
        <f t="shared" si="26"/>
        <v>0</v>
      </c>
      <c r="V62" s="73"/>
      <c r="W62" s="73"/>
      <c r="X62" s="73"/>
      <c r="Z62" s="73">
        <f t="shared" si="3"/>
        <v>0</v>
      </c>
      <c r="AA62" s="73">
        <f t="shared" si="4"/>
        <v>0</v>
      </c>
      <c r="AB62" s="73">
        <f t="shared" si="5"/>
        <v>0</v>
      </c>
      <c r="AC62" s="73">
        <f t="shared" si="6"/>
        <v>0</v>
      </c>
      <c r="AD62" s="73">
        <f t="shared" si="7"/>
        <v>0</v>
      </c>
      <c r="AE62" s="73">
        <f t="shared" si="8"/>
        <v>0</v>
      </c>
      <c r="AF62" s="73">
        <f t="shared" si="9"/>
        <v>0</v>
      </c>
      <c r="AG62" s="73">
        <f t="shared" si="10"/>
        <v>0</v>
      </c>
      <c r="AH62" s="73">
        <f t="shared" si="11"/>
        <v>0</v>
      </c>
      <c r="AI62" s="73">
        <f t="shared" si="12"/>
        <v>0</v>
      </c>
      <c r="AJ62" s="73">
        <f t="shared" si="13"/>
        <v>0</v>
      </c>
      <c r="AK62" s="73">
        <f t="shared" si="14"/>
        <v>0</v>
      </c>
    </row>
    <row r="63" spans="2:42" ht="17.25" thickBot="1">
      <c r="C63" s="394" t="s">
        <v>45</v>
      </c>
      <c r="D63" s="395"/>
      <c r="E63" s="64">
        <f>SUM(E3:E62)</f>
        <v>0</v>
      </c>
      <c r="F63" s="70"/>
      <c r="G63" s="65">
        <f>SUM(G3:G62)</f>
        <v>0</v>
      </c>
      <c r="H63" s="66">
        <f>SUM(H3:H62)</f>
        <v>0</v>
      </c>
      <c r="I63" s="94"/>
      <c r="J63" s="74">
        <f>SUM(J3:J62)</f>
        <v>0</v>
      </c>
      <c r="K63" s="74">
        <f t="shared" ref="K63:U63" si="31">SUM(K3:K62)</f>
        <v>0</v>
      </c>
      <c r="L63" s="74">
        <f t="shared" si="31"/>
        <v>0</v>
      </c>
      <c r="M63" s="74">
        <f t="shared" si="31"/>
        <v>0</v>
      </c>
      <c r="N63" s="74">
        <f t="shared" si="31"/>
        <v>0</v>
      </c>
      <c r="O63" s="74">
        <f t="shared" si="31"/>
        <v>0</v>
      </c>
      <c r="P63" s="74">
        <f t="shared" si="31"/>
        <v>0</v>
      </c>
      <c r="Q63" s="74">
        <f t="shared" si="31"/>
        <v>0</v>
      </c>
      <c r="R63" s="74">
        <f t="shared" si="31"/>
        <v>0</v>
      </c>
      <c r="S63" s="74">
        <f t="shared" si="31"/>
        <v>0</v>
      </c>
      <c r="T63" s="74">
        <f t="shared" si="31"/>
        <v>0</v>
      </c>
      <c r="U63" s="74">
        <f t="shared" si="31"/>
        <v>0</v>
      </c>
      <c r="V63" s="74"/>
      <c r="W63" s="74"/>
      <c r="X63" s="74"/>
      <c r="Y63" s="74"/>
      <c r="Z63" s="74">
        <f>SUM(Z3:Z62)</f>
        <v>0</v>
      </c>
      <c r="AA63" s="74">
        <f t="shared" ref="AA63:AK63" si="32">SUM(AA3:AA62)</f>
        <v>0</v>
      </c>
      <c r="AB63" s="74">
        <f t="shared" si="32"/>
        <v>0</v>
      </c>
      <c r="AC63" s="74">
        <f t="shared" si="32"/>
        <v>0</v>
      </c>
      <c r="AD63" s="74">
        <f t="shared" si="32"/>
        <v>0</v>
      </c>
      <c r="AE63" s="74">
        <f t="shared" si="32"/>
        <v>0</v>
      </c>
      <c r="AF63" s="74">
        <f t="shared" si="32"/>
        <v>0</v>
      </c>
      <c r="AG63" s="74">
        <f t="shared" si="32"/>
        <v>0</v>
      </c>
      <c r="AH63" s="74">
        <f t="shared" si="32"/>
        <v>0</v>
      </c>
      <c r="AI63" s="74">
        <f t="shared" si="32"/>
        <v>0</v>
      </c>
      <c r="AJ63" s="74">
        <f t="shared" si="32"/>
        <v>0</v>
      </c>
      <c r="AK63" s="74">
        <f t="shared" si="32"/>
        <v>0</v>
      </c>
      <c r="AL63" s="74"/>
      <c r="AM63" s="74"/>
      <c r="AN63" s="74"/>
      <c r="AO63" s="74"/>
      <c r="AP63" s="74"/>
    </row>
    <row r="64" spans="2:42">
      <c r="H64" s="60"/>
      <c r="I64" s="95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sortState ref="Z2:AJ2">
    <sortCondition ref="Z2"/>
  </sortState>
  <mergeCells count="4">
    <mergeCell ref="AR18:AT18"/>
    <mergeCell ref="C63:D63"/>
    <mergeCell ref="AY23:AZ23"/>
    <mergeCell ref="AV23:AW23"/>
  </mergeCells>
  <dataValidations count="3">
    <dataValidation type="list" allowBlank="1" showInputMessage="1" showErrorMessage="1" sqref="D12:D62">
      <formula1>$AQ$2:$AQ$12</formula1>
    </dataValidation>
    <dataValidation type="list" allowBlank="1" showInputMessage="1" showErrorMessage="1" sqref="D3:D11">
      <formula1>$AH$2:$AH$12</formula1>
    </dataValidation>
    <dataValidation type="list" allowBlank="1" showInputMessage="1" showErrorMessage="1" sqref="F3:F62">
      <formula1>$AQ$17:$AQ$19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B1:F17"/>
  <sheetViews>
    <sheetView workbookViewId="0">
      <selection activeCell="D29" sqref="D29"/>
    </sheetView>
  </sheetViews>
  <sheetFormatPr defaultRowHeight="15"/>
  <cols>
    <col min="1" max="1" width="5.42578125" style="1" customWidth="1"/>
    <col min="2" max="2" width="17.28515625" style="1" bestFit="1" customWidth="1"/>
    <col min="3" max="6" width="14.28515625" style="1" customWidth="1"/>
    <col min="7" max="16384" width="9.140625" style="1"/>
  </cols>
  <sheetData>
    <row r="1" spans="2:6" ht="15.75" thickBot="1"/>
    <row r="2" spans="2:6" ht="15.75" thickBot="1">
      <c r="C2" s="412" t="s">
        <v>87</v>
      </c>
      <c r="D2" s="413"/>
      <c r="E2" s="413"/>
      <c r="F2" s="414"/>
    </row>
    <row r="3" spans="2:6" ht="15.75" thickBot="1">
      <c r="C3" s="409" t="s">
        <v>108</v>
      </c>
      <c r="D3" s="410"/>
      <c r="E3" s="409" t="s">
        <v>109</v>
      </c>
      <c r="F3" s="411"/>
    </row>
    <row r="4" spans="2:6">
      <c r="B4" s="117" t="s">
        <v>93</v>
      </c>
      <c r="C4" s="118" t="s">
        <v>22</v>
      </c>
      <c r="D4" s="132" t="s">
        <v>88</v>
      </c>
      <c r="E4" s="118" t="s">
        <v>22</v>
      </c>
      <c r="F4" s="119" t="s">
        <v>88</v>
      </c>
    </row>
    <row r="5" spans="2:6">
      <c r="B5" s="120" t="s">
        <v>100</v>
      </c>
      <c r="C5" s="121" t="s">
        <v>104</v>
      </c>
      <c r="D5" s="112" t="s">
        <v>104</v>
      </c>
      <c r="E5" s="121" t="s">
        <v>104</v>
      </c>
      <c r="F5" s="122" t="s">
        <v>104</v>
      </c>
    </row>
    <row r="6" spans="2:6">
      <c r="B6" s="120" t="s">
        <v>89</v>
      </c>
      <c r="C6" s="121" t="s">
        <v>105</v>
      </c>
      <c r="D6" s="112" t="s">
        <v>94</v>
      </c>
      <c r="E6" s="121" t="s">
        <v>105</v>
      </c>
      <c r="F6" s="122" t="s">
        <v>105</v>
      </c>
    </row>
    <row r="7" spans="2:6">
      <c r="B7" s="120" t="s">
        <v>95</v>
      </c>
      <c r="C7" s="123">
        <v>1003106710862</v>
      </c>
      <c r="D7" s="133">
        <v>76169</v>
      </c>
      <c r="E7" s="123">
        <v>3382005</v>
      </c>
      <c r="F7" s="131">
        <v>1003107511400</v>
      </c>
    </row>
    <row r="8" spans="2:6">
      <c r="B8" s="120" t="s">
        <v>90</v>
      </c>
      <c r="C8" s="124">
        <v>44507</v>
      </c>
      <c r="D8" s="134">
        <v>44512</v>
      </c>
      <c r="E8" s="124">
        <v>44872</v>
      </c>
      <c r="F8" s="125">
        <v>44877</v>
      </c>
    </row>
    <row r="9" spans="2:6">
      <c r="B9" s="120" t="s">
        <v>91</v>
      </c>
      <c r="C9" s="124">
        <v>44872</v>
      </c>
      <c r="D9" s="134">
        <v>44877</v>
      </c>
      <c r="E9" s="124">
        <v>45237</v>
      </c>
      <c r="F9" s="125">
        <v>45242</v>
      </c>
    </row>
    <row r="10" spans="2:6">
      <c r="B10" s="120" t="s">
        <v>96</v>
      </c>
      <c r="C10" s="121" t="s">
        <v>106</v>
      </c>
      <c r="D10" s="112" t="s">
        <v>45</v>
      </c>
      <c r="E10" s="121" t="s">
        <v>106</v>
      </c>
      <c r="F10" s="122" t="s">
        <v>106</v>
      </c>
    </row>
    <row r="11" spans="2:6">
      <c r="B11" s="120" t="s">
        <v>97</v>
      </c>
      <c r="C11" s="121" t="s">
        <v>98</v>
      </c>
      <c r="D11" s="112" t="s">
        <v>98</v>
      </c>
      <c r="E11" s="121" t="s">
        <v>98</v>
      </c>
      <c r="F11" s="122" t="s">
        <v>98</v>
      </c>
    </row>
    <row r="12" spans="2:6">
      <c r="B12" s="120" t="s">
        <v>99</v>
      </c>
      <c r="C12" s="129">
        <v>0</v>
      </c>
      <c r="D12" s="135">
        <v>1977.5</v>
      </c>
      <c r="E12" s="129">
        <v>0</v>
      </c>
      <c r="F12" s="130">
        <v>0</v>
      </c>
    </row>
    <row r="13" spans="2:6">
      <c r="B13" s="120" t="s">
        <v>102</v>
      </c>
      <c r="C13" s="121">
        <v>437.19</v>
      </c>
      <c r="D13" s="112">
        <v>1538.15</v>
      </c>
      <c r="E13" s="121">
        <f>3*230.06</f>
        <v>690.18000000000006</v>
      </c>
      <c r="F13" s="122">
        <v>1567.81</v>
      </c>
    </row>
    <row r="14" spans="2:6">
      <c r="B14" s="120" t="s">
        <v>92</v>
      </c>
      <c r="C14" s="121" t="s">
        <v>107</v>
      </c>
      <c r="D14" s="112" t="s">
        <v>101</v>
      </c>
      <c r="E14" s="121" t="s">
        <v>107</v>
      </c>
      <c r="F14" s="122" t="s">
        <v>107</v>
      </c>
    </row>
    <row r="15" spans="2:6" ht="15.75" thickBot="1">
      <c r="B15" s="126" t="s">
        <v>103</v>
      </c>
      <c r="C15" s="127">
        <f>3*145.73</f>
        <v>437.18999999999994</v>
      </c>
      <c r="D15" s="136">
        <f>6*256.36</f>
        <v>1538.16</v>
      </c>
      <c r="E15" s="127">
        <v>690.18</v>
      </c>
      <c r="F15" s="128">
        <v>522.61</v>
      </c>
    </row>
    <row r="17" spans="5:5">
      <c r="E17" s="137"/>
    </row>
  </sheetData>
  <mergeCells count="3">
    <mergeCell ref="C3:D3"/>
    <mergeCell ref="E3:F3"/>
    <mergeCell ref="C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R57"/>
  <sheetViews>
    <sheetView workbookViewId="0">
      <selection activeCell="A2" sqref="A1:XFD2"/>
    </sheetView>
  </sheetViews>
  <sheetFormatPr defaultRowHeight="15"/>
  <cols>
    <col min="1" max="1" width="8.5703125" bestFit="1" customWidth="1"/>
    <col min="2" max="2" width="9.28515625" bestFit="1" customWidth="1"/>
    <col min="3" max="3" width="9" bestFit="1" customWidth="1"/>
    <col min="4" max="4" width="6.140625" bestFit="1" customWidth="1"/>
    <col min="5" max="5" width="7.140625" bestFit="1" customWidth="1"/>
    <col min="6" max="6" width="2.5703125" style="1" customWidth="1"/>
    <col min="7" max="7" width="13.5703125" bestFit="1" customWidth="1"/>
    <col min="8" max="8" width="8" bestFit="1" customWidth="1"/>
    <col min="10" max="10" width="7.7109375" bestFit="1" customWidth="1"/>
    <col min="11" max="11" width="6.140625" bestFit="1" customWidth="1"/>
    <col min="12" max="12" width="12.140625" bestFit="1" customWidth="1"/>
    <col min="13" max="44" width="9.140625" style="1"/>
  </cols>
  <sheetData>
    <row r="1" spans="1:12" s="1" customFormat="1"/>
    <row r="2" spans="1:12" s="1" customFormat="1"/>
    <row r="3" spans="1:12" s="1" customFormat="1"/>
    <row r="4" spans="1:12">
      <c r="A4" s="193" t="s">
        <v>65</v>
      </c>
      <c r="B4" s="193" t="s">
        <v>167</v>
      </c>
      <c r="C4" s="193" t="s">
        <v>168</v>
      </c>
      <c r="D4" s="193" t="s">
        <v>169</v>
      </c>
      <c r="E4" s="193" t="s">
        <v>170</v>
      </c>
      <c r="G4" s="1"/>
      <c r="H4" s="1"/>
      <c r="I4" s="1"/>
      <c r="J4" s="415" t="s">
        <v>169</v>
      </c>
      <c r="K4" s="415"/>
      <c r="L4" s="1"/>
    </row>
    <row r="5" spans="1:12">
      <c r="A5" s="193" t="s">
        <v>171</v>
      </c>
      <c r="B5" s="194">
        <v>0.14000000000000001</v>
      </c>
      <c r="C5" s="195">
        <v>361</v>
      </c>
      <c r="D5" s="196">
        <f>IF(C5&lt;181,0.225,IF(C5&lt;361,0.2,IF(C5&lt;721,0.175,0.15)))</f>
        <v>0.17499999999999999</v>
      </c>
      <c r="E5" s="194">
        <v>0.12</v>
      </c>
      <c r="G5" s="420" t="s">
        <v>175</v>
      </c>
      <c r="H5" s="420"/>
      <c r="I5" s="1"/>
      <c r="J5" s="202">
        <v>180</v>
      </c>
      <c r="K5" s="203">
        <v>0.22500000000000001</v>
      </c>
      <c r="L5" s="1"/>
    </row>
    <row r="6" spans="1:12">
      <c r="A6" s="193" t="s">
        <v>172</v>
      </c>
      <c r="B6" s="197">
        <f>B5/E5</f>
        <v>1.1666666666666667</v>
      </c>
      <c r="C6" s="198">
        <f t="shared" ref="C6:E8" si="0">C5</f>
        <v>361</v>
      </c>
      <c r="D6" s="199">
        <f t="shared" si="0"/>
        <v>0.17499999999999999</v>
      </c>
      <c r="E6" s="197">
        <f t="shared" si="0"/>
        <v>0.12</v>
      </c>
      <c r="G6" s="204" t="s">
        <v>176</v>
      </c>
      <c r="H6" s="205">
        <v>0.12</v>
      </c>
      <c r="I6" s="1"/>
      <c r="J6" s="202" t="s">
        <v>177</v>
      </c>
      <c r="K6" s="203">
        <v>0.2</v>
      </c>
      <c r="L6" s="1"/>
    </row>
    <row r="7" spans="1:12">
      <c r="A7" s="193" t="s">
        <v>173</v>
      </c>
      <c r="B7" s="197">
        <f>B5*(1-D5)</f>
        <v>0.11550000000000001</v>
      </c>
      <c r="C7" s="198">
        <f t="shared" si="0"/>
        <v>361</v>
      </c>
      <c r="D7" s="199">
        <f t="shared" si="0"/>
        <v>0.17499999999999999</v>
      </c>
      <c r="E7" s="197">
        <f t="shared" si="0"/>
        <v>0.12</v>
      </c>
      <c r="G7" s="204" t="s">
        <v>178</v>
      </c>
      <c r="H7" s="206">
        <f>(1+H6)^(1/12)-1</f>
        <v>9.4887929345830457E-3</v>
      </c>
      <c r="I7" s="1"/>
      <c r="J7" s="202" t="s">
        <v>179</v>
      </c>
      <c r="K7" s="203">
        <v>0.17499999999999999</v>
      </c>
      <c r="L7" s="1"/>
    </row>
    <row r="8" spans="1:12">
      <c r="A8" s="193" t="s">
        <v>174</v>
      </c>
      <c r="B8" s="200">
        <f>B7/E7</f>
        <v>0.96250000000000013</v>
      </c>
      <c r="C8" s="198">
        <f t="shared" si="0"/>
        <v>361</v>
      </c>
      <c r="D8" s="199">
        <f t="shared" si="0"/>
        <v>0.17499999999999999</v>
      </c>
      <c r="E8" s="197">
        <f t="shared" si="0"/>
        <v>0.12</v>
      </c>
      <c r="G8" s="1"/>
      <c r="H8" s="1"/>
      <c r="I8" s="1"/>
      <c r="J8" s="202">
        <v>720</v>
      </c>
      <c r="K8" s="203">
        <v>0.15</v>
      </c>
      <c r="L8" s="1"/>
    </row>
    <row r="9" spans="1:12" s="1" customFormat="1"/>
    <row r="10" spans="1:12">
      <c r="A10" s="193" t="s">
        <v>65</v>
      </c>
      <c r="B10" s="193" t="s">
        <v>167</v>
      </c>
      <c r="C10" s="193" t="s">
        <v>168</v>
      </c>
      <c r="D10" s="193" t="s">
        <v>169</v>
      </c>
      <c r="E10" s="193" t="s">
        <v>170</v>
      </c>
      <c r="G10" s="416" t="s">
        <v>180</v>
      </c>
      <c r="H10" s="416"/>
      <c r="I10" s="1"/>
      <c r="J10" s="419" t="s">
        <v>181</v>
      </c>
      <c r="K10" s="419"/>
      <c r="L10" s="207">
        <v>1000</v>
      </c>
    </row>
    <row r="11" spans="1:12">
      <c r="A11" s="193" t="s">
        <v>171</v>
      </c>
      <c r="B11" s="197">
        <f>B12*E12</f>
        <v>0.13923000000000002</v>
      </c>
      <c r="C11" s="198">
        <f>C12</f>
        <v>365</v>
      </c>
      <c r="D11" s="196">
        <f>IF(C11&lt;181,0.225,IF(C11&lt;361,0.2,IF(C11&lt;721,0.175,0.15)))</f>
        <v>0.17499999999999999</v>
      </c>
      <c r="E11" s="197">
        <f>E12</f>
        <v>0.13650000000000001</v>
      </c>
      <c r="G11" s="208" t="s">
        <v>182</v>
      </c>
      <c r="H11" s="208" t="s">
        <v>183</v>
      </c>
      <c r="I11" s="1"/>
      <c r="J11" s="419" t="s">
        <v>184</v>
      </c>
      <c r="K11" s="419"/>
      <c r="L11" s="209">
        <v>1.02</v>
      </c>
    </row>
    <row r="12" spans="1:12">
      <c r="A12" s="193" t="s">
        <v>172</v>
      </c>
      <c r="B12" s="194">
        <v>1.02</v>
      </c>
      <c r="C12" s="195">
        <v>365</v>
      </c>
      <c r="D12" s="196">
        <f>IF(C12&lt;181,0.225,IF(C12&lt;361,0.2,IF(C12&lt;721,0.175,0.15)))</f>
        <v>0.17499999999999999</v>
      </c>
      <c r="E12" s="194">
        <v>0.13650000000000001</v>
      </c>
      <c r="G12" s="210">
        <v>0.08</v>
      </c>
      <c r="H12" s="210">
        <v>0.04</v>
      </c>
      <c r="I12" s="1"/>
      <c r="J12" s="419" t="s">
        <v>170</v>
      </c>
      <c r="K12" s="419"/>
      <c r="L12" s="205">
        <v>0.1</v>
      </c>
    </row>
    <row r="13" spans="1:12">
      <c r="A13" s="193" t="s">
        <v>173</v>
      </c>
      <c r="B13" s="197">
        <f>B11*(1-D11)</f>
        <v>0.11486475000000002</v>
      </c>
      <c r="C13" s="198">
        <f>C12</f>
        <v>365</v>
      </c>
      <c r="D13" s="199">
        <f>D12</f>
        <v>0.17499999999999999</v>
      </c>
      <c r="E13" s="197">
        <f>E12</f>
        <v>0.13650000000000001</v>
      </c>
      <c r="G13" s="417">
        <f>(1+G12)/(1+H12)-1</f>
        <v>3.8461538461538547E-2</v>
      </c>
      <c r="H13" s="418"/>
      <c r="I13" s="1"/>
      <c r="J13" s="419" t="s">
        <v>176</v>
      </c>
      <c r="K13" s="419"/>
      <c r="L13" s="211">
        <f>L11*L12</f>
        <v>0.10200000000000001</v>
      </c>
    </row>
    <row r="14" spans="1:12">
      <c r="A14" s="193" t="s">
        <v>174</v>
      </c>
      <c r="B14" s="200">
        <f>B13/E11</f>
        <v>0.84150000000000003</v>
      </c>
      <c r="C14" s="198">
        <f>C13</f>
        <v>365</v>
      </c>
      <c r="D14" s="199">
        <f>D13</f>
        <v>0.17499999999999999</v>
      </c>
      <c r="E14" s="197">
        <f>E12</f>
        <v>0.13650000000000001</v>
      </c>
      <c r="I14" s="1"/>
      <c r="J14" s="419" t="s">
        <v>185</v>
      </c>
      <c r="K14" s="419"/>
      <c r="L14" s="212">
        <v>1</v>
      </c>
    </row>
    <row r="15" spans="1:12">
      <c r="A15" s="1"/>
      <c r="B15" s="1"/>
      <c r="C15" s="1"/>
      <c r="D15" s="1"/>
      <c r="E15" s="1"/>
      <c r="G15" s="213" t="s">
        <v>184</v>
      </c>
      <c r="H15" s="209">
        <v>1.1000000000000001</v>
      </c>
      <c r="I15" s="1"/>
      <c r="J15" s="419" t="s">
        <v>186</v>
      </c>
      <c r="K15" s="419"/>
      <c r="L15" s="209">
        <v>0.17499999999999999</v>
      </c>
    </row>
    <row r="16" spans="1:12">
      <c r="A16" s="193" t="s">
        <v>65</v>
      </c>
      <c r="B16" s="193" t="s">
        <v>167</v>
      </c>
      <c r="C16" s="193" t="s">
        <v>168</v>
      </c>
      <c r="D16" s="193" t="s">
        <v>169</v>
      </c>
      <c r="E16" s="193" t="s">
        <v>170</v>
      </c>
      <c r="G16" s="214" t="s">
        <v>170</v>
      </c>
      <c r="H16" s="205">
        <v>0.13650000000000001</v>
      </c>
      <c r="I16" s="1"/>
      <c r="J16" s="419" t="s">
        <v>187</v>
      </c>
      <c r="K16" s="419"/>
      <c r="L16" s="215">
        <f>L10*(1+L13)^L14</f>
        <v>1102</v>
      </c>
    </row>
    <row r="17" spans="1:12">
      <c r="A17" s="193" t="s">
        <v>171</v>
      </c>
      <c r="B17" s="197">
        <f>B19/(1-D19)</f>
        <v>0.14545454545454545</v>
      </c>
      <c r="C17" s="198">
        <f>C18</f>
        <v>361</v>
      </c>
      <c r="D17" s="196">
        <f>IF(C17&lt;181,0.225,IF(C17&lt;361,0.2,IF(C17&lt;721,0.175,0.15)))</f>
        <v>0.17499999999999999</v>
      </c>
      <c r="E17" s="197">
        <f>E18</f>
        <v>0.12</v>
      </c>
      <c r="G17" s="214" t="s">
        <v>176</v>
      </c>
      <c r="H17" s="216">
        <f>H15*H16</f>
        <v>0.15015000000000003</v>
      </c>
      <c r="I17" s="1"/>
      <c r="J17" s="419" t="s">
        <v>188</v>
      </c>
      <c r="K17" s="419"/>
      <c r="L17" s="217">
        <f>(L16-L10)*L15</f>
        <v>17.849999999999998</v>
      </c>
    </row>
    <row r="18" spans="1:12">
      <c r="A18" s="193" t="s">
        <v>172</v>
      </c>
      <c r="B18" s="197">
        <f>B17/E17</f>
        <v>1.2121212121212122</v>
      </c>
      <c r="C18" s="198">
        <f>C19</f>
        <v>361</v>
      </c>
      <c r="D18" s="199">
        <f>D17</f>
        <v>0.17499999999999999</v>
      </c>
      <c r="E18" s="197">
        <f>E19</f>
        <v>0.12</v>
      </c>
      <c r="G18" s="214" t="s">
        <v>178</v>
      </c>
      <c r="H18" s="213">
        <f>(1+H17)^(1/12)-1</f>
        <v>1.1725913163755486E-2</v>
      </c>
      <c r="I18" s="1"/>
      <c r="J18" s="419" t="s">
        <v>189</v>
      </c>
      <c r="K18" s="419"/>
      <c r="L18" s="217">
        <f>L16-L17</f>
        <v>1084.1500000000001</v>
      </c>
    </row>
    <row r="19" spans="1:12">
      <c r="A19" s="193" t="s">
        <v>173</v>
      </c>
      <c r="B19" s="194">
        <v>0.12</v>
      </c>
      <c r="C19" s="195">
        <v>361</v>
      </c>
      <c r="D19" s="199">
        <f>D18</f>
        <v>0.17499999999999999</v>
      </c>
      <c r="E19" s="194">
        <v>0.12</v>
      </c>
      <c r="G19" s="1"/>
      <c r="H19" s="1"/>
      <c r="I19" s="1"/>
      <c r="J19" s="419" t="s">
        <v>190</v>
      </c>
      <c r="K19" s="419"/>
      <c r="L19" s="217">
        <f>L18-L10</f>
        <v>84.150000000000091</v>
      </c>
    </row>
    <row r="20" spans="1:12">
      <c r="A20" s="193" t="s">
        <v>174</v>
      </c>
      <c r="B20" s="200">
        <f>B19/E17</f>
        <v>1</v>
      </c>
      <c r="C20" s="198">
        <f>C19</f>
        <v>361</v>
      </c>
      <c r="D20" s="199">
        <f>D19</f>
        <v>0.17499999999999999</v>
      </c>
      <c r="E20" s="197">
        <f>E19</f>
        <v>0.12</v>
      </c>
      <c r="G20" s="1"/>
      <c r="H20" s="1"/>
      <c r="I20" s="1"/>
      <c r="J20" s="1"/>
      <c r="K20" s="1"/>
      <c r="L20" s="1"/>
    </row>
    <row r="21" spans="1:12" s="1" customFormat="1"/>
    <row r="22" spans="1:12">
      <c r="A22" s="193" t="s">
        <v>65</v>
      </c>
      <c r="B22" s="193" t="s">
        <v>167</v>
      </c>
      <c r="C22" s="193" t="s">
        <v>168</v>
      </c>
      <c r="D22" s="193" t="s">
        <v>169</v>
      </c>
      <c r="E22" s="193" t="s">
        <v>170</v>
      </c>
      <c r="G22" s="421" t="s">
        <v>191</v>
      </c>
      <c r="H22" s="421"/>
      <c r="I22" s="205">
        <v>0.14549999999999999</v>
      </c>
      <c r="J22" s="422"/>
      <c r="K22" s="422"/>
      <c r="L22" s="1"/>
    </row>
    <row r="23" spans="1:12">
      <c r="A23" s="193" t="s">
        <v>171</v>
      </c>
      <c r="B23" s="197">
        <f>B24*E24</f>
        <v>0.14545454545454545</v>
      </c>
      <c r="C23" s="198">
        <v>361</v>
      </c>
      <c r="D23" s="196">
        <f>IF(C23&lt;181,0.225,IF(C23&lt;361,0.2,IF(C23&lt;721,0.175,0.15)))</f>
        <v>0.17499999999999999</v>
      </c>
      <c r="E23" s="197">
        <v>0.12</v>
      </c>
      <c r="G23" s="421" t="s">
        <v>192</v>
      </c>
      <c r="H23" s="421"/>
      <c r="I23" s="205">
        <v>0.17499999999999999</v>
      </c>
      <c r="J23" s="1"/>
      <c r="K23" s="1"/>
      <c r="L23" s="1"/>
    </row>
    <row r="24" spans="1:12">
      <c r="A24" s="193" t="s">
        <v>172</v>
      </c>
      <c r="B24" s="197">
        <f>B26/(1-D24)</f>
        <v>1.2121212121212122</v>
      </c>
      <c r="C24" s="198">
        <f t="shared" ref="C24:D26" si="1">C23</f>
        <v>361</v>
      </c>
      <c r="D24" s="199">
        <f t="shared" si="1"/>
        <v>0.17499999999999999</v>
      </c>
      <c r="E24" s="197">
        <v>0.12</v>
      </c>
      <c r="G24" s="421" t="s">
        <v>193</v>
      </c>
      <c r="H24" s="421"/>
      <c r="I24" s="218">
        <f>I22*(1-I23)</f>
        <v>0.12003749999999999</v>
      </c>
      <c r="J24" s="1"/>
      <c r="K24" s="1"/>
      <c r="L24" s="1"/>
    </row>
    <row r="25" spans="1:12">
      <c r="A25" s="193" t="s">
        <v>173</v>
      </c>
      <c r="B25" s="197">
        <f>B23*(1-D23)</f>
        <v>0.11999999999999998</v>
      </c>
      <c r="C25" s="198">
        <f t="shared" si="1"/>
        <v>361</v>
      </c>
      <c r="D25" s="199">
        <f t="shared" si="1"/>
        <v>0.17499999999999999</v>
      </c>
      <c r="E25" s="197">
        <v>0.12</v>
      </c>
      <c r="G25" s="1"/>
      <c r="H25" s="1"/>
      <c r="I25" s="1"/>
      <c r="J25" s="1"/>
      <c r="K25" s="1"/>
      <c r="L25" s="1"/>
    </row>
    <row r="26" spans="1:12">
      <c r="A26" s="193" t="s">
        <v>174</v>
      </c>
      <c r="B26" s="201">
        <v>1</v>
      </c>
      <c r="C26" s="195">
        <f t="shared" si="1"/>
        <v>361</v>
      </c>
      <c r="D26" s="199">
        <f t="shared" si="1"/>
        <v>0.17499999999999999</v>
      </c>
      <c r="E26" s="194">
        <v>0.12</v>
      </c>
      <c r="G26" s="1"/>
      <c r="H26" s="1"/>
      <c r="I26" s="1"/>
      <c r="J26" s="1"/>
      <c r="K26" s="1"/>
      <c r="L26" s="1"/>
    </row>
    <row r="27" spans="1:12" s="1" customFormat="1"/>
    <row r="28" spans="1:12" s="1" customFormat="1"/>
    <row r="29" spans="1:12" s="1" customFormat="1"/>
    <row r="30" spans="1:12" s="1" customFormat="1"/>
    <row r="31" spans="1:12" s="1" customFormat="1"/>
    <row r="32" spans="1:1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</sheetData>
  <mergeCells count="18">
    <mergeCell ref="J14:K14"/>
    <mergeCell ref="J16:K16"/>
    <mergeCell ref="J15:K15"/>
    <mergeCell ref="G5:H5"/>
    <mergeCell ref="G24:H24"/>
    <mergeCell ref="G22:H22"/>
    <mergeCell ref="J17:K17"/>
    <mergeCell ref="J18:K18"/>
    <mergeCell ref="J19:K19"/>
    <mergeCell ref="J22:K22"/>
    <mergeCell ref="G23:H23"/>
    <mergeCell ref="J4:K4"/>
    <mergeCell ref="G10:H10"/>
    <mergeCell ref="G13:H13"/>
    <mergeCell ref="J10:K10"/>
    <mergeCell ref="J11:K11"/>
    <mergeCell ref="J12:K12"/>
    <mergeCell ref="J13:K13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O1577"/>
  <sheetViews>
    <sheetView topLeftCell="AN1" workbookViewId="0">
      <selection activeCell="BK21" sqref="BK21"/>
    </sheetView>
  </sheetViews>
  <sheetFormatPr defaultRowHeight="15.75"/>
  <cols>
    <col min="1" max="1" width="2.5703125" style="219" customWidth="1"/>
    <col min="2" max="2" width="17.5703125" style="109" customWidth="1"/>
    <col min="3" max="3" width="7.42578125" style="109" customWidth="1"/>
    <col min="4" max="4" width="7.28515625" style="109" bestFit="1" customWidth="1"/>
    <col min="5" max="6" width="8.5703125" style="109" bestFit="1" customWidth="1"/>
    <col min="7" max="7" width="7.140625" style="109" bestFit="1" customWidth="1"/>
    <col min="8" max="8" width="8.85546875" style="109" bestFit="1" customWidth="1"/>
    <col min="9" max="9" width="9.28515625" style="221" bestFit="1" customWidth="1"/>
    <col min="10" max="10" width="9.28515625" style="221" customWidth="1"/>
    <col min="11" max="11" width="10.140625" style="221" bestFit="1" customWidth="1"/>
    <col min="12" max="12" width="9.42578125" style="221" bestFit="1" customWidth="1"/>
    <col min="13" max="16" width="7.7109375" style="109" customWidth="1"/>
    <col min="17" max="17" width="11" style="109" bestFit="1" customWidth="1"/>
    <col min="18" max="18" width="10.85546875" style="109" bestFit="1" customWidth="1"/>
    <col min="19" max="20" width="9.7109375" style="109" bestFit="1" customWidth="1"/>
    <col min="21" max="56" width="9.7109375" style="109" customWidth="1"/>
    <col min="57" max="57" width="5" style="219" bestFit="1" customWidth="1"/>
    <col min="58" max="58" width="18" style="220" bestFit="1" customWidth="1"/>
    <col min="59" max="59" width="14.5703125" style="109" bestFit="1" customWidth="1"/>
    <col min="60" max="60" width="13.28515625" style="109" bestFit="1" customWidth="1"/>
    <col min="61" max="61" width="15.85546875" style="109" bestFit="1" customWidth="1"/>
    <col min="62" max="63" width="13.42578125" style="109" bestFit="1" customWidth="1"/>
    <col min="64" max="64" width="6" style="109" customWidth="1"/>
    <col min="65" max="65" width="17" style="109" bestFit="1" customWidth="1"/>
    <col min="66" max="66" width="16" style="109" bestFit="1" customWidth="1"/>
    <col min="67" max="67" width="13.42578125" style="219" bestFit="1" customWidth="1"/>
    <col min="68" max="119" width="9.140625" style="219"/>
    <col min="120" max="16384" width="9.140625" style="109"/>
  </cols>
  <sheetData>
    <row r="1" spans="2:66" s="219" customFormat="1" ht="16.5" thickBot="1">
      <c r="BF1" s="222"/>
    </row>
    <row r="2" spans="2:66">
      <c r="B2" s="285" t="s">
        <v>235</v>
      </c>
      <c r="C2" s="284"/>
      <c r="D2" s="284"/>
      <c r="E2" s="284"/>
      <c r="F2" s="284"/>
      <c r="G2" s="284"/>
      <c r="H2" s="284"/>
      <c r="I2" s="423" t="s">
        <v>234</v>
      </c>
      <c r="J2" s="424"/>
      <c r="K2" s="424"/>
      <c r="L2" s="425"/>
      <c r="M2" s="423" t="s">
        <v>233</v>
      </c>
      <c r="N2" s="424"/>
      <c r="O2" s="424"/>
      <c r="P2" s="425"/>
      <c r="Q2" s="423" t="s">
        <v>232</v>
      </c>
      <c r="R2" s="424"/>
      <c r="S2" s="424"/>
      <c r="T2" s="425"/>
      <c r="U2" s="423" t="s">
        <v>231</v>
      </c>
      <c r="V2" s="424"/>
      <c r="W2" s="424"/>
      <c r="X2" s="425"/>
      <c r="Y2" s="423" t="s">
        <v>230</v>
      </c>
      <c r="Z2" s="424"/>
      <c r="AA2" s="424"/>
      <c r="AB2" s="425"/>
      <c r="AC2" s="423" t="s">
        <v>229</v>
      </c>
      <c r="AD2" s="424"/>
      <c r="AE2" s="424"/>
      <c r="AF2" s="425"/>
      <c r="AG2" s="423" t="s">
        <v>228</v>
      </c>
      <c r="AH2" s="424"/>
      <c r="AI2" s="424"/>
      <c r="AJ2" s="425"/>
      <c r="AK2" s="423" t="s">
        <v>227</v>
      </c>
      <c r="AL2" s="424"/>
      <c r="AM2" s="424"/>
      <c r="AN2" s="425"/>
      <c r="AO2" s="423" t="s">
        <v>226</v>
      </c>
      <c r="AP2" s="424"/>
      <c r="AQ2" s="424"/>
      <c r="AR2" s="425"/>
      <c r="AS2" s="423" t="s">
        <v>225</v>
      </c>
      <c r="AT2" s="424"/>
      <c r="AU2" s="424"/>
      <c r="AV2" s="425"/>
      <c r="AW2" s="423" t="s">
        <v>224</v>
      </c>
      <c r="AX2" s="424"/>
      <c r="AY2" s="424"/>
      <c r="AZ2" s="425"/>
      <c r="BA2" s="423" t="s">
        <v>223</v>
      </c>
      <c r="BB2" s="424"/>
      <c r="BC2" s="424"/>
      <c r="BD2" s="425"/>
      <c r="BF2" s="451" t="s">
        <v>222</v>
      </c>
      <c r="BG2" s="451"/>
      <c r="BH2" s="451"/>
      <c r="BI2" s="451"/>
      <c r="BJ2" s="451"/>
      <c r="BK2" s="451"/>
      <c r="BL2" s="451"/>
      <c r="BM2" s="451"/>
      <c r="BN2" s="451"/>
    </row>
    <row r="3" spans="2:66">
      <c r="B3" s="283" t="s">
        <v>221</v>
      </c>
      <c r="C3" s="457" t="s">
        <v>220</v>
      </c>
      <c r="D3" s="458"/>
      <c r="E3" s="457" t="s">
        <v>219</v>
      </c>
      <c r="F3" s="458"/>
      <c r="G3" s="264" t="s">
        <v>218</v>
      </c>
      <c r="H3" s="264" t="s">
        <v>217</v>
      </c>
      <c r="I3" s="282" t="s">
        <v>1</v>
      </c>
      <c r="J3" s="281" t="s">
        <v>216</v>
      </c>
      <c r="K3" s="280" t="s">
        <v>215</v>
      </c>
      <c r="L3" s="279" t="s">
        <v>214</v>
      </c>
      <c r="M3" s="282" t="s">
        <v>1</v>
      </c>
      <c r="N3" s="281" t="s">
        <v>216</v>
      </c>
      <c r="O3" s="280" t="s">
        <v>215</v>
      </c>
      <c r="P3" s="279" t="s">
        <v>214</v>
      </c>
      <c r="Q3" s="282" t="s">
        <v>1</v>
      </c>
      <c r="R3" s="281" t="s">
        <v>216</v>
      </c>
      <c r="S3" s="280" t="s">
        <v>215</v>
      </c>
      <c r="T3" s="279" t="s">
        <v>214</v>
      </c>
      <c r="U3" s="282" t="s">
        <v>1</v>
      </c>
      <c r="V3" s="281" t="s">
        <v>216</v>
      </c>
      <c r="W3" s="280" t="s">
        <v>215</v>
      </c>
      <c r="X3" s="279" t="s">
        <v>214</v>
      </c>
      <c r="Y3" s="282" t="s">
        <v>1</v>
      </c>
      <c r="Z3" s="281" t="s">
        <v>216</v>
      </c>
      <c r="AA3" s="280" t="s">
        <v>215</v>
      </c>
      <c r="AB3" s="279" t="s">
        <v>214</v>
      </c>
      <c r="AC3" s="282" t="s">
        <v>1</v>
      </c>
      <c r="AD3" s="281" t="s">
        <v>216</v>
      </c>
      <c r="AE3" s="280" t="s">
        <v>215</v>
      </c>
      <c r="AF3" s="279" t="s">
        <v>214</v>
      </c>
      <c r="AG3" s="282" t="s">
        <v>1</v>
      </c>
      <c r="AH3" s="281" t="s">
        <v>216</v>
      </c>
      <c r="AI3" s="280" t="s">
        <v>215</v>
      </c>
      <c r="AJ3" s="279" t="s">
        <v>214</v>
      </c>
      <c r="AK3" s="282" t="s">
        <v>1</v>
      </c>
      <c r="AL3" s="281" t="s">
        <v>216</v>
      </c>
      <c r="AM3" s="280" t="s">
        <v>215</v>
      </c>
      <c r="AN3" s="279" t="s">
        <v>214</v>
      </c>
      <c r="AO3" s="282" t="s">
        <v>1</v>
      </c>
      <c r="AP3" s="281" t="s">
        <v>216</v>
      </c>
      <c r="AQ3" s="280" t="s">
        <v>215</v>
      </c>
      <c r="AR3" s="279" t="s">
        <v>214</v>
      </c>
      <c r="AS3" s="282" t="s">
        <v>1</v>
      </c>
      <c r="AT3" s="281" t="s">
        <v>216</v>
      </c>
      <c r="AU3" s="280" t="s">
        <v>215</v>
      </c>
      <c r="AV3" s="279" t="s">
        <v>214</v>
      </c>
      <c r="AW3" s="282" t="s">
        <v>1</v>
      </c>
      <c r="AX3" s="281" t="s">
        <v>216</v>
      </c>
      <c r="AY3" s="280" t="s">
        <v>215</v>
      </c>
      <c r="AZ3" s="279" t="s">
        <v>214</v>
      </c>
      <c r="BA3" s="282" t="s">
        <v>1</v>
      </c>
      <c r="BB3" s="281" t="s">
        <v>216</v>
      </c>
      <c r="BC3" s="280" t="s">
        <v>215</v>
      </c>
      <c r="BD3" s="279" t="s">
        <v>214</v>
      </c>
      <c r="BF3" s="267" t="s">
        <v>197</v>
      </c>
      <c r="BG3" s="266" t="s">
        <v>198</v>
      </c>
      <c r="BH3" s="278" t="s">
        <v>195</v>
      </c>
      <c r="BI3" s="267" t="s">
        <v>213</v>
      </c>
      <c r="BJ3" s="266" t="s">
        <v>198</v>
      </c>
      <c r="BK3" s="278" t="s">
        <v>195</v>
      </c>
      <c r="BL3" s="267" t="s">
        <v>213</v>
      </c>
      <c r="BM3" s="266" t="s">
        <v>198</v>
      </c>
      <c r="BN3" s="278" t="s">
        <v>195</v>
      </c>
    </row>
    <row r="4" spans="2:66">
      <c r="B4" s="452" t="s">
        <v>212</v>
      </c>
      <c r="C4" s="464">
        <f>SUM(G4:G11)</f>
        <v>56</v>
      </c>
      <c r="D4" s="453">
        <f>D21/D22</f>
        <v>0.94915254237288138</v>
      </c>
      <c r="E4" s="459">
        <f>K30</f>
        <v>8.26</v>
      </c>
      <c r="F4" s="453">
        <f>K30/K32</f>
        <v>0.83266129032258063</v>
      </c>
      <c r="G4" s="264">
        <f>COTAS!D17</f>
        <v>15</v>
      </c>
      <c r="H4" s="264" t="str">
        <f>COTAS!C3</f>
        <v>MXRF11</v>
      </c>
      <c r="I4" s="263">
        <v>13</v>
      </c>
      <c r="J4" s="262">
        <v>15</v>
      </c>
      <c r="K4" s="261">
        <f t="shared" ref="K4:K14" si="0">L4/J4</f>
        <v>0.1</v>
      </c>
      <c r="L4" s="260">
        <v>1.5</v>
      </c>
      <c r="M4" s="263"/>
      <c r="N4" s="262"/>
      <c r="O4" s="261" t="e">
        <f t="shared" ref="O4:O19" si="1">P4/N4</f>
        <v>#DIV/0!</v>
      </c>
      <c r="P4" s="260"/>
      <c r="Q4" s="263"/>
      <c r="R4" s="262"/>
      <c r="S4" s="261" t="e">
        <f t="shared" ref="S4:S19" si="2">T4/R4</f>
        <v>#DIV/0!</v>
      </c>
      <c r="T4" s="260"/>
      <c r="U4" s="263"/>
      <c r="V4" s="262"/>
      <c r="W4" s="261" t="e">
        <f t="shared" ref="W4:W19" si="3">X4/V4</f>
        <v>#DIV/0!</v>
      </c>
      <c r="X4" s="260"/>
      <c r="Y4" s="263"/>
      <c r="Z4" s="262"/>
      <c r="AA4" s="261" t="e">
        <f t="shared" ref="AA4:AA19" si="4">AB4/Z4</f>
        <v>#DIV/0!</v>
      </c>
      <c r="AB4" s="260"/>
      <c r="AC4" s="263"/>
      <c r="AD4" s="262"/>
      <c r="AE4" s="261" t="e">
        <f t="shared" ref="AE4:AE19" si="5">AF4/AD4</f>
        <v>#DIV/0!</v>
      </c>
      <c r="AF4" s="260"/>
      <c r="AG4" s="263"/>
      <c r="AH4" s="262"/>
      <c r="AI4" s="261" t="e">
        <f t="shared" ref="AI4:AI19" si="6">AJ4/AH4</f>
        <v>#DIV/0!</v>
      </c>
      <c r="AJ4" s="260"/>
      <c r="AK4" s="263"/>
      <c r="AL4" s="262"/>
      <c r="AM4" s="261" t="e">
        <f t="shared" ref="AM4:AM19" si="7">AN4/AL4</f>
        <v>#DIV/0!</v>
      </c>
      <c r="AN4" s="260"/>
      <c r="AO4" s="263"/>
      <c r="AP4" s="262"/>
      <c r="AQ4" s="261" t="e">
        <f t="shared" ref="AQ4:AQ19" si="8">AR4/AP4</f>
        <v>#DIV/0!</v>
      </c>
      <c r="AR4" s="260"/>
      <c r="AS4" s="263"/>
      <c r="AT4" s="262"/>
      <c r="AU4" s="261" t="e">
        <f t="shared" ref="AU4:AU19" si="9">AV4/AT4</f>
        <v>#DIV/0!</v>
      </c>
      <c r="AV4" s="260"/>
      <c r="AW4" s="263"/>
      <c r="AX4" s="262"/>
      <c r="AY4" s="261" t="e">
        <f t="shared" ref="AY4:AY19" si="10">AZ4/AX4</f>
        <v>#DIV/0!</v>
      </c>
      <c r="AZ4" s="260"/>
      <c r="BA4" s="263"/>
      <c r="BB4" s="262"/>
      <c r="BC4" s="261" t="e">
        <f t="shared" ref="BC4:BC19" si="11">BD4/BB4</f>
        <v>#DIV/0!</v>
      </c>
      <c r="BD4" s="260"/>
      <c r="BF4" s="267">
        <v>1</v>
      </c>
      <c r="BG4" s="266">
        <f t="shared" ref="BG4:BG15" si="12">BF50</f>
        <v>1009</v>
      </c>
      <c r="BH4" s="265">
        <f t="shared" ref="BH4:BH15" si="13">BI50</f>
        <v>9.918470000000001</v>
      </c>
      <c r="BI4" s="267">
        <v>2</v>
      </c>
      <c r="BJ4" s="266">
        <f>BF73</f>
        <v>1263.5759262255856</v>
      </c>
      <c r="BK4" s="265">
        <f>BI73</f>
        <v>12.420951354797507</v>
      </c>
      <c r="BL4" s="267">
        <v>15</v>
      </c>
      <c r="BM4" s="266">
        <f t="shared" ref="BM4:BM15" si="14">VLOOKUP(BL4*12,BE50:BF877,2,FALSE)</f>
        <v>5812.0753800361053</v>
      </c>
      <c r="BN4" s="265">
        <f t="shared" ref="BN4:BN15" si="15">VLOOKUP(BL4*12,BG50:BI877,3,FALSE)</f>
        <v>57.132700985754916</v>
      </c>
    </row>
    <row r="5" spans="2:66">
      <c r="B5" s="443"/>
      <c r="C5" s="462"/>
      <c r="D5" s="446"/>
      <c r="E5" s="446"/>
      <c r="F5" s="446"/>
      <c r="G5" s="264">
        <f>COTAS!I17</f>
        <v>10</v>
      </c>
      <c r="H5" s="264" t="str">
        <f>COTAS!H3</f>
        <v>KISU11</v>
      </c>
      <c r="I5" s="263">
        <v>13</v>
      </c>
      <c r="J5" s="262">
        <v>10</v>
      </c>
      <c r="K5" s="261">
        <f t="shared" si="0"/>
        <v>0.09</v>
      </c>
      <c r="L5" s="260">
        <v>0.9</v>
      </c>
      <c r="M5" s="263"/>
      <c r="N5" s="262"/>
      <c r="O5" s="261" t="e">
        <f t="shared" si="1"/>
        <v>#DIV/0!</v>
      </c>
      <c r="P5" s="260"/>
      <c r="Q5" s="263"/>
      <c r="R5" s="262"/>
      <c r="S5" s="261" t="e">
        <f t="shared" si="2"/>
        <v>#DIV/0!</v>
      </c>
      <c r="T5" s="260"/>
      <c r="U5" s="263"/>
      <c r="V5" s="262"/>
      <c r="W5" s="261" t="e">
        <f t="shared" si="3"/>
        <v>#DIV/0!</v>
      </c>
      <c r="X5" s="260"/>
      <c r="Y5" s="263"/>
      <c r="Z5" s="262"/>
      <c r="AA5" s="261" t="e">
        <f t="shared" si="4"/>
        <v>#DIV/0!</v>
      </c>
      <c r="AB5" s="260"/>
      <c r="AC5" s="263"/>
      <c r="AD5" s="262"/>
      <c r="AE5" s="261" t="e">
        <f t="shared" si="5"/>
        <v>#DIV/0!</v>
      </c>
      <c r="AF5" s="260"/>
      <c r="AG5" s="263"/>
      <c r="AH5" s="262"/>
      <c r="AI5" s="261" t="e">
        <f t="shared" si="6"/>
        <v>#DIV/0!</v>
      </c>
      <c r="AJ5" s="260"/>
      <c r="AK5" s="263"/>
      <c r="AL5" s="262"/>
      <c r="AM5" s="261" t="e">
        <f t="shared" si="7"/>
        <v>#DIV/0!</v>
      </c>
      <c r="AN5" s="260"/>
      <c r="AO5" s="263"/>
      <c r="AP5" s="262"/>
      <c r="AQ5" s="261" t="e">
        <f t="shared" si="8"/>
        <v>#DIV/0!</v>
      </c>
      <c r="AR5" s="260"/>
      <c r="AS5" s="263"/>
      <c r="AT5" s="262"/>
      <c r="AU5" s="261" t="e">
        <f t="shared" si="9"/>
        <v>#DIV/0!</v>
      </c>
      <c r="AV5" s="260"/>
      <c r="AW5" s="263"/>
      <c r="AX5" s="262"/>
      <c r="AY5" s="261" t="e">
        <f t="shared" si="10"/>
        <v>#DIV/0!</v>
      </c>
      <c r="AZ5" s="260"/>
      <c r="BA5" s="263"/>
      <c r="BB5" s="262"/>
      <c r="BC5" s="261" t="e">
        <f t="shared" si="11"/>
        <v>#DIV/0!</v>
      </c>
      <c r="BD5" s="260"/>
      <c r="BF5" s="267">
        <v>2</v>
      </c>
      <c r="BG5" s="266">
        <f t="shared" si="12"/>
        <v>1018.91847</v>
      </c>
      <c r="BH5" s="265">
        <f t="shared" si="13"/>
        <v>10.015968560099999</v>
      </c>
      <c r="BI5" s="267">
        <v>3</v>
      </c>
      <c r="BJ5" s="266">
        <f>BF85</f>
        <v>1420.9557893536521</v>
      </c>
      <c r="BK5" s="265">
        <f>BI85</f>
        <v>13.9679954093464</v>
      </c>
      <c r="BL5" s="267">
        <v>16</v>
      </c>
      <c r="BM5" s="266">
        <f t="shared" si="14"/>
        <v>6535.9761831579162</v>
      </c>
      <c r="BN5" s="265">
        <f t="shared" si="15"/>
        <v>64.248645880442311</v>
      </c>
    </row>
    <row r="6" spans="2:66">
      <c r="B6" s="443"/>
      <c r="C6" s="462"/>
      <c r="D6" s="446"/>
      <c r="E6" s="446"/>
      <c r="F6" s="446"/>
      <c r="G6" s="264">
        <f>COTAS!N17</f>
        <v>1</v>
      </c>
      <c r="H6" s="264" t="str">
        <f>COTAS!M3</f>
        <v>RZAK11</v>
      </c>
      <c r="I6" s="263">
        <v>20</v>
      </c>
      <c r="J6" s="262">
        <v>1</v>
      </c>
      <c r="K6" s="261">
        <f t="shared" si="0"/>
        <v>1.4</v>
      </c>
      <c r="L6" s="260">
        <v>1.4</v>
      </c>
      <c r="M6" s="263"/>
      <c r="N6" s="262"/>
      <c r="O6" s="261" t="e">
        <f t="shared" si="1"/>
        <v>#DIV/0!</v>
      </c>
      <c r="P6" s="260"/>
      <c r="Q6" s="263"/>
      <c r="R6" s="262"/>
      <c r="S6" s="261" t="e">
        <f t="shared" si="2"/>
        <v>#DIV/0!</v>
      </c>
      <c r="T6" s="260"/>
      <c r="U6" s="263"/>
      <c r="V6" s="262"/>
      <c r="W6" s="261" t="e">
        <f t="shared" si="3"/>
        <v>#DIV/0!</v>
      </c>
      <c r="X6" s="260"/>
      <c r="Y6" s="263"/>
      <c r="Z6" s="262"/>
      <c r="AA6" s="261" t="e">
        <f t="shared" si="4"/>
        <v>#DIV/0!</v>
      </c>
      <c r="AB6" s="260"/>
      <c r="AC6" s="263"/>
      <c r="AD6" s="262"/>
      <c r="AE6" s="261" t="e">
        <f t="shared" si="5"/>
        <v>#DIV/0!</v>
      </c>
      <c r="AF6" s="260"/>
      <c r="AG6" s="263"/>
      <c r="AH6" s="262"/>
      <c r="AI6" s="261" t="e">
        <f t="shared" si="6"/>
        <v>#DIV/0!</v>
      </c>
      <c r="AJ6" s="260"/>
      <c r="AK6" s="263"/>
      <c r="AL6" s="262"/>
      <c r="AM6" s="261" t="e">
        <f t="shared" si="7"/>
        <v>#DIV/0!</v>
      </c>
      <c r="AN6" s="260"/>
      <c r="AO6" s="263"/>
      <c r="AP6" s="262"/>
      <c r="AQ6" s="261" t="e">
        <f t="shared" si="8"/>
        <v>#DIV/0!</v>
      </c>
      <c r="AR6" s="260"/>
      <c r="AS6" s="263"/>
      <c r="AT6" s="262"/>
      <c r="AU6" s="261" t="e">
        <f t="shared" si="9"/>
        <v>#DIV/0!</v>
      </c>
      <c r="AV6" s="260"/>
      <c r="AW6" s="263"/>
      <c r="AX6" s="262"/>
      <c r="AY6" s="261" t="e">
        <f t="shared" si="10"/>
        <v>#DIV/0!</v>
      </c>
      <c r="AZ6" s="260"/>
      <c r="BA6" s="263"/>
      <c r="BB6" s="262"/>
      <c r="BC6" s="261" t="e">
        <f t="shared" si="11"/>
        <v>#DIV/0!</v>
      </c>
      <c r="BD6" s="260"/>
      <c r="BF6" s="267">
        <v>3</v>
      </c>
      <c r="BG6" s="266">
        <f t="shared" si="12"/>
        <v>1028.9344385601</v>
      </c>
      <c r="BH6" s="265">
        <f t="shared" si="13"/>
        <v>10.114425531045784</v>
      </c>
      <c r="BI6" s="267">
        <v>4</v>
      </c>
      <c r="BJ6" s="266">
        <f>BF97</f>
        <v>1597.9374989589576</v>
      </c>
      <c r="BK6" s="265">
        <f>BI97</f>
        <v>15.707725614766554</v>
      </c>
      <c r="BL6" s="267">
        <v>17</v>
      </c>
      <c r="BM6" s="266">
        <f t="shared" si="14"/>
        <v>7350.0396800672852</v>
      </c>
      <c r="BN6" s="265">
        <f t="shared" si="15"/>
        <v>72.250890055061419</v>
      </c>
    </row>
    <row r="7" spans="2:66">
      <c r="B7" s="443"/>
      <c r="C7" s="462"/>
      <c r="D7" s="446"/>
      <c r="E7" s="446"/>
      <c r="F7" s="446"/>
      <c r="G7" s="264">
        <f>COTAS!S17</f>
        <v>17</v>
      </c>
      <c r="H7" s="264" t="str">
        <f>COTAS!R3</f>
        <v>VGHF11</v>
      </c>
      <c r="I7" s="263">
        <v>6</v>
      </c>
      <c r="J7" s="262">
        <v>12</v>
      </c>
      <c r="K7" s="261">
        <f t="shared" si="0"/>
        <v>9.0000000000000011E-2</v>
      </c>
      <c r="L7" s="260">
        <v>1.08</v>
      </c>
      <c r="M7" s="263"/>
      <c r="N7" s="262"/>
      <c r="O7" s="261" t="e">
        <f t="shared" si="1"/>
        <v>#DIV/0!</v>
      </c>
      <c r="P7" s="260"/>
      <c r="Q7" s="263"/>
      <c r="R7" s="262"/>
      <c r="S7" s="261" t="e">
        <f t="shared" si="2"/>
        <v>#DIV/0!</v>
      </c>
      <c r="T7" s="260"/>
      <c r="U7" s="263"/>
      <c r="V7" s="262"/>
      <c r="W7" s="261" t="e">
        <f t="shared" si="3"/>
        <v>#DIV/0!</v>
      </c>
      <c r="X7" s="260"/>
      <c r="Y7" s="263"/>
      <c r="Z7" s="262"/>
      <c r="AA7" s="261" t="e">
        <f t="shared" si="4"/>
        <v>#DIV/0!</v>
      </c>
      <c r="AB7" s="260"/>
      <c r="AC7" s="263"/>
      <c r="AD7" s="262"/>
      <c r="AE7" s="261" t="e">
        <f t="shared" si="5"/>
        <v>#DIV/0!</v>
      </c>
      <c r="AF7" s="260"/>
      <c r="AG7" s="263"/>
      <c r="AH7" s="262"/>
      <c r="AI7" s="261" t="e">
        <f t="shared" si="6"/>
        <v>#DIV/0!</v>
      </c>
      <c r="AJ7" s="260"/>
      <c r="AK7" s="263"/>
      <c r="AL7" s="262"/>
      <c r="AM7" s="261" t="e">
        <f t="shared" si="7"/>
        <v>#DIV/0!</v>
      </c>
      <c r="AN7" s="260"/>
      <c r="AO7" s="263"/>
      <c r="AP7" s="262"/>
      <c r="AQ7" s="261" t="e">
        <f t="shared" si="8"/>
        <v>#DIV/0!</v>
      </c>
      <c r="AR7" s="260"/>
      <c r="AS7" s="263"/>
      <c r="AT7" s="262"/>
      <c r="AU7" s="261" t="e">
        <f t="shared" si="9"/>
        <v>#DIV/0!</v>
      </c>
      <c r="AV7" s="260"/>
      <c r="AW7" s="263"/>
      <c r="AX7" s="262"/>
      <c r="AY7" s="261" t="e">
        <f t="shared" si="10"/>
        <v>#DIV/0!</v>
      </c>
      <c r="AZ7" s="260"/>
      <c r="BA7" s="263"/>
      <c r="BB7" s="262"/>
      <c r="BC7" s="261" t="e">
        <f t="shared" si="11"/>
        <v>#DIV/0!</v>
      </c>
      <c r="BD7" s="260"/>
      <c r="BF7" s="267">
        <v>4</v>
      </c>
      <c r="BG7" s="266">
        <f t="shared" si="12"/>
        <v>1039.0488640911458</v>
      </c>
      <c r="BH7" s="265">
        <f t="shared" si="13"/>
        <v>10.213850334015964</v>
      </c>
      <c r="BI7" s="267">
        <v>5</v>
      </c>
      <c r="BJ7" s="266">
        <f>BF109</f>
        <v>1796.9624880030024</v>
      </c>
      <c r="BK7" s="265">
        <f>BI109</f>
        <v>17.664141257069513</v>
      </c>
      <c r="BL7" s="267">
        <v>18</v>
      </c>
      <c r="BM7" s="266">
        <f t="shared" si="14"/>
        <v>8265.4957399893483</v>
      </c>
      <c r="BN7" s="265">
        <f t="shared" si="15"/>
        <v>81.2498231240953</v>
      </c>
    </row>
    <row r="8" spans="2:66">
      <c r="B8" s="443"/>
      <c r="C8" s="462"/>
      <c r="D8" s="446"/>
      <c r="E8" s="446"/>
      <c r="F8" s="446"/>
      <c r="G8" s="264">
        <f>COTAS!Z35</f>
        <v>1</v>
      </c>
      <c r="H8" s="264" t="str">
        <f>COTAS!Y21</f>
        <v>IRDM11</v>
      </c>
      <c r="I8" s="263">
        <v>17</v>
      </c>
      <c r="J8" s="262">
        <v>1</v>
      </c>
      <c r="K8" s="261">
        <f t="shared" si="0"/>
        <v>0.89</v>
      </c>
      <c r="L8" s="260">
        <v>0.89</v>
      </c>
      <c r="M8" s="263"/>
      <c r="N8" s="262"/>
      <c r="O8" s="261" t="e">
        <f t="shared" si="1"/>
        <v>#DIV/0!</v>
      </c>
      <c r="P8" s="260"/>
      <c r="Q8" s="263"/>
      <c r="R8" s="262"/>
      <c r="S8" s="261" t="e">
        <f t="shared" si="2"/>
        <v>#DIV/0!</v>
      </c>
      <c r="T8" s="260"/>
      <c r="U8" s="263"/>
      <c r="V8" s="262"/>
      <c r="W8" s="261" t="e">
        <f t="shared" si="3"/>
        <v>#DIV/0!</v>
      </c>
      <c r="X8" s="260"/>
      <c r="Y8" s="263"/>
      <c r="Z8" s="262"/>
      <c r="AA8" s="261" t="e">
        <f t="shared" si="4"/>
        <v>#DIV/0!</v>
      </c>
      <c r="AB8" s="260"/>
      <c r="AC8" s="263"/>
      <c r="AD8" s="262"/>
      <c r="AE8" s="261" t="e">
        <f t="shared" si="5"/>
        <v>#DIV/0!</v>
      </c>
      <c r="AF8" s="260"/>
      <c r="AG8" s="263"/>
      <c r="AH8" s="262"/>
      <c r="AI8" s="261" t="e">
        <f t="shared" si="6"/>
        <v>#DIV/0!</v>
      </c>
      <c r="AJ8" s="260"/>
      <c r="AK8" s="263"/>
      <c r="AL8" s="262"/>
      <c r="AM8" s="261" t="e">
        <f t="shared" si="7"/>
        <v>#DIV/0!</v>
      </c>
      <c r="AN8" s="260"/>
      <c r="AO8" s="263"/>
      <c r="AP8" s="262"/>
      <c r="AQ8" s="261" t="e">
        <f t="shared" si="8"/>
        <v>#DIV/0!</v>
      </c>
      <c r="AR8" s="260"/>
      <c r="AS8" s="263"/>
      <c r="AT8" s="262"/>
      <c r="AU8" s="261" t="e">
        <f t="shared" si="9"/>
        <v>#DIV/0!</v>
      </c>
      <c r="AV8" s="260"/>
      <c r="AW8" s="263"/>
      <c r="AX8" s="262"/>
      <c r="AY8" s="261" t="e">
        <f t="shared" si="10"/>
        <v>#DIV/0!</v>
      </c>
      <c r="AZ8" s="260"/>
      <c r="BA8" s="263"/>
      <c r="BB8" s="262"/>
      <c r="BC8" s="261" t="e">
        <f t="shared" si="11"/>
        <v>#DIV/0!</v>
      </c>
      <c r="BD8" s="260"/>
      <c r="BF8" s="267">
        <v>5</v>
      </c>
      <c r="BG8" s="266">
        <f t="shared" si="12"/>
        <v>1049.2627144251617</v>
      </c>
      <c r="BH8" s="265">
        <f t="shared" si="13"/>
        <v>10.31425248279934</v>
      </c>
      <c r="BI8" s="267">
        <v>6</v>
      </c>
      <c r="BJ8" s="266">
        <f>BF121</f>
        <v>2020.7762727851707</v>
      </c>
      <c r="BK8" s="265">
        <f>BI121</f>
        <v>19.864230761478229</v>
      </c>
      <c r="BL8" s="267">
        <v>19</v>
      </c>
      <c r="BM8" s="266">
        <f t="shared" si="14"/>
        <v>9294.9729255280254</v>
      </c>
      <c r="BN8" s="265">
        <f t="shared" si="15"/>
        <v>91.369583857940498</v>
      </c>
    </row>
    <row r="9" spans="2:66">
      <c r="B9" s="443"/>
      <c r="C9" s="462"/>
      <c r="D9" s="446"/>
      <c r="E9" s="446"/>
      <c r="F9" s="446"/>
      <c r="G9" s="264">
        <f>COTAS!AE35</f>
        <v>10</v>
      </c>
      <c r="H9" s="264" t="str">
        <f>COTAS!AD21</f>
        <v>BIME11</v>
      </c>
      <c r="I9" s="263">
        <v>13</v>
      </c>
      <c r="J9" s="262">
        <v>10</v>
      </c>
      <c r="K9" s="261">
        <f t="shared" si="0"/>
        <v>6.9999999999999993E-2</v>
      </c>
      <c r="L9" s="260">
        <v>0.7</v>
      </c>
      <c r="M9" s="263"/>
      <c r="N9" s="262"/>
      <c r="O9" s="261" t="e">
        <f t="shared" si="1"/>
        <v>#DIV/0!</v>
      </c>
      <c r="P9" s="260"/>
      <c r="Q9" s="263"/>
      <c r="R9" s="262"/>
      <c r="S9" s="261" t="e">
        <f t="shared" si="2"/>
        <v>#DIV/0!</v>
      </c>
      <c r="T9" s="260"/>
      <c r="U9" s="263"/>
      <c r="V9" s="262"/>
      <c r="W9" s="261" t="e">
        <f t="shared" si="3"/>
        <v>#DIV/0!</v>
      </c>
      <c r="X9" s="260"/>
      <c r="Y9" s="263"/>
      <c r="Z9" s="262"/>
      <c r="AA9" s="261" t="e">
        <f t="shared" si="4"/>
        <v>#DIV/0!</v>
      </c>
      <c r="AB9" s="260"/>
      <c r="AC9" s="263"/>
      <c r="AD9" s="262"/>
      <c r="AE9" s="261" t="e">
        <f t="shared" si="5"/>
        <v>#DIV/0!</v>
      </c>
      <c r="AF9" s="260"/>
      <c r="AG9" s="263"/>
      <c r="AH9" s="262"/>
      <c r="AI9" s="261" t="e">
        <f t="shared" si="6"/>
        <v>#DIV/0!</v>
      </c>
      <c r="AJ9" s="260"/>
      <c r="AK9" s="263"/>
      <c r="AL9" s="262"/>
      <c r="AM9" s="261" t="e">
        <f t="shared" si="7"/>
        <v>#DIV/0!</v>
      </c>
      <c r="AN9" s="260"/>
      <c r="AO9" s="263"/>
      <c r="AP9" s="262"/>
      <c r="AQ9" s="261" t="e">
        <f t="shared" si="8"/>
        <v>#DIV/0!</v>
      </c>
      <c r="AR9" s="260"/>
      <c r="AS9" s="263"/>
      <c r="AT9" s="262"/>
      <c r="AU9" s="261" t="e">
        <f t="shared" si="9"/>
        <v>#DIV/0!</v>
      </c>
      <c r="AV9" s="260"/>
      <c r="AW9" s="263"/>
      <c r="AX9" s="262"/>
      <c r="AY9" s="261" t="e">
        <f t="shared" si="10"/>
        <v>#DIV/0!</v>
      </c>
      <c r="AZ9" s="260"/>
      <c r="BA9" s="263"/>
      <c r="BB9" s="262"/>
      <c r="BC9" s="261" t="e">
        <f t="shared" si="11"/>
        <v>#DIV/0!</v>
      </c>
      <c r="BD9" s="260"/>
      <c r="BF9" s="267">
        <v>6</v>
      </c>
      <c r="BG9" s="266">
        <f t="shared" si="12"/>
        <v>1059.5769669079609</v>
      </c>
      <c r="BH9" s="265">
        <f t="shared" si="13"/>
        <v>10.415641584705256</v>
      </c>
      <c r="BI9" s="267">
        <v>7</v>
      </c>
      <c r="BJ9" s="266">
        <f>BF133</f>
        <v>2272.4663268789973</v>
      </c>
      <c r="BK9" s="265">
        <f>BI133</f>
        <v>22.338343993220544</v>
      </c>
      <c r="BL9" s="267">
        <v>20</v>
      </c>
      <c r="BM9" s="266">
        <f t="shared" si="14"/>
        <v>10452.672701566276</v>
      </c>
      <c r="BN9" s="265">
        <f t="shared" si="15"/>
        <v>102.7497726563965</v>
      </c>
    </row>
    <row r="10" spans="2:66">
      <c r="B10" s="443"/>
      <c r="C10" s="462"/>
      <c r="D10" s="446"/>
      <c r="E10" s="446"/>
      <c r="F10" s="446"/>
      <c r="G10" s="264">
        <f>COTAS!AJ35</f>
        <v>1</v>
      </c>
      <c r="H10" s="264" t="str">
        <f>COTAS!AI21</f>
        <v>CPTS11</v>
      </c>
      <c r="I10" s="263">
        <v>18</v>
      </c>
      <c r="J10" s="262">
        <v>1</v>
      </c>
      <c r="K10" s="261">
        <f t="shared" si="0"/>
        <v>0.57999999999999996</v>
      </c>
      <c r="L10" s="260">
        <v>0.57999999999999996</v>
      </c>
      <c r="M10" s="263"/>
      <c r="N10" s="262"/>
      <c r="O10" s="261" t="e">
        <f t="shared" si="1"/>
        <v>#DIV/0!</v>
      </c>
      <c r="P10" s="260"/>
      <c r="Q10" s="263"/>
      <c r="R10" s="262"/>
      <c r="S10" s="261" t="e">
        <f t="shared" si="2"/>
        <v>#DIV/0!</v>
      </c>
      <c r="T10" s="260"/>
      <c r="U10" s="263"/>
      <c r="V10" s="262"/>
      <c r="W10" s="261" t="e">
        <f t="shared" si="3"/>
        <v>#DIV/0!</v>
      </c>
      <c r="X10" s="260"/>
      <c r="Y10" s="263"/>
      <c r="Z10" s="262"/>
      <c r="AA10" s="261" t="e">
        <f t="shared" si="4"/>
        <v>#DIV/0!</v>
      </c>
      <c r="AB10" s="260"/>
      <c r="AC10" s="263"/>
      <c r="AD10" s="262"/>
      <c r="AE10" s="261" t="e">
        <f t="shared" si="5"/>
        <v>#DIV/0!</v>
      </c>
      <c r="AF10" s="260"/>
      <c r="AG10" s="263"/>
      <c r="AH10" s="262"/>
      <c r="AI10" s="261" t="e">
        <f t="shared" si="6"/>
        <v>#DIV/0!</v>
      </c>
      <c r="AJ10" s="260"/>
      <c r="AK10" s="263"/>
      <c r="AL10" s="262"/>
      <c r="AM10" s="261" t="e">
        <f t="shared" si="7"/>
        <v>#DIV/0!</v>
      </c>
      <c r="AN10" s="260"/>
      <c r="AO10" s="263"/>
      <c r="AP10" s="262"/>
      <c r="AQ10" s="261" t="e">
        <f t="shared" si="8"/>
        <v>#DIV/0!</v>
      </c>
      <c r="AR10" s="260"/>
      <c r="AS10" s="263"/>
      <c r="AT10" s="262"/>
      <c r="AU10" s="261" t="e">
        <f t="shared" si="9"/>
        <v>#DIV/0!</v>
      </c>
      <c r="AV10" s="260"/>
      <c r="AW10" s="263"/>
      <c r="AX10" s="262"/>
      <c r="AY10" s="261" t="e">
        <f t="shared" si="10"/>
        <v>#DIV/0!</v>
      </c>
      <c r="AZ10" s="260"/>
      <c r="BA10" s="263"/>
      <c r="BB10" s="262"/>
      <c r="BC10" s="261" t="e">
        <f t="shared" si="11"/>
        <v>#DIV/0!</v>
      </c>
      <c r="BD10" s="260"/>
      <c r="BF10" s="267">
        <v>7</v>
      </c>
      <c r="BG10" s="266">
        <f t="shared" si="12"/>
        <v>1069.9926084926662</v>
      </c>
      <c r="BH10" s="265">
        <f t="shared" si="13"/>
        <v>10.51802734148291</v>
      </c>
      <c r="BI10" s="267">
        <v>8</v>
      </c>
      <c r="BJ10" s="266">
        <f>BF145</f>
        <v>2555.5046723115979</v>
      </c>
      <c r="BK10" s="265">
        <f>BI145</f>
        <v>25.120610928823009</v>
      </c>
      <c r="BL10" s="267">
        <v>25</v>
      </c>
      <c r="BM10" s="266">
        <f t="shared" si="14"/>
        <v>18798.511626562919</v>
      </c>
      <c r="BN10" s="265">
        <f t="shared" si="15"/>
        <v>184.78936928911349</v>
      </c>
    </row>
    <row r="11" spans="2:66" ht="16.5" thickBot="1">
      <c r="B11" s="443"/>
      <c r="C11" s="462"/>
      <c r="D11" s="446"/>
      <c r="E11" s="447"/>
      <c r="F11" s="447"/>
      <c r="G11" s="277">
        <f>COTAS!AO35</f>
        <v>1</v>
      </c>
      <c r="H11" s="277" t="str">
        <f>COTAS!AN21</f>
        <v>URPR11</v>
      </c>
      <c r="I11" s="276">
        <v>13</v>
      </c>
      <c r="J11" s="275">
        <v>1</v>
      </c>
      <c r="K11" s="274">
        <f t="shared" si="0"/>
        <v>1.21</v>
      </c>
      <c r="L11" s="273">
        <v>1.21</v>
      </c>
      <c r="M11" s="276"/>
      <c r="N11" s="275"/>
      <c r="O11" s="274" t="e">
        <f t="shared" si="1"/>
        <v>#DIV/0!</v>
      </c>
      <c r="P11" s="273"/>
      <c r="Q11" s="276"/>
      <c r="R11" s="275"/>
      <c r="S11" s="274" t="e">
        <f t="shared" si="2"/>
        <v>#DIV/0!</v>
      </c>
      <c r="T11" s="273"/>
      <c r="U11" s="276"/>
      <c r="V11" s="275"/>
      <c r="W11" s="274" t="e">
        <f t="shared" si="3"/>
        <v>#DIV/0!</v>
      </c>
      <c r="X11" s="273"/>
      <c r="Y11" s="276"/>
      <c r="Z11" s="275"/>
      <c r="AA11" s="274" t="e">
        <f t="shared" si="4"/>
        <v>#DIV/0!</v>
      </c>
      <c r="AB11" s="273"/>
      <c r="AC11" s="276"/>
      <c r="AD11" s="275"/>
      <c r="AE11" s="274" t="e">
        <f t="shared" si="5"/>
        <v>#DIV/0!</v>
      </c>
      <c r="AF11" s="273"/>
      <c r="AG11" s="276"/>
      <c r="AH11" s="275"/>
      <c r="AI11" s="274" t="e">
        <f t="shared" si="6"/>
        <v>#DIV/0!</v>
      </c>
      <c r="AJ11" s="273"/>
      <c r="AK11" s="276"/>
      <c r="AL11" s="275"/>
      <c r="AM11" s="274" t="e">
        <f t="shared" si="7"/>
        <v>#DIV/0!</v>
      </c>
      <c r="AN11" s="273"/>
      <c r="AO11" s="276"/>
      <c r="AP11" s="275"/>
      <c r="AQ11" s="274" t="e">
        <f t="shared" si="8"/>
        <v>#DIV/0!</v>
      </c>
      <c r="AR11" s="273"/>
      <c r="AS11" s="276"/>
      <c r="AT11" s="275"/>
      <c r="AU11" s="274" t="e">
        <f t="shared" si="9"/>
        <v>#DIV/0!</v>
      </c>
      <c r="AV11" s="273"/>
      <c r="AW11" s="276"/>
      <c r="AX11" s="275"/>
      <c r="AY11" s="274" t="e">
        <f t="shared" si="10"/>
        <v>#DIV/0!</v>
      </c>
      <c r="AZ11" s="273"/>
      <c r="BA11" s="276"/>
      <c r="BB11" s="275"/>
      <c r="BC11" s="274" t="e">
        <f t="shared" si="11"/>
        <v>#DIV/0!</v>
      </c>
      <c r="BD11" s="273"/>
      <c r="BF11" s="267">
        <v>8</v>
      </c>
      <c r="BG11" s="266">
        <f t="shared" si="12"/>
        <v>1080.5106358341491</v>
      </c>
      <c r="BH11" s="265">
        <f t="shared" si="13"/>
        <v>10.621419550249685</v>
      </c>
      <c r="BI11" s="267">
        <v>9</v>
      </c>
      <c r="BJ11" s="266">
        <f>BF157</f>
        <v>2873.7957755244433</v>
      </c>
      <c r="BK11" s="265">
        <f>BI157</f>
        <v>28.249412473405279</v>
      </c>
      <c r="BL11" s="267">
        <v>30</v>
      </c>
      <c r="BM11" s="266">
        <f t="shared" si="14"/>
        <v>33808.007718549183</v>
      </c>
      <c r="BN11" s="265">
        <f t="shared" si="15"/>
        <v>332.33271587333849</v>
      </c>
    </row>
    <row r="12" spans="2:66">
      <c r="B12" s="442" t="s">
        <v>211</v>
      </c>
      <c r="C12" s="461">
        <f>SUM(G12:G19)</f>
        <v>3</v>
      </c>
      <c r="D12" s="445">
        <f>G21/D22</f>
        <v>5.0847457627118647E-2</v>
      </c>
      <c r="E12" s="460">
        <f>K31</f>
        <v>1.6600000000000001</v>
      </c>
      <c r="F12" s="445">
        <f>K31/K32</f>
        <v>0.16733870967741937</v>
      </c>
      <c r="G12" s="272">
        <f>COTAS!D35</f>
        <v>0</v>
      </c>
      <c r="H12" s="272">
        <f>COTAS!C21</f>
        <v>0</v>
      </c>
      <c r="I12" s="384"/>
      <c r="J12" s="385"/>
      <c r="K12" s="269"/>
      <c r="L12" s="386"/>
      <c r="M12" s="271"/>
      <c r="N12" s="270"/>
      <c r="O12" s="269" t="e">
        <f t="shared" si="1"/>
        <v>#DIV/0!</v>
      </c>
      <c r="P12" s="268"/>
      <c r="Q12" s="271"/>
      <c r="R12" s="270"/>
      <c r="S12" s="269" t="e">
        <f t="shared" si="2"/>
        <v>#DIV/0!</v>
      </c>
      <c r="T12" s="268"/>
      <c r="U12" s="271"/>
      <c r="V12" s="270"/>
      <c r="W12" s="269" t="e">
        <f t="shared" si="3"/>
        <v>#DIV/0!</v>
      </c>
      <c r="X12" s="268"/>
      <c r="Y12" s="271"/>
      <c r="Z12" s="270"/>
      <c r="AA12" s="269" t="e">
        <f t="shared" si="4"/>
        <v>#DIV/0!</v>
      </c>
      <c r="AB12" s="268"/>
      <c r="AC12" s="271"/>
      <c r="AD12" s="270"/>
      <c r="AE12" s="269" t="e">
        <f t="shared" si="5"/>
        <v>#DIV/0!</v>
      </c>
      <c r="AF12" s="268"/>
      <c r="AG12" s="271"/>
      <c r="AH12" s="270"/>
      <c r="AI12" s="269" t="e">
        <f t="shared" si="6"/>
        <v>#DIV/0!</v>
      </c>
      <c r="AJ12" s="268"/>
      <c r="AK12" s="271"/>
      <c r="AL12" s="270"/>
      <c r="AM12" s="269" t="e">
        <f t="shared" si="7"/>
        <v>#DIV/0!</v>
      </c>
      <c r="AN12" s="268"/>
      <c r="AO12" s="271"/>
      <c r="AP12" s="270"/>
      <c r="AQ12" s="269" t="e">
        <f t="shared" si="8"/>
        <v>#DIV/0!</v>
      </c>
      <c r="AR12" s="268"/>
      <c r="AS12" s="271"/>
      <c r="AT12" s="270"/>
      <c r="AU12" s="269" t="e">
        <f t="shared" si="9"/>
        <v>#DIV/0!</v>
      </c>
      <c r="AV12" s="268"/>
      <c r="AW12" s="271"/>
      <c r="AX12" s="270"/>
      <c r="AY12" s="269" t="e">
        <f t="shared" si="10"/>
        <v>#DIV/0!</v>
      </c>
      <c r="AZ12" s="268"/>
      <c r="BA12" s="271"/>
      <c r="BB12" s="270"/>
      <c r="BC12" s="269" t="e">
        <f t="shared" si="11"/>
        <v>#DIV/0!</v>
      </c>
      <c r="BD12" s="268"/>
      <c r="BF12" s="267">
        <v>9</v>
      </c>
      <c r="BG12" s="266">
        <f t="shared" si="12"/>
        <v>1091.1320553843987</v>
      </c>
      <c r="BH12" s="265">
        <f t="shared" si="13"/>
        <v>10.72582810442864</v>
      </c>
      <c r="BI12" s="267">
        <v>10</v>
      </c>
      <c r="BJ12" s="266">
        <f>BF169</f>
        <v>3231.7304088321912</v>
      </c>
      <c r="BK12" s="265">
        <f>BI169</f>
        <v>31.76790991882044</v>
      </c>
      <c r="BL12" s="267">
        <v>35</v>
      </c>
      <c r="BM12" s="266">
        <f t="shared" si="14"/>
        <v>60801.695825876515</v>
      </c>
      <c r="BN12" s="265">
        <f t="shared" si="15"/>
        <v>597.68066996836615</v>
      </c>
    </row>
    <row r="13" spans="2:66">
      <c r="B13" s="443"/>
      <c r="C13" s="462"/>
      <c r="D13" s="446"/>
      <c r="E13" s="446"/>
      <c r="F13" s="446"/>
      <c r="G13" s="264">
        <f>COTAS!I35</f>
        <v>2</v>
      </c>
      <c r="H13" s="264" t="str">
        <f>COTAS!H21</f>
        <v>BBPO11</v>
      </c>
      <c r="I13" s="263">
        <v>13</v>
      </c>
      <c r="J13" s="262">
        <v>1</v>
      </c>
      <c r="K13" s="261">
        <f t="shared" si="0"/>
        <v>0.92</v>
      </c>
      <c r="L13" s="260">
        <v>0.92</v>
      </c>
      <c r="M13" s="263"/>
      <c r="N13" s="262"/>
      <c r="O13" s="261" t="e">
        <f t="shared" si="1"/>
        <v>#DIV/0!</v>
      </c>
      <c r="P13" s="260"/>
      <c r="Q13" s="263"/>
      <c r="R13" s="262"/>
      <c r="S13" s="261" t="e">
        <f t="shared" si="2"/>
        <v>#DIV/0!</v>
      </c>
      <c r="T13" s="260"/>
      <c r="U13" s="263"/>
      <c r="V13" s="262"/>
      <c r="W13" s="261" t="e">
        <f t="shared" si="3"/>
        <v>#DIV/0!</v>
      </c>
      <c r="X13" s="260"/>
      <c r="Y13" s="263"/>
      <c r="Z13" s="262"/>
      <c r="AA13" s="261" t="e">
        <f t="shared" si="4"/>
        <v>#DIV/0!</v>
      </c>
      <c r="AB13" s="260"/>
      <c r="AC13" s="263"/>
      <c r="AD13" s="262"/>
      <c r="AE13" s="261" t="e">
        <f t="shared" si="5"/>
        <v>#DIV/0!</v>
      </c>
      <c r="AF13" s="260"/>
      <c r="AG13" s="263"/>
      <c r="AH13" s="262"/>
      <c r="AI13" s="261" t="e">
        <f t="shared" si="6"/>
        <v>#DIV/0!</v>
      </c>
      <c r="AJ13" s="260"/>
      <c r="AK13" s="263"/>
      <c r="AL13" s="262"/>
      <c r="AM13" s="261" t="e">
        <f t="shared" si="7"/>
        <v>#DIV/0!</v>
      </c>
      <c r="AN13" s="260"/>
      <c r="AO13" s="263"/>
      <c r="AP13" s="262"/>
      <c r="AQ13" s="261" t="e">
        <f t="shared" si="8"/>
        <v>#DIV/0!</v>
      </c>
      <c r="AR13" s="260"/>
      <c r="AS13" s="263"/>
      <c r="AT13" s="262"/>
      <c r="AU13" s="261" t="e">
        <f t="shared" si="9"/>
        <v>#DIV/0!</v>
      </c>
      <c r="AV13" s="260"/>
      <c r="AW13" s="263"/>
      <c r="AX13" s="262"/>
      <c r="AY13" s="261" t="e">
        <f t="shared" si="10"/>
        <v>#DIV/0!</v>
      </c>
      <c r="AZ13" s="260"/>
      <c r="BA13" s="263"/>
      <c r="BB13" s="262"/>
      <c r="BC13" s="261" t="e">
        <f t="shared" si="11"/>
        <v>#DIV/0!</v>
      </c>
      <c r="BD13" s="260"/>
      <c r="BF13" s="267">
        <v>10</v>
      </c>
      <c r="BG13" s="266">
        <f t="shared" si="12"/>
        <v>1101.8578834888274</v>
      </c>
      <c r="BH13" s="265">
        <f t="shared" si="13"/>
        <v>10.831262994695173</v>
      </c>
      <c r="BI13" s="267">
        <v>11</v>
      </c>
      <c r="BJ13" s="266">
        <f>BF181</f>
        <v>3634.246220389382</v>
      </c>
      <c r="BK13" s="265">
        <f>BI181</f>
        <v>35.724640346427627</v>
      </c>
      <c r="BL13" s="267">
        <v>40</v>
      </c>
      <c r="BM13" s="266">
        <f t="shared" si="14"/>
        <v>109348.24217027405</v>
      </c>
      <c r="BN13" s="265">
        <f t="shared" si="15"/>
        <v>1074.893220533794</v>
      </c>
    </row>
    <row r="14" spans="2:66">
      <c r="B14" s="443"/>
      <c r="C14" s="462"/>
      <c r="D14" s="446"/>
      <c r="E14" s="446"/>
      <c r="F14" s="446"/>
      <c r="G14" s="264">
        <f>COTAS!Z17</f>
        <v>1</v>
      </c>
      <c r="H14" s="264" t="str">
        <f>COTAS!X3</f>
        <v>XPLG11</v>
      </c>
      <c r="I14" s="263">
        <v>13</v>
      </c>
      <c r="J14" s="262">
        <v>1</v>
      </c>
      <c r="K14" s="261">
        <f t="shared" si="0"/>
        <v>0.74</v>
      </c>
      <c r="L14" s="260">
        <v>0.74</v>
      </c>
      <c r="M14" s="263"/>
      <c r="N14" s="262"/>
      <c r="O14" s="261" t="e">
        <f t="shared" si="1"/>
        <v>#DIV/0!</v>
      </c>
      <c r="P14" s="260"/>
      <c r="Q14" s="263"/>
      <c r="R14" s="262"/>
      <c r="S14" s="261" t="e">
        <f t="shared" si="2"/>
        <v>#DIV/0!</v>
      </c>
      <c r="T14" s="260"/>
      <c r="U14" s="263"/>
      <c r="V14" s="262"/>
      <c r="W14" s="261" t="e">
        <f t="shared" si="3"/>
        <v>#DIV/0!</v>
      </c>
      <c r="X14" s="260"/>
      <c r="Y14" s="263"/>
      <c r="Z14" s="262"/>
      <c r="AA14" s="261" t="e">
        <f t="shared" si="4"/>
        <v>#DIV/0!</v>
      </c>
      <c r="AB14" s="260"/>
      <c r="AC14" s="263"/>
      <c r="AD14" s="262"/>
      <c r="AE14" s="261" t="e">
        <f t="shared" si="5"/>
        <v>#DIV/0!</v>
      </c>
      <c r="AF14" s="260"/>
      <c r="AG14" s="263"/>
      <c r="AH14" s="262"/>
      <c r="AI14" s="261" t="e">
        <f t="shared" si="6"/>
        <v>#DIV/0!</v>
      </c>
      <c r="AJ14" s="260"/>
      <c r="AK14" s="263"/>
      <c r="AL14" s="262"/>
      <c r="AM14" s="261" t="e">
        <f t="shared" si="7"/>
        <v>#DIV/0!</v>
      </c>
      <c r="AN14" s="260"/>
      <c r="AO14" s="263"/>
      <c r="AP14" s="262"/>
      <c r="AQ14" s="261" t="e">
        <f t="shared" si="8"/>
        <v>#DIV/0!</v>
      </c>
      <c r="AR14" s="260"/>
      <c r="AS14" s="263"/>
      <c r="AT14" s="262"/>
      <c r="AU14" s="261" t="e">
        <f t="shared" si="9"/>
        <v>#DIV/0!</v>
      </c>
      <c r="AV14" s="260"/>
      <c r="AW14" s="263"/>
      <c r="AX14" s="262"/>
      <c r="AY14" s="261" t="e">
        <f t="shared" si="10"/>
        <v>#DIV/0!</v>
      </c>
      <c r="AZ14" s="260"/>
      <c r="BA14" s="263"/>
      <c r="BB14" s="262"/>
      <c r="BC14" s="261" t="e">
        <f t="shared" si="11"/>
        <v>#DIV/0!</v>
      </c>
      <c r="BD14" s="260"/>
      <c r="BF14" s="267">
        <v>11</v>
      </c>
      <c r="BG14" s="266">
        <f t="shared" si="12"/>
        <v>1112.6891464835226</v>
      </c>
      <c r="BH14" s="265">
        <f t="shared" si="13"/>
        <v>10.937734309933028</v>
      </c>
      <c r="BI14" s="267">
        <v>12</v>
      </c>
      <c r="BJ14" s="266">
        <f>BF193</f>
        <v>4086.8958482174944</v>
      </c>
      <c r="BK14" s="265">
        <f>BI193</f>
        <v>40.174186187977973</v>
      </c>
      <c r="BL14" s="267">
        <v>45</v>
      </c>
      <c r="BM14" s="266">
        <f t="shared" si="14"/>
        <v>196656.32517835335</v>
      </c>
      <c r="BN14" s="265">
        <f t="shared" si="15"/>
        <v>1933.1316765032134</v>
      </c>
    </row>
    <row r="15" spans="2:66">
      <c r="B15" s="443"/>
      <c r="C15" s="462"/>
      <c r="D15" s="446"/>
      <c r="E15" s="446"/>
      <c r="F15" s="446"/>
      <c r="G15" s="264">
        <f>COTAS!N35</f>
        <v>0</v>
      </c>
      <c r="H15" s="264">
        <f>COTAS!L21</f>
        <v>0</v>
      </c>
      <c r="I15" s="378"/>
      <c r="J15" s="379"/>
      <c r="K15" s="261"/>
      <c r="L15" s="380"/>
      <c r="M15" s="263"/>
      <c r="N15" s="262"/>
      <c r="O15" s="261" t="e">
        <f t="shared" si="1"/>
        <v>#DIV/0!</v>
      </c>
      <c r="P15" s="260"/>
      <c r="Q15" s="263"/>
      <c r="R15" s="262"/>
      <c r="S15" s="261" t="e">
        <f t="shared" si="2"/>
        <v>#DIV/0!</v>
      </c>
      <c r="T15" s="260"/>
      <c r="U15" s="263"/>
      <c r="V15" s="262"/>
      <c r="W15" s="261" t="e">
        <f t="shared" si="3"/>
        <v>#DIV/0!</v>
      </c>
      <c r="X15" s="260"/>
      <c r="Y15" s="263"/>
      <c r="Z15" s="262"/>
      <c r="AA15" s="261" t="e">
        <f t="shared" si="4"/>
        <v>#DIV/0!</v>
      </c>
      <c r="AB15" s="260"/>
      <c r="AC15" s="263"/>
      <c r="AD15" s="262"/>
      <c r="AE15" s="261" t="e">
        <f t="shared" si="5"/>
        <v>#DIV/0!</v>
      </c>
      <c r="AF15" s="260"/>
      <c r="AG15" s="263"/>
      <c r="AH15" s="262"/>
      <c r="AI15" s="261" t="e">
        <f t="shared" si="6"/>
        <v>#DIV/0!</v>
      </c>
      <c r="AJ15" s="260"/>
      <c r="AK15" s="263"/>
      <c r="AL15" s="262"/>
      <c r="AM15" s="261" t="e">
        <f t="shared" si="7"/>
        <v>#DIV/0!</v>
      </c>
      <c r="AN15" s="260"/>
      <c r="AO15" s="263"/>
      <c r="AP15" s="262"/>
      <c r="AQ15" s="261" t="e">
        <f t="shared" si="8"/>
        <v>#DIV/0!</v>
      </c>
      <c r="AR15" s="260"/>
      <c r="AS15" s="263"/>
      <c r="AT15" s="262"/>
      <c r="AU15" s="261" t="e">
        <f t="shared" si="9"/>
        <v>#DIV/0!</v>
      </c>
      <c r="AV15" s="260"/>
      <c r="AW15" s="263"/>
      <c r="AX15" s="262"/>
      <c r="AY15" s="261" t="e">
        <f t="shared" si="10"/>
        <v>#DIV/0!</v>
      </c>
      <c r="AZ15" s="260"/>
      <c r="BA15" s="263"/>
      <c r="BB15" s="262"/>
      <c r="BC15" s="261" t="e">
        <f t="shared" si="11"/>
        <v>#DIV/0!</v>
      </c>
      <c r="BD15" s="260"/>
      <c r="BF15" s="267">
        <v>12</v>
      </c>
      <c r="BG15" s="266">
        <f t="shared" si="12"/>
        <v>1123.6268807934555</v>
      </c>
      <c r="BH15" s="265">
        <f t="shared" si="13"/>
        <v>11.045252238199668</v>
      </c>
      <c r="BI15" s="267">
        <v>13</v>
      </c>
      <c r="BJ15" s="266">
        <f>BF205</f>
        <v>4595.923517913935</v>
      </c>
      <c r="BK15" s="265">
        <f>BI205</f>
        <v>45.177928181093982</v>
      </c>
      <c r="BL15" s="267">
        <v>50</v>
      </c>
      <c r="BM15" s="266">
        <f t="shared" si="14"/>
        <v>353674.73189402168</v>
      </c>
      <c r="BN15" s="265">
        <f t="shared" si="15"/>
        <v>3476.6226145182331</v>
      </c>
    </row>
    <row r="16" spans="2:66" ht="16.5" thickBot="1">
      <c r="B16" s="443"/>
      <c r="C16" s="462"/>
      <c r="D16" s="446"/>
      <c r="E16" s="446"/>
      <c r="F16" s="446"/>
      <c r="G16" s="264">
        <f>COTAS!S35</f>
        <v>0</v>
      </c>
      <c r="H16" s="264">
        <f>COTAS!Q21</f>
        <v>0</v>
      </c>
      <c r="I16" s="378"/>
      <c r="J16" s="379"/>
      <c r="K16" s="261"/>
      <c r="L16" s="380"/>
      <c r="M16" s="263"/>
      <c r="N16" s="262"/>
      <c r="O16" s="261" t="e">
        <f t="shared" si="1"/>
        <v>#DIV/0!</v>
      </c>
      <c r="P16" s="260"/>
      <c r="Q16" s="263"/>
      <c r="R16" s="262"/>
      <c r="S16" s="261" t="e">
        <f t="shared" si="2"/>
        <v>#DIV/0!</v>
      </c>
      <c r="T16" s="260"/>
      <c r="U16" s="263"/>
      <c r="V16" s="262"/>
      <c r="W16" s="261" t="e">
        <f t="shared" si="3"/>
        <v>#DIV/0!</v>
      </c>
      <c r="X16" s="260"/>
      <c r="Y16" s="263"/>
      <c r="Z16" s="262"/>
      <c r="AA16" s="261" t="e">
        <f t="shared" si="4"/>
        <v>#DIV/0!</v>
      </c>
      <c r="AB16" s="260"/>
      <c r="AC16" s="263"/>
      <c r="AD16" s="262"/>
      <c r="AE16" s="261" t="e">
        <f t="shared" si="5"/>
        <v>#DIV/0!</v>
      </c>
      <c r="AF16" s="260"/>
      <c r="AG16" s="263"/>
      <c r="AH16" s="262"/>
      <c r="AI16" s="261" t="e">
        <f t="shared" si="6"/>
        <v>#DIV/0!</v>
      </c>
      <c r="AJ16" s="260"/>
      <c r="AK16" s="263"/>
      <c r="AL16" s="262"/>
      <c r="AM16" s="261" t="e">
        <f t="shared" si="7"/>
        <v>#DIV/0!</v>
      </c>
      <c r="AN16" s="260"/>
      <c r="AO16" s="263"/>
      <c r="AP16" s="262"/>
      <c r="AQ16" s="261" t="e">
        <f t="shared" si="8"/>
        <v>#DIV/0!</v>
      </c>
      <c r="AR16" s="260"/>
      <c r="AS16" s="263"/>
      <c r="AT16" s="262"/>
      <c r="AU16" s="261" t="e">
        <f t="shared" si="9"/>
        <v>#DIV/0!</v>
      </c>
      <c r="AV16" s="260"/>
      <c r="AW16" s="263"/>
      <c r="AX16" s="262"/>
      <c r="AY16" s="261" t="e">
        <f t="shared" si="10"/>
        <v>#DIV/0!</v>
      </c>
      <c r="AZ16" s="260"/>
      <c r="BA16" s="263"/>
      <c r="BB16" s="262"/>
      <c r="BC16" s="261" t="e">
        <f t="shared" si="11"/>
        <v>#DIV/0!</v>
      </c>
      <c r="BD16" s="260"/>
      <c r="BF16" s="219"/>
      <c r="BG16" s="219"/>
      <c r="BH16" s="219"/>
      <c r="BI16" s="219"/>
      <c r="BJ16" s="219"/>
      <c r="BK16" s="219"/>
      <c r="BL16" s="219"/>
      <c r="BM16" s="219"/>
      <c r="BN16" s="219"/>
    </row>
    <row r="17" spans="1:119">
      <c r="B17" s="443"/>
      <c r="C17" s="462"/>
      <c r="D17" s="446"/>
      <c r="E17" s="446"/>
      <c r="F17" s="446"/>
      <c r="G17" s="264">
        <f>COTAS!AE17</f>
        <v>0</v>
      </c>
      <c r="H17" s="264">
        <f>COTAS!AC3</f>
        <v>0</v>
      </c>
      <c r="I17" s="378"/>
      <c r="J17" s="379"/>
      <c r="K17" s="261"/>
      <c r="L17" s="380"/>
      <c r="M17" s="263"/>
      <c r="N17" s="262"/>
      <c r="O17" s="261" t="e">
        <f t="shared" si="1"/>
        <v>#DIV/0!</v>
      </c>
      <c r="P17" s="260"/>
      <c r="Q17" s="263"/>
      <c r="R17" s="262"/>
      <c r="S17" s="261" t="e">
        <f t="shared" si="2"/>
        <v>#DIV/0!</v>
      </c>
      <c r="T17" s="260"/>
      <c r="U17" s="263"/>
      <c r="V17" s="262"/>
      <c r="W17" s="261" t="e">
        <f t="shared" si="3"/>
        <v>#DIV/0!</v>
      </c>
      <c r="X17" s="260"/>
      <c r="Y17" s="263"/>
      <c r="Z17" s="262"/>
      <c r="AA17" s="261" t="e">
        <f t="shared" si="4"/>
        <v>#DIV/0!</v>
      </c>
      <c r="AB17" s="260"/>
      <c r="AC17" s="263"/>
      <c r="AD17" s="262"/>
      <c r="AE17" s="261" t="e">
        <f t="shared" si="5"/>
        <v>#DIV/0!</v>
      </c>
      <c r="AF17" s="260"/>
      <c r="AG17" s="263"/>
      <c r="AH17" s="262"/>
      <c r="AI17" s="261" t="e">
        <f t="shared" si="6"/>
        <v>#DIV/0!</v>
      </c>
      <c r="AJ17" s="260"/>
      <c r="AK17" s="263"/>
      <c r="AL17" s="262"/>
      <c r="AM17" s="261" t="e">
        <f t="shared" si="7"/>
        <v>#DIV/0!</v>
      </c>
      <c r="AN17" s="260"/>
      <c r="AO17" s="263"/>
      <c r="AP17" s="262"/>
      <c r="AQ17" s="261" t="e">
        <f t="shared" si="8"/>
        <v>#DIV/0!</v>
      </c>
      <c r="AR17" s="260"/>
      <c r="AS17" s="263"/>
      <c r="AT17" s="262"/>
      <c r="AU17" s="261" t="e">
        <f t="shared" si="9"/>
        <v>#DIV/0!</v>
      </c>
      <c r="AV17" s="260"/>
      <c r="AW17" s="263"/>
      <c r="AX17" s="262"/>
      <c r="AY17" s="261" t="e">
        <f t="shared" si="10"/>
        <v>#DIV/0!</v>
      </c>
      <c r="AZ17" s="260"/>
      <c r="BA17" s="263"/>
      <c r="BB17" s="262"/>
      <c r="BC17" s="261" t="e">
        <f t="shared" si="11"/>
        <v>#DIV/0!</v>
      </c>
      <c r="BD17" s="260"/>
      <c r="BF17" s="222"/>
      <c r="BG17" s="440" t="s">
        <v>210</v>
      </c>
      <c r="BH17" s="441"/>
      <c r="BI17" s="219"/>
      <c r="BJ17" s="219"/>
      <c r="BK17" s="219"/>
      <c r="BL17" s="219"/>
      <c r="BM17" s="219"/>
      <c r="BN17" s="219"/>
    </row>
    <row r="18" spans="1:119">
      <c r="B18" s="443"/>
      <c r="C18" s="462"/>
      <c r="D18" s="446"/>
      <c r="E18" s="446"/>
      <c r="F18" s="446"/>
      <c r="G18" s="264">
        <f>COTAS!AJ17</f>
        <v>0</v>
      </c>
      <c r="H18" s="264">
        <f>COTAS!AH3</f>
        <v>0</v>
      </c>
      <c r="I18" s="378"/>
      <c r="J18" s="379"/>
      <c r="K18" s="261"/>
      <c r="L18" s="380"/>
      <c r="M18" s="263"/>
      <c r="N18" s="262"/>
      <c r="O18" s="261" t="e">
        <f t="shared" si="1"/>
        <v>#DIV/0!</v>
      </c>
      <c r="P18" s="260"/>
      <c r="Q18" s="263"/>
      <c r="R18" s="262"/>
      <c r="S18" s="261" t="e">
        <f t="shared" si="2"/>
        <v>#DIV/0!</v>
      </c>
      <c r="T18" s="260"/>
      <c r="U18" s="263"/>
      <c r="V18" s="262"/>
      <c r="W18" s="261" t="e">
        <f t="shared" si="3"/>
        <v>#DIV/0!</v>
      </c>
      <c r="X18" s="260"/>
      <c r="Y18" s="263"/>
      <c r="Z18" s="262"/>
      <c r="AA18" s="261" t="e">
        <f t="shared" si="4"/>
        <v>#DIV/0!</v>
      </c>
      <c r="AB18" s="260"/>
      <c r="AC18" s="263"/>
      <c r="AD18" s="262"/>
      <c r="AE18" s="261" t="e">
        <f t="shared" si="5"/>
        <v>#DIV/0!</v>
      </c>
      <c r="AF18" s="260"/>
      <c r="AG18" s="263"/>
      <c r="AH18" s="262"/>
      <c r="AI18" s="261" t="e">
        <f t="shared" si="6"/>
        <v>#DIV/0!</v>
      </c>
      <c r="AJ18" s="260"/>
      <c r="AK18" s="263"/>
      <c r="AL18" s="262"/>
      <c r="AM18" s="261" t="e">
        <f t="shared" si="7"/>
        <v>#DIV/0!</v>
      </c>
      <c r="AN18" s="260"/>
      <c r="AO18" s="263"/>
      <c r="AP18" s="262"/>
      <c r="AQ18" s="261" t="e">
        <f t="shared" si="8"/>
        <v>#DIV/0!</v>
      </c>
      <c r="AR18" s="260"/>
      <c r="AS18" s="263"/>
      <c r="AT18" s="262"/>
      <c r="AU18" s="261" t="e">
        <f t="shared" si="9"/>
        <v>#DIV/0!</v>
      </c>
      <c r="AV18" s="260"/>
      <c r="AW18" s="263"/>
      <c r="AX18" s="262"/>
      <c r="AY18" s="261" t="e">
        <f t="shared" si="10"/>
        <v>#DIV/0!</v>
      </c>
      <c r="AZ18" s="260"/>
      <c r="BA18" s="263"/>
      <c r="BB18" s="262"/>
      <c r="BC18" s="261" t="e">
        <f t="shared" si="11"/>
        <v>#DIV/0!</v>
      </c>
      <c r="BD18" s="260"/>
      <c r="BF18" s="222"/>
      <c r="BG18" s="247" t="s">
        <v>209</v>
      </c>
      <c r="BH18" s="259">
        <f ca="1">TODAY()</f>
        <v>44958</v>
      </c>
      <c r="BI18" s="219"/>
      <c r="BJ18" s="219"/>
      <c r="BK18" s="219"/>
      <c r="BL18" s="219"/>
      <c r="BM18" s="219"/>
      <c r="BN18" s="219"/>
    </row>
    <row r="19" spans="1:119" ht="16.5" thickBot="1">
      <c r="B19" s="444"/>
      <c r="C19" s="463"/>
      <c r="D19" s="447"/>
      <c r="E19" s="447"/>
      <c r="F19" s="447"/>
      <c r="G19" s="258">
        <f>COTAS!AO17</f>
        <v>0</v>
      </c>
      <c r="H19" s="258">
        <f>COTAS!AM3</f>
        <v>0</v>
      </c>
      <c r="I19" s="381"/>
      <c r="J19" s="382"/>
      <c r="K19" s="255"/>
      <c r="L19" s="383"/>
      <c r="M19" s="257"/>
      <c r="N19" s="256"/>
      <c r="O19" s="255" t="e">
        <f t="shared" si="1"/>
        <v>#DIV/0!</v>
      </c>
      <c r="P19" s="254"/>
      <c r="Q19" s="257"/>
      <c r="R19" s="256"/>
      <c r="S19" s="255" t="e">
        <f t="shared" si="2"/>
        <v>#DIV/0!</v>
      </c>
      <c r="T19" s="254"/>
      <c r="U19" s="257"/>
      <c r="V19" s="256"/>
      <c r="W19" s="255" t="e">
        <f t="shared" si="3"/>
        <v>#DIV/0!</v>
      </c>
      <c r="X19" s="254"/>
      <c r="Y19" s="257"/>
      <c r="Z19" s="256"/>
      <c r="AA19" s="255" t="e">
        <f t="shared" si="4"/>
        <v>#DIV/0!</v>
      </c>
      <c r="AB19" s="254"/>
      <c r="AC19" s="257"/>
      <c r="AD19" s="256"/>
      <c r="AE19" s="255" t="e">
        <f t="shared" si="5"/>
        <v>#DIV/0!</v>
      </c>
      <c r="AF19" s="254"/>
      <c r="AG19" s="257"/>
      <c r="AH19" s="256"/>
      <c r="AI19" s="255" t="e">
        <f t="shared" si="6"/>
        <v>#DIV/0!</v>
      </c>
      <c r="AJ19" s="254"/>
      <c r="AK19" s="257"/>
      <c r="AL19" s="256"/>
      <c r="AM19" s="255" t="e">
        <f t="shared" si="7"/>
        <v>#DIV/0!</v>
      </c>
      <c r="AN19" s="254"/>
      <c r="AO19" s="257"/>
      <c r="AP19" s="256"/>
      <c r="AQ19" s="255" t="e">
        <f t="shared" si="8"/>
        <v>#DIV/0!</v>
      </c>
      <c r="AR19" s="254"/>
      <c r="AS19" s="257"/>
      <c r="AT19" s="256"/>
      <c r="AU19" s="255" t="e">
        <f t="shared" si="9"/>
        <v>#DIV/0!</v>
      </c>
      <c r="AV19" s="254"/>
      <c r="AW19" s="257"/>
      <c r="AX19" s="256"/>
      <c r="AY19" s="255" t="e">
        <f t="shared" si="10"/>
        <v>#DIV/0!</v>
      </c>
      <c r="AZ19" s="254"/>
      <c r="BA19" s="257"/>
      <c r="BB19" s="256"/>
      <c r="BC19" s="255" t="e">
        <f t="shared" si="11"/>
        <v>#DIV/0!</v>
      </c>
      <c r="BD19" s="254"/>
      <c r="BF19" s="222"/>
      <c r="BG19" s="245" t="s">
        <v>208</v>
      </c>
      <c r="BH19" s="244">
        <f>VLOOKUP(BH25,BF50:BG1249,2,TRUE)</f>
        <v>626</v>
      </c>
      <c r="BI19" s="219"/>
      <c r="BJ19" s="219"/>
      <c r="BK19" s="219"/>
      <c r="BL19" s="219"/>
      <c r="BM19" s="219"/>
      <c r="BN19" s="219"/>
    </row>
    <row r="20" spans="1:119" ht="16.5" thickBot="1">
      <c r="B20" s="219"/>
      <c r="C20" s="219"/>
      <c r="D20" s="234"/>
      <c r="E20" s="234"/>
      <c r="F20" s="219"/>
      <c r="G20" s="253">
        <f>SUM(G4:G19)</f>
        <v>59</v>
      </c>
      <c r="H20" s="219"/>
      <c r="I20" s="251"/>
      <c r="J20" s="251"/>
      <c r="K20" s="252"/>
      <c r="L20" s="252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51"/>
      <c r="AW20" s="251"/>
      <c r="AX20" s="251"/>
      <c r="AY20" s="251"/>
      <c r="AZ20" s="251"/>
      <c r="BA20" s="251"/>
      <c r="BB20" s="251"/>
      <c r="BC20" s="251"/>
      <c r="BD20" s="251"/>
      <c r="BF20" s="222"/>
      <c r="BG20" s="247" t="s">
        <v>207</v>
      </c>
      <c r="BH20" s="250">
        <f>BH19/12</f>
        <v>52.166666666666664</v>
      </c>
      <c r="BI20" s="219"/>
      <c r="BJ20" s="387">
        <f>K23</f>
        <v>9.8275230084901091E-3</v>
      </c>
      <c r="BK20" s="389">
        <f>IF(BJ20&gt;0,BJ20,0)</f>
        <v>9.8275230084901091E-3</v>
      </c>
      <c r="BL20" s="219"/>
      <c r="BM20" s="219"/>
      <c r="BN20" s="219"/>
    </row>
    <row r="21" spans="1:119">
      <c r="B21" s="219"/>
      <c r="C21" s="219"/>
      <c r="D21" s="234">
        <f>SUM(G4:G11)</f>
        <v>56</v>
      </c>
      <c r="E21" s="234"/>
      <c r="F21" s="219"/>
      <c r="G21" s="234">
        <f>SUM(G12:G19)</f>
        <v>3</v>
      </c>
      <c r="H21" s="219"/>
      <c r="I21" s="426" t="str">
        <f>I2</f>
        <v>Janeiro</v>
      </c>
      <c r="J21" s="429" t="s">
        <v>206</v>
      </c>
      <c r="K21" s="429" t="s">
        <v>205</v>
      </c>
      <c r="L21" s="431" t="s">
        <v>204</v>
      </c>
      <c r="M21" s="426" t="str">
        <f>M2</f>
        <v>Fevereiro</v>
      </c>
      <c r="N21" s="429" t="s">
        <v>206</v>
      </c>
      <c r="O21" s="429" t="s">
        <v>205</v>
      </c>
      <c r="P21" s="431" t="s">
        <v>204</v>
      </c>
      <c r="Q21" s="426" t="str">
        <f>Q2</f>
        <v>Março</v>
      </c>
      <c r="R21" s="429" t="s">
        <v>206</v>
      </c>
      <c r="S21" s="429" t="s">
        <v>205</v>
      </c>
      <c r="T21" s="431" t="s">
        <v>204</v>
      </c>
      <c r="U21" s="426" t="str">
        <f>U2</f>
        <v>Abril</v>
      </c>
      <c r="V21" s="429" t="s">
        <v>206</v>
      </c>
      <c r="W21" s="429" t="s">
        <v>205</v>
      </c>
      <c r="X21" s="431" t="s">
        <v>204</v>
      </c>
      <c r="Y21" s="426" t="str">
        <f>Y2</f>
        <v>Maio</v>
      </c>
      <c r="Z21" s="429" t="s">
        <v>206</v>
      </c>
      <c r="AA21" s="429" t="s">
        <v>205</v>
      </c>
      <c r="AB21" s="431" t="s">
        <v>204</v>
      </c>
      <c r="AC21" s="426" t="str">
        <f>AC2</f>
        <v>Junho</v>
      </c>
      <c r="AD21" s="429" t="s">
        <v>206</v>
      </c>
      <c r="AE21" s="429" t="s">
        <v>205</v>
      </c>
      <c r="AF21" s="431" t="s">
        <v>204</v>
      </c>
      <c r="AG21" s="426" t="str">
        <f>AG2</f>
        <v>Julho</v>
      </c>
      <c r="AH21" s="429" t="s">
        <v>206</v>
      </c>
      <c r="AI21" s="429" t="s">
        <v>205</v>
      </c>
      <c r="AJ21" s="431" t="s">
        <v>204</v>
      </c>
      <c r="AK21" s="426" t="str">
        <f>AK2</f>
        <v>Agosto</v>
      </c>
      <c r="AL21" s="429" t="s">
        <v>206</v>
      </c>
      <c r="AM21" s="429" t="s">
        <v>205</v>
      </c>
      <c r="AN21" s="431" t="s">
        <v>204</v>
      </c>
      <c r="AO21" s="426" t="str">
        <f>AO2</f>
        <v>Setembro</v>
      </c>
      <c r="AP21" s="429" t="s">
        <v>206</v>
      </c>
      <c r="AQ21" s="429" t="s">
        <v>205</v>
      </c>
      <c r="AR21" s="431" t="s">
        <v>204</v>
      </c>
      <c r="AS21" s="426" t="str">
        <f>AS2</f>
        <v>Outubro</v>
      </c>
      <c r="AT21" s="429" t="s">
        <v>206</v>
      </c>
      <c r="AU21" s="429" t="s">
        <v>205</v>
      </c>
      <c r="AV21" s="431" t="s">
        <v>204</v>
      </c>
      <c r="AW21" s="426" t="str">
        <f>AW2</f>
        <v>Novembro</v>
      </c>
      <c r="AX21" s="429" t="s">
        <v>206</v>
      </c>
      <c r="AY21" s="429" t="s">
        <v>205</v>
      </c>
      <c r="AZ21" s="431" t="s">
        <v>204</v>
      </c>
      <c r="BA21" s="426" t="str">
        <f>BA2</f>
        <v>Dezembro</v>
      </c>
      <c r="BB21" s="429" t="s">
        <v>206</v>
      </c>
      <c r="BC21" s="429" t="s">
        <v>205</v>
      </c>
      <c r="BD21" s="431" t="s">
        <v>204</v>
      </c>
      <c r="BE21" s="454" t="s">
        <v>261</v>
      </c>
      <c r="BF21" s="455"/>
      <c r="BG21" s="245" t="s">
        <v>203</v>
      </c>
      <c r="BH21" s="244">
        <f ca="1">YEAR(BH18)-1987+BH20</f>
        <v>88.166666666666657</v>
      </c>
      <c r="BI21" s="219"/>
      <c r="BJ21" s="231" t="e">
        <f>O23</f>
        <v>#DIV/0!</v>
      </c>
      <c r="BK21" s="389" t="e">
        <f>IF(BJ21,BJ21,0)</f>
        <v>#DIV/0!</v>
      </c>
      <c r="BL21" s="219"/>
      <c r="BM21" s="219"/>
      <c r="BN21" s="219"/>
    </row>
    <row r="22" spans="1:119">
      <c r="B22" s="219"/>
      <c r="C22" s="219"/>
      <c r="D22" s="234">
        <f>D21+G21</f>
        <v>59</v>
      </c>
      <c r="E22" s="234"/>
      <c r="F22" s="219"/>
      <c r="G22" s="219"/>
      <c r="H22" s="219"/>
      <c r="I22" s="427"/>
      <c r="J22" s="430"/>
      <c r="K22" s="430"/>
      <c r="L22" s="432"/>
      <c r="M22" s="427"/>
      <c r="N22" s="430"/>
      <c r="O22" s="430"/>
      <c r="P22" s="432"/>
      <c r="Q22" s="427"/>
      <c r="R22" s="430"/>
      <c r="S22" s="430"/>
      <c r="T22" s="432"/>
      <c r="U22" s="427"/>
      <c r="V22" s="430"/>
      <c r="W22" s="430"/>
      <c r="X22" s="432"/>
      <c r="Y22" s="427"/>
      <c r="Z22" s="430"/>
      <c r="AA22" s="430"/>
      <c r="AB22" s="432"/>
      <c r="AC22" s="427"/>
      <c r="AD22" s="430"/>
      <c r="AE22" s="430"/>
      <c r="AF22" s="432"/>
      <c r="AG22" s="427"/>
      <c r="AH22" s="430"/>
      <c r="AI22" s="430"/>
      <c r="AJ22" s="432"/>
      <c r="AK22" s="427"/>
      <c r="AL22" s="430"/>
      <c r="AM22" s="430"/>
      <c r="AN22" s="432"/>
      <c r="AO22" s="427"/>
      <c r="AP22" s="430"/>
      <c r="AQ22" s="430"/>
      <c r="AR22" s="432"/>
      <c r="AS22" s="427"/>
      <c r="AT22" s="430"/>
      <c r="AU22" s="430"/>
      <c r="AV22" s="432"/>
      <c r="AW22" s="427"/>
      <c r="AX22" s="430"/>
      <c r="AY22" s="430"/>
      <c r="AZ22" s="432"/>
      <c r="BA22" s="427"/>
      <c r="BB22" s="430"/>
      <c r="BC22" s="430"/>
      <c r="BD22" s="432"/>
      <c r="BE22" s="454"/>
      <c r="BF22" s="455"/>
      <c r="BG22" s="247" t="s">
        <v>202</v>
      </c>
      <c r="BH22" s="249">
        <f ca="1">BG27+BH20</f>
        <v>2075.1666666666665</v>
      </c>
      <c r="BI22" s="219"/>
      <c r="BJ22" s="231" t="e">
        <f>S23</f>
        <v>#DIV/0!</v>
      </c>
      <c r="BK22" s="389"/>
      <c r="BL22" s="219"/>
      <c r="BM22" s="219"/>
      <c r="BN22" s="219"/>
    </row>
    <row r="23" spans="1:119">
      <c r="B23" s="219"/>
      <c r="C23" s="219"/>
      <c r="D23" s="219"/>
      <c r="E23" s="219"/>
      <c r="F23" s="219"/>
      <c r="G23" s="219"/>
      <c r="H23" s="219"/>
      <c r="I23" s="427"/>
      <c r="J23" s="433">
        <f>SUM(J4:J19)</f>
        <v>53</v>
      </c>
      <c r="K23" s="448">
        <f>L23/K25</f>
        <v>9.8275230084901091E-3</v>
      </c>
      <c r="L23" s="438">
        <f>SUM(L4:L17)</f>
        <v>9.92</v>
      </c>
      <c r="M23" s="427"/>
      <c r="N23" s="433">
        <f>SUM(N4:N19)</f>
        <v>0</v>
      </c>
      <c r="O23" s="435" t="e">
        <f>P23/O25</f>
        <v>#DIV/0!</v>
      </c>
      <c r="P23" s="438">
        <f>SUM(P4:P17)</f>
        <v>0</v>
      </c>
      <c r="Q23" s="427"/>
      <c r="R23" s="433">
        <f>SUM(R4:R19)</f>
        <v>0</v>
      </c>
      <c r="S23" s="435" t="e">
        <f>T23/S25</f>
        <v>#DIV/0!</v>
      </c>
      <c r="T23" s="438">
        <f>SUM(T4:T17)</f>
        <v>0</v>
      </c>
      <c r="U23" s="427"/>
      <c r="V23" s="433">
        <f>SUM(V4:V19)</f>
        <v>0</v>
      </c>
      <c r="W23" s="435" t="e">
        <f>X23/W25</f>
        <v>#DIV/0!</v>
      </c>
      <c r="X23" s="438">
        <f>SUM(X4:X17)</f>
        <v>0</v>
      </c>
      <c r="Y23" s="427"/>
      <c r="Z23" s="433">
        <f>SUM(Z4:Z19)</f>
        <v>0</v>
      </c>
      <c r="AA23" s="435" t="e">
        <f>AB23/AA25</f>
        <v>#DIV/0!</v>
      </c>
      <c r="AB23" s="438">
        <f>SUM(AB4:AB17)</f>
        <v>0</v>
      </c>
      <c r="AC23" s="427"/>
      <c r="AD23" s="433">
        <f>SUM(AD4:AD19)</f>
        <v>0</v>
      </c>
      <c r="AE23" s="435" t="e">
        <f>AF23/AE25</f>
        <v>#DIV/0!</v>
      </c>
      <c r="AF23" s="438">
        <f>SUM(AF4:AF17)</f>
        <v>0</v>
      </c>
      <c r="AG23" s="427"/>
      <c r="AH23" s="433">
        <f>SUM(AH4:AH19)</f>
        <v>0</v>
      </c>
      <c r="AI23" s="435" t="e">
        <f>AJ23/AI25</f>
        <v>#DIV/0!</v>
      </c>
      <c r="AJ23" s="438">
        <f>SUM(AJ4:AJ17)</f>
        <v>0</v>
      </c>
      <c r="AK23" s="427"/>
      <c r="AL23" s="433">
        <f>SUM(AL4:AL19)</f>
        <v>0</v>
      </c>
      <c r="AM23" s="435" t="e">
        <f>AN23/AM25</f>
        <v>#DIV/0!</v>
      </c>
      <c r="AN23" s="438">
        <f>SUM(AN4:AN17)</f>
        <v>0</v>
      </c>
      <c r="AO23" s="427"/>
      <c r="AP23" s="433">
        <f>SUM(AP4:AP19)</f>
        <v>0</v>
      </c>
      <c r="AQ23" s="435" t="e">
        <f>AR23/AQ25</f>
        <v>#DIV/0!</v>
      </c>
      <c r="AR23" s="438">
        <f>SUM(AR4:AR17)</f>
        <v>0</v>
      </c>
      <c r="AS23" s="427"/>
      <c r="AT23" s="433">
        <f>SUM(AT4:AT19)</f>
        <v>0</v>
      </c>
      <c r="AU23" s="435" t="e">
        <f>AV23/AU25</f>
        <v>#DIV/0!</v>
      </c>
      <c r="AV23" s="438">
        <f>SUM(AV4:AV17)</f>
        <v>0</v>
      </c>
      <c r="AW23" s="427"/>
      <c r="AX23" s="433">
        <f>SUM(AX4:AX19)</f>
        <v>0</v>
      </c>
      <c r="AY23" s="435" t="e">
        <f>AZ23/AY25</f>
        <v>#DIV/0!</v>
      </c>
      <c r="AZ23" s="438">
        <f>SUM(AZ4:AZ17)</f>
        <v>0</v>
      </c>
      <c r="BA23" s="427"/>
      <c r="BB23" s="433">
        <f>SUM(BB4:BB19)</f>
        <v>0</v>
      </c>
      <c r="BC23" s="435" t="e">
        <f>BD23/BC25</f>
        <v>#DIV/0!</v>
      </c>
      <c r="BD23" s="438">
        <f>SUM(BD4:BD17)</f>
        <v>0</v>
      </c>
      <c r="BE23" s="456" t="e">
        <f>BC23+AY23+AU23+AQ23+AM23+AI23+AE23+AA23+W23+S23+O23+K23</f>
        <v>#DIV/0!</v>
      </c>
      <c r="BF23" s="455"/>
      <c r="BG23" s="245" t="s">
        <v>201</v>
      </c>
      <c r="BH23" s="248">
        <v>4500</v>
      </c>
      <c r="BI23" s="219"/>
      <c r="BJ23" s="231" t="e">
        <f>W23</f>
        <v>#DIV/0!</v>
      </c>
      <c r="BK23" s="389"/>
      <c r="BL23" s="219"/>
      <c r="BM23" s="219"/>
      <c r="BN23" s="219"/>
    </row>
    <row r="24" spans="1:119" ht="16.5" thickBot="1">
      <c r="B24" s="219"/>
      <c r="C24" s="219"/>
      <c r="D24" s="219"/>
      <c r="E24" s="219"/>
      <c r="F24" s="219"/>
      <c r="G24" s="219"/>
      <c r="H24" s="219"/>
      <c r="I24" s="428"/>
      <c r="J24" s="434"/>
      <c r="K24" s="449"/>
      <c r="L24" s="439"/>
      <c r="M24" s="428"/>
      <c r="N24" s="434"/>
      <c r="O24" s="436"/>
      <c r="P24" s="439"/>
      <c r="Q24" s="428"/>
      <c r="R24" s="434"/>
      <c r="S24" s="436"/>
      <c r="T24" s="439"/>
      <c r="U24" s="428"/>
      <c r="V24" s="434"/>
      <c r="W24" s="436"/>
      <c r="X24" s="439"/>
      <c r="Y24" s="428"/>
      <c r="Z24" s="434"/>
      <c r="AA24" s="436"/>
      <c r="AB24" s="439"/>
      <c r="AC24" s="428"/>
      <c r="AD24" s="434"/>
      <c r="AE24" s="436"/>
      <c r="AF24" s="439"/>
      <c r="AG24" s="428"/>
      <c r="AH24" s="434"/>
      <c r="AI24" s="436"/>
      <c r="AJ24" s="439"/>
      <c r="AK24" s="428"/>
      <c r="AL24" s="434"/>
      <c r="AM24" s="436"/>
      <c r="AN24" s="439"/>
      <c r="AO24" s="428"/>
      <c r="AP24" s="434"/>
      <c r="AQ24" s="436"/>
      <c r="AR24" s="439"/>
      <c r="AS24" s="428"/>
      <c r="AT24" s="434"/>
      <c r="AU24" s="436"/>
      <c r="AV24" s="439"/>
      <c r="AW24" s="428"/>
      <c r="AX24" s="434"/>
      <c r="AY24" s="436"/>
      <c r="AZ24" s="439"/>
      <c r="BA24" s="428"/>
      <c r="BB24" s="434"/>
      <c r="BC24" s="436"/>
      <c r="BD24" s="439"/>
      <c r="BE24" s="454"/>
      <c r="BF24" s="455"/>
      <c r="BG24" s="247" t="s">
        <v>194</v>
      </c>
      <c r="BH24" s="246">
        <v>0</v>
      </c>
      <c r="BI24" s="219"/>
      <c r="BJ24" s="231" t="e">
        <f>AA23</f>
        <v>#DIV/0!</v>
      </c>
      <c r="BK24" s="389"/>
      <c r="BL24" s="219"/>
      <c r="BM24" s="219"/>
      <c r="BN24" s="219"/>
    </row>
    <row r="25" spans="1:119">
      <c r="B25" s="219"/>
      <c r="C25" s="219"/>
      <c r="D25" s="219"/>
      <c r="E25" s="219"/>
      <c r="F25" s="219"/>
      <c r="G25" s="219"/>
      <c r="H25" s="219"/>
      <c r="I25" s="219"/>
      <c r="J25" s="219"/>
      <c r="K25" s="437">
        <v>1009.41</v>
      </c>
      <c r="L25" s="437"/>
      <c r="M25" s="219"/>
      <c r="N25" s="219"/>
      <c r="O25" s="437"/>
      <c r="P25" s="437"/>
      <c r="Q25" s="219"/>
      <c r="R25" s="219"/>
      <c r="S25" s="437"/>
      <c r="T25" s="437"/>
      <c r="U25" s="219"/>
      <c r="V25" s="219"/>
      <c r="W25" s="437"/>
      <c r="X25" s="437"/>
      <c r="Y25" s="219"/>
      <c r="Z25" s="219"/>
      <c r="AA25" s="437"/>
      <c r="AB25" s="437"/>
      <c r="AC25" s="219"/>
      <c r="AD25" s="219"/>
      <c r="AE25" s="437"/>
      <c r="AF25" s="437"/>
      <c r="AG25" s="219"/>
      <c r="AH25" s="219"/>
      <c r="AI25" s="437"/>
      <c r="AJ25" s="437"/>
      <c r="AK25" s="219"/>
      <c r="AL25" s="219"/>
      <c r="AM25" s="437"/>
      <c r="AN25" s="437"/>
      <c r="AO25" s="219"/>
      <c r="AP25" s="219"/>
      <c r="AQ25" s="437"/>
      <c r="AR25" s="437"/>
      <c r="AS25" s="219"/>
      <c r="AT25" s="219"/>
      <c r="AU25" s="437"/>
      <c r="AV25" s="437"/>
      <c r="AW25" s="219"/>
      <c r="AX25" s="219"/>
      <c r="AY25" s="437"/>
      <c r="AZ25" s="437"/>
      <c r="BA25" s="219"/>
      <c r="BB25" s="219"/>
      <c r="BC25" s="437"/>
      <c r="BD25" s="437"/>
      <c r="BE25" s="230"/>
      <c r="BF25" s="222"/>
      <c r="BG25" s="245" t="s">
        <v>200</v>
      </c>
      <c r="BH25" s="244">
        <f>BH23/BH26</f>
        <v>457782.29908443539</v>
      </c>
      <c r="BI25" s="219"/>
      <c r="BJ25" s="231" t="e">
        <f>AE23</f>
        <v>#DIV/0!</v>
      </c>
      <c r="BK25" s="389"/>
      <c r="BL25" s="219"/>
      <c r="BM25" s="219"/>
      <c r="BN25" s="219"/>
    </row>
    <row r="26" spans="1:119" ht="16.5" thickBot="1">
      <c r="B26" s="219"/>
      <c r="C26" s="219"/>
      <c r="D26" s="219"/>
      <c r="E26" s="219"/>
      <c r="F26" s="219"/>
      <c r="G26" s="219"/>
      <c r="H26" s="219"/>
      <c r="I26" s="219"/>
      <c r="J26" s="219"/>
      <c r="K26" s="219"/>
      <c r="L26" s="243">
        <v>44951</v>
      </c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19"/>
      <c r="AR26" s="219"/>
      <c r="AS26" s="219"/>
      <c r="AT26" s="219"/>
      <c r="AU26" s="219"/>
      <c r="AV26" s="219"/>
      <c r="AW26" s="219"/>
      <c r="AX26" s="219"/>
      <c r="AY26" s="219"/>
      <c r="AZ26" s="219"/>
      <c r="BA26" s="219"/>
      <c r="BB26" s="219"/>
      <c r="BC26" s="219"/>
      <c r="BD26" s="219"/>
      <c r="BE26" s="230"/>
      <c r="BF26" s="222"/>
      <c r="BG26" s="242" t="s">
        <v>199</v>
      </c>
      <c r="BH26" s="241">
        <f>BH28</f>
        <v>9.8300000000000002E-3</v>
      </c>
      <c r="BI26" s="219"/>
      <c r="BJ26" s="231" t="e">
        <f>AI23</f>
        <v>#DIV/0!</v>
      </c>
      <c r="BK26" s="389"/>
      <c r="BL26" s="219"/>
      <c r="BM26" s="219"/>
      <c r="BN26" s="219"/>
    </row>
    <row r="27" spans="1:119">
      <c r="B27" s="219"/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450">
        <f>(O25-K25)/K25</f>
        <v>-1</v>
      </c>
      <c r="N27" s="450"/>
      <c r="O27" s="219"/>
      <c r="P27" s="219"/>
      <c r="Q27" s="450" t="e">
        <f>(S25-O25)/O25</f>
        <v>#DIV/0!</v>
      </c>
      <c r="R27" s="450"/>
      <c r="S27" s="219"/>
      <c r="T27" s="219"/>
      <c r="U27" s="450" t="e">
        <f>(W25-S25)/S25</f>
        <v>#DIV/0!</v>
      </c>
      <c r="V27" s="450"/>
      <c r="W27" s="219"/>
      <c r="X27" s="219"/>
      <c r="Y27" s="450" t="e">
        <f>(AA25-W25)/W25</f>
        <v>#DIV/0!</v>
      </c>
      <c r="Z27" s="450"/>
      <c r="AA27" s="219"/>
      <c r="AB27" s="219"/>
      <c r="AC27" s="450" t="e">
        <f>(AE25-AA25)/AA25</f>
        <v>#DIV/0!</v>
      </c>
      <c r="AD27" s="450"/>
      <c r="AE27" s="219"/>
      <c r="AF27" s="219"/>
      <c r="AG27" s="450" t="e">
        <f>(AI25-AE25)/AE25</f>
        <v>#DIV/0!</v>
      </c>
      <c r="AH27" s="450"/>
      <c r="AI27" s="219"/>
      <c r="AJ27" s="219"/>
      <c r="AK27" s="450" t="e">
        <f>(AM25-AI25)/AI25</f>
        <v>#DIV/0!</v>
      </c>
      <c r="AL27" s="450"/>
      <c r="AM27" s="219"/>
      <c r="AN27" s="219"/>
      <c r="AO27" s="450" t="e">
        <f>(AQ25-AM25)/AM25</f>
        <v>#DIV/0!</v>
      </c>
      <c r="AP27" s="450"/>
      <c r="AQ27" s="219"/>
      <c r="AR27" s="219"/>
      <c r="AS27" s="450" t="e">
        <f>(AU25-AQ25)/AQ25</f>
        <v>#DIV/0!</v>
      </c>
      <c r="AT27" s="450"/>
      <c r="AU27" s="219"/>
      <c r="AV27" s="219"/>
      <c r="AW27" s="450" t="e">
        <f>(AY25-AU25)/AU25</f>
        <v>#DIV/0!</v>
      </c>
      <c r="AX27" s="450"/>
      <c r="AY27" s="219"/>
      <c r="AZ27" s="219"/>
      <c r="BA27" s="450" t="e">
        <f>(BC25-AY25)/AY25</f>
        <v>#DIV/0!</v>
      </c>
      <c r="BB27" s="450"/>
      <c r="BC27" s="219"/>
      <c r="BD27" s="219"/>
      <c r="BE27" s="230"/>
      <c r="BF27" s="222"/>
      <c r="BG27" s="234">
        <f ca="1">YEAR(BH18)</f>
        <v>2023</v>
      </c>
      <c r="BH27" s="220">
        <v>1009</v>
      </c>
      <c r="BI27" s="219"/>
      <c r="BJ27" s="231" t="e">
        <f>AM23</f>
        <v>#DIV/0!</v>
      </c>
      <c r="BK27" s="389"/>
      <c r="BL27" s="219"/>
      <c r="BM27" s="219"/>
      <c r="BN27" s="219"/>
    </row>
    <row r="28" spans="1:119"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  <c r="M28" s="450"/>
      <c r="N28" s="450"/>
      <c r="O28" s="219"/>
      <c r="P28" s="219"/>
      <c r="Q28" s="450"/>
      <c r="R28" s="450"/>
      <c r="S28" s="219"/>
      <c r="T28" s="219"/>
      <c r="U28" s="450"/>
      <c r="V28" s="450"/>
      <c r="W28" s="219"/>
      <c r="X28" s="219"/>
      <c r="Y28" s="450"/>
      <c r="Z28" s="450"/>
      <c r="AA28" s="219"/>
      <c r="AB28" s="219"/>
      <c r="AC28" s="450"/>
      <c r="AD28" s="450"/>
      <c r="AE28" s="219"/>
      <c r="AF28" s="219"/>
      <c r="AG28" s="450"/>
      <c r="AH28" s="450"/>
      <c r="AI28" s="219"/>
      <c r="AJ28" s="219"/>
      <c r="AK28" s="450"/>
      <c r="AL28" s="450"/>
      <c r="AM28" s="219"/>
      <c r="AN28" s="219"/>
      <c r="AO28" s="450"/>
      <c r="AP28" s="450"/>
      <c r="AQ28" s="219"/>
      <c r="AR28" s="219"/>
      <c r="AS28" s="450"/>
      <c r="AT28" s="450"/>
      <c r="AU28" s="219"/>
      <c r="AV28" s="219"/>
      <c r="AW28" s="450"/>
      <c r="AX28" s="450"/>
      <c r="AY28" s="219"/>
      <c r="AZ28" s="219"/>
      <c r="BA28" s="450"/>
      <c r="BB28" s="450"/>
      <c r="BC28" s="219"/>
      <c r="BD28" s="219"/>
      <c r="BE28" s="230"/>
      <c r="BF28" s="222"/>
      <c r="BG28" s="219"/>
      <c r="BH28" s="240">
        <v>9.8300000000000002E-3</v>
      </c>
      <c r="BI28" s="219"/>
      <c r="BJ28" s="231" t="e">
        <f>AQ23</f>
        <v>#DIV/0!</v>
      </c>
      <c r="BK28" s="389"/>
      <c r="BL28" s="219"/>
      <c r="BM28" s="219"/>
      <c r="BN28" s="219"/>
    </row>
    <row r="29" spans="1:119"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450"/>
      <c r="N29" s="450"/>
      <c r="O29" s="219"/>
      <c r="P29" s="219"/>
      <c r="Q29" s="450"/>
      <c r="R29" s="450"/>
      <c r="S29" s="219"/>
      <c r="T29" s="219"/>
      <c r="U29" s="450"/>
      <c r="V29" s="450"/>
      <c r="W29" s="219"/>
      <c r="X29" s="219"/>
      <c r="Y29" s="450"/>
      <c r="Z29" s="450"/>
      <c r="AA29" s="219"/>
      <c r="AB29" s="219"/>
      <c r="AC29" s="450"/>
      <c r="AD29" s="450"/>
      <c r="AE29" s="219"/>
      <c r="AF29" s="219"/>
      <c r="AG29" s="450"/>
      <c r="AH29" s="450"/>
      <c r="AI29" s="219"/>
      <c r="AJ29" s="219"/>
      <c r="AK29" s="450"/>
      <c r="AL29" s="450"/>
      <c r="AM29" s="219"/>
      <c r="AN29" s="219"/>
      <c r="AO29" s="450"/>
      <c r="AP29" s="450"/>
      <c r="AQ29" s="219"/>
      <c r="AR29" s="219"/>
      <c r="AS29" s="450"/>
      <c r="AT29" s="450"/>
      <c r="AU29" s="219"/>
      <c r="AV29" s="219"/>
      <c r="AW29" s="450"/>
      <c r="AX29" s="450"/>
      <c r="AY29" s="219"/>
      <c r="AZ29" s="219"/>
      <c r="BA29" s="450"/>
      <c r="BB29" s="450"/>
      <c r="BC29" s="219"/>
      <c r="BD29" s="219"/>
      <c r="BE29" s="230"/>
      <c r="BF29" s="222"/>
      <c r="BG29" s="219"/>
      <c r="BH29" s="230"/>
      <c r="BI29" s="219"/>
      <c r="BJ29" s="231" t="e">
        <f>AU23</f>
        <v>#DIV/0!</v>
      </c>
      <c r="BK29" s="389"/>
      <c r="BL29" s="219"/>
      <c r="BM29" s="219"/>
      <c r="BN29" s="219"/>
    </row>
    <row r="30" spans="1:119" s="233" customFormat="1">
      <c r="A30" s="234"/>
      <c r="B30" s="234"/>
      <c r="C30" s="234"/>
      <c r="D30" s="234"/>
      <c r="E30" s="234"/>
      <c r="F30" s="234"/>
      <c r="G30" s="234"/>
      <c r="H30" s="234"/>
      <c r="I30" s="234"/>
      <c r="J30" s="234"/>
      <c r="K30" s="237">
        <f>SUM(L30:BE30)</f>
        <v>8.26</v>
      </c>
      <c r="L30" s="237">
        <f>SUM(L4:L11)</f>
        <v>8.26</v>
      </c>
      <c r="M30" s="234"/>
      <c r="N30" s="234"/>
      <c r="O30" s="234"/>
      <c r="P30" s="237">
        <f>SUM(P4:P11)</f>
        <v>0</v>
      </c>
      <c r="Q30" s="234"/>
      <c r="R30" s="234"/>
      <c r="S30" s="234"/>
      <c r="T30" s="237">
        <f>SUM(T4:T11)</f>
        <v>0</v>
      </c>
      <c r="U30" s="234"/>
      <c r="V30" s="234"/>
      <c r="W30" s="234"/>
      <c r="X30" s="237">
        <f>SUM(X4:X11)</f>
        <v>0</v>
      </c>
      <c r="Y30" s="234"/>
      <c r="Z30" s="234"/>
      <c r="AA30" s="234"/>
      <c r="AB30" s="237">
        <f>SUM(AB4:AB11)</f>
        <v>0</v>
      </c>
      <c r="AC30" s="234"/>
      <c r="AD30" s="234"/>
      <c r="AE30" s="234"/>
      <c r="AF30" s="237">
        <f>SUM(AF4:AF11)</f>
        <v>0</v>
      </c>
      <c r="AG30" s="234"/>
      <c r="AH30" s="234"/>
      <c r="AI30" s="234"/>
      <c r="AJ30" s="237">
        <f>SUM(AJ4:AJ11)</f>
        <v>0</v>
      </c>
      <c r="AK30" s="234"/>
      <c r="AL30" s="234"/>
      <c r="AM30" s="234"/>
      <c r="AN30" s="237">
        <f>SUM(AN4:AN11)</f>
        <v>0</v>
      </c>
      <c r="AO30" s="234"/>
      <c r="AP30" s="234"/>
      <c r="AQ30" s="234"/>
      <c r="AR30" s="237">
        <f>SUM(AR4:AR11)</f>
        <v>0</v>
      </c>
      <c r="AS30" s="234"/>
      <c r="AT30" s="234"/>
      <c r="AU30" s="234"/>
      <c r="AV30" s="237">
        <f>SUM(AV4:AV11)</f>
        <v>0</v>
      </c>
      <c r="AW30" s="234"/>
      <c r="AX30" s="234"/>
      <c r="AY30" s="234"/>
      <c r="AZ30" s="237">
        <f>SUM(AZ4:AZ11)</f>
        <v>0</v>
      </c>
      <c r="BA30" s="234"/>
      <c r="BB30" s="234"/>
      <c r="BC30" s="234"/>
      <c r="BD30" s="237">
        <f>SUM(BD4:BD11)</f>
        <v>0</v>
      </c>
      <c r="BE30" s="235"/>
      <c r="BF30" s="239"/>
      <c r="BG30" s="234"/>
      <c r="BH30" s="235"/>
      <c r="BI30" s="234"/>
      <c r="BJ30" s="388" t="e">
        <f>AY23</f>
        <v>#DIV/0!</v>
      </c>
      <c r="BK30" s="390"/>
      <c r="BL30" s="234"/>
      <c r="BM30" s="234"/>
      <c r="BN30" s="234"/>
      <c r="BO30" s="234"/>
      <c r="BP30" s="234"/>
      <c r="BQ30" s="234"/>
      <c r="BR30" s="234"/>
      <c r="BS30" s="234"/>
      <c r="BT30" s="234"/>
      <c r="BU30" s="234"/>
      <c r="BV30" s="234"/>
      <c r="BW30" s="234"/>
      <c r="BX30" s="234"/>
      <c r="BY30" s="234"/>
      <c r="BZ30" s="234"/>
      <c r="CA30" s="234"/>
      <c r="CB30" s="234"/>
      <c r="CC30" s="234"/>
      <c r="CD30" s="234"/>
      <c r="CE30" s="234"/>
      <c r="CF30" s="234"/>
      <c r="CG30" s="234"/>
      <c r="CH30" s="234"/>
      <c r="CI30" s="234"/>
      <c r="CJ30" s="234"/>
      <c r="CK30" s="234"/>
      <c r="CL30" s="234"/>
      <c r="CM30" s="234"/>
      <c r="CN30" s="234"/>
      <c r="CO30" s="234"/>
      <c r="CP30" s="234"/>
      <c r="CQ30" s="234"/>
      <c r="CR30" s="234"/>
      <c r="CS30" s="234"/>
      <c r="CT30" s="234"/>
      <c r="CU30" s="234"/>
      <c r="CV30" s="234"/>
      <c r="CW30" s="234"/>
      <c r="CX30" s="234"/>
      <c r="CY30" s="234"/>
      <c r="CZ30" s="234"/>
      <c r="DA30" s="234"/>
      <c r="DB30" s="234"/>
      <c r="DC30" s="234"/>
      <c r="DD30" s="234"/>
      <c r="DE30" s="234"/>
      <c r="DF30" s="234"/>
      <c r="DG30" s="234"/>
      <c r="DH30" s="234"/>
      <c r="DI30" s="234"/>
      <c r="DJ30" s="234"/>
      <c r="DK30" s="234"/>
      <c r="DL30" s="234"/>
      <c r="DM30" s="234"/>
      <c r="DN30" s="234"/>
      <c r="DO30" s="234"/>
    </row>
    <row r="31" spans="1:119" s="233" customFormat="1">
      <c r="A31" s="234"/>
      <c r="B31" s="234"/>
      <c r="C31" s="234"/>
      <c r="D31" s="234"/>
      <c r="E31" s="234"/>
      <c r="F31" s="234"/>
      <c r="G31" s="234"/>
      <c r="H31" s="234"/>
      <c r="I31" s="234"/>
      <c r="J31" s="234"/>
      <c r="K31" s="237">
        <f>SUM(L31:BE31)</f>
        <v>1.6600000000000001</v>
      </c>
      <c r="L31" s="237">
        <f>SUM(L12:L19)</f>
        <v>1.6600000000000001</v>
      </c>
      <c r="M31" s="234"/>
      <c r="N31" s="234"/>
      <c r="O31" s="234"/>
      <c r="P31" s="237">
        <f>SUM(P12:P19)</f>
        <v>0</v>
      </c>
      <c r="Q31" s="234"/>
      <c r="R31" s="234"/>
      <c r="S31" s="234"/>
      <c r="T31" s="237">
        <f>SUM(T12:T19)</f>
        <v>0</v>
      </c>
      <c r="U31" s="234"/>
      <c r="V31" s="234"/>
      <c r="W31" s="234"/>
      <c r="X31" s="237">
        <f>SUM(X12:X19)</f>
        <v>0</v>
      </c>
      <c r="Y31" s="234"/>
      <c r="Z31" s="234"/>
      <c r="AA31" s="234"/>
      <c r="AB31" s="237">
        <f>SUM(AB12:AB19)</f>
        <v>0</v>
      </c>
      <c r="AC31" s="234"/>
      <c r="AD31" s="234"/>
      <c r="AE31" s="234"/>
      <c r="AF31" s="237">
        <f>SUM(AF12:AF19)</f>
        <v>0</v>
      </c>
      <c r="AG31" s="234"/>
      <c r="AH31" s="234"/>
      <c r="AI31" s="234"/>
      <c r="AJ31" s="237">
        <f>SUM(AJ12:AJ19)</f>
        <v>0</v>
      </c>
      <c r="AK31" s="234"/>
      <c r="AL31" s="234"/>
      <c r="AM31" s="234"/>
      <c r="AN31" s="237">
        <f>SUM(AN12:AN19)</f>
        <v>0</v>
      </c>
      <c r="AO31" s="234"/>
      <c r="AP31" s="234"/>
      <c r="AQ31" s="234"/>
      <c r="AR31" s="237">
        <f>SUM(AR12:AR19)</f>
        <v>0</v>
      </c>
      <c r="AS31" s="234"/>
      <c r="AT31" s="234"/>
      <c r="AU31" s="234"/>
      <c r="AV31" s="237">
        <f>SUM(AV12:AV19)</f>
        <v>0</v>
      </c>
      <c r="AW31" s="234"/>
      <c r="AX31" s="234"/>
      <c r="AY31" s="234"/>
      <c r="AZ31" s="237">
        <f>SUM(AZ12:AZ19)</f>
        <v>0</v>
      </c>
      <c r="BA31" s="234"/>
      <c r="BB31" s="234"/>
      <c r="BC31" s="234"/>
      <c r="BD31" s="237">
        <f>SUM(BD12:BD19)</f>
        <v>0</v>
      </c>
      <c r="BE31" s="235"/>
      <c r="BF31" s="239"/>
      <c r="BG31" s="238"/>
      <c r="BH31" s="235"/>
      <c r="BI31" s="234"/>
      <c r="BJ31" s="388" t="e">
        <f>BC23</f>
        <v>#DIV/0!</v>
      </c>
      <c r="BK31" s="390"/>
      <c r="BL31" s="234"/>
      <c r="BM31" s="234"/>
      <c r="BN31" s="234"/>
      <c r="BO31" s="234"/>
      <c r="BP31" s="234"/>
      <c r="BQ31" s="234"/>
      <c r="BR31" s="234"/>
      <c r="BS31" s="234"/>
      <c r="BT31" s="234"/>
      <c r="BU31" s="234"/>
      <c r="BV31" s="234"/>
      <c r="BW31" s="234"/>
      <c r="BX31" s="234"/>
      <c r="BY31" s="234"/>
      <c r="BZ31" s="234"/>
      <c r="CA31" s="234"/>
      <c r="CB31" s="234"/>
      <c r="CC31" s="234"/>
      <c r="CD31" s="234"/>
      <c r="CE31" s="234"/>
      <c r="CF31" s="234"/>
      <c r="CG31" s="234"/>
      <c r="CH31" s="234"/>
      <c r="CI31" s="234"/>
      <c r="CJ31" s="234"/>
      <c r="CK31" s="234"/>
      <c r="CL31" s="234"/>
      <c r="CM31" s="234"/>
      <c r="CN31" s="234"/>
      <c r="CO31" s="234"/>
      <c r="CP31" s="234"/>
      <c r="CQ31" s="234"/>
      <c r="CR31" s="234"/>
      <c r="CS31" s="234"/>
      <c r="CT31" s="234"/>
      <c r="CU31" s="234"/>
      <c r="CV31" s="234"/>
      <c r="CW31" s="234"/>
      <c r="CX31" s="234"/>
      <c r="CY31" s="234"/>
      <c r="CZ31" s="234"/>
      <c r="DA31" s="234"/>
      <c r="DB31" s="234"/>
      <c r="DC31" s="234"/>
      <c r="DD31" s="234"/>
      <c r="DE31" s="234"/>
      <c r="DF31" s="234"/>
      <c r="DG31" s="234"/>
      <c r="DH31" s="234"/>
      <c r="DI31" s="234"/>
      <c r="DJ31" s="234"/>
      <c r="DK31" s="234"/>
      <c r="DL31" s="234"/>
      <c r="DM31" s="234"/>
      <c r="DN31" s="234"/>
      <c r="DO31" s="234"/>
    </row>
    <row r="32" spans="1:119" s="233" customFormat="1">
      <c r="A32" s="234"/>
      <c r="B32" s="234"/>
      <c r="C32" s="234"/>
      <c r="D32" s="234"/>
      <c r="E32" s="234"/>
      <c r="F32" s="234"/>
      <c r="G32" s="234"/>
      <c r="H32" s="234"/>
      <c r="I32" s="234"/>
      <c r="J32" s="234"/>
      <c r="K32" s="237">
        <f>K30+K31</f>
        <v>9.92</v>
      </c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4"/>
      <c r="AJ32" s="234"/>
      <c r="AK32" s="234"/>
      <c r="AL32" s="234"/>
      <c r="AM32" s="234"/>
      <c r="AN32" s="234"/>
      <c r="AO32" s="234"/>
      <c r="AP32" s="234"/>
      <c r="AQ32" s="234"/>
      <c r="AR32" s="234"/>
      <c r="AS32" s="234"/>
      <c r="AT32" s="234"/>
      <c r="AU32" s="234"/>
      <c r="AV32" s="234"/>
      <c r="AW32" s="234"/>
      <c r="AX32" s="234"/>
      <c r="AY32" s="234"/>
      <c r="AZ32" s="234"/>
      <c r="BA32" s="234"/>
      <c r="BB32" s="234"/>
      <c r="BC32" s="234"/>
      <c r="BD32" s="234"/>
      <c r="BE32" s="235"/>
      <c r="BF32" s="235"/>
      <c r="BG32" s="236"/>
      <c r="BH32" s="235"/>
      <c r="BI32" s="234"/>
      <c r="BJ32" s="234"/>
      <c r="BK32" s="234"/>
      <c r="BL32" s="234"/>
      <c r="BM32" s="234"/>
      <c r="BN32" s="234"/>
      <c r="BO32" s="234"/>
      <c r="BP32" s="234"/>
      <c r="BQ32" s="234"/>
      <c r="BR32" s="234"/>
      <c r="BS32" s="234"/>
      <c r="BT32" s="234"/>
      <c r="BU32" s="234"/>
      <c r="BV32" s="234"/>
      <c r="BW32" s="234"/>
      <c r="BX32" s="234"/>
      <c r="BY32" s="234"/>
      <c r="BZ32" s="234"/>
      <c r="CA32" s="234"/>
      <c r="CB32" s="234"/>
      <c r="CC32" s="234"/>
      <c r="CD32" s="234"/>
      <c r="CE32" s="234"/>
      <c r="CF32" s="234"/>
      <c r="CG32" s="234"/>
      <c r="CH32" s="234"/>
      <c r="CI32" s="234"/>
      <c r="CJ32" s="234"/>
      <c r="CK32" s="234"/>
      <c r="CL32" s="234"/>
      <c r="CM32" s="234"/>
      <c r="CN32" s="234"/>
      <c r="CO32" s="234"/>
      <c r="CP32" s="234"/>
      <c r="CQ32" s="234"/>
      <c r="CR32" s="234"/>
      <c r="CS32" s="234"/>
      <c r="CT32" s="234"/>
      <c r="CU32" s="234"/>
      <c r="CV32" s="234"/>
      <c r="CW32" s="234"/>
      <c r="CX32" s="234"/>
      <c r="CY32" s="234"/>
      <c r="CZ32" s="234"/>
      <c r="DA32" s="234"/>
      <c r="DB32" s="234"/>
      <c r="DC32" s="234"/>
      <c r="DD32" s="234"/>
      <c r="DE32" s="234"/>
      <c r="DF32" s="234"/>
      <c r="DG32" s="234"/>
      <c r="DH32" s="234"/>
      <c r="DI32" s="234"/>
      <c r="DJ32" s="234"/>
      <c r="DK32" s="234"/>
      <c r="DL32" s="234"/>
      <c r="DM32" s="234"/>
      <c r="DN32" s="234"/>
      <c r="DO32" s="234"/>
    </row>
    <row r="33" spans="2:66"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19"/>
      <c r="AQ33" s="219"/>
      <c r="AR33" s="219"/>
      <c r="AS33" s="219"/>
      <c r="AT33" s="219"/>
      <c r="AU33" s="219"/>
      <c r="AV33" s="219"/>
      <c r="AW33" s="219"/>
      <c r="AX33" s="219"/>
      <c r="AY33" s="219"/>
      <c r="AZ33" s="219"/>
      <c r="BA33" s="219"/>
      <c r="BB33" s="219"/>
      <c r="BC33" s="219"/>
      <c r="BD33" s="219"/>
      <c r="BE33" s="230"/>
      <c r="BF33" s="222"/>
      <c r="BG33" s="219"/>
      <c r="BH33" s="230"/>
      <c r="BI33" s="219"/>
      <c r="BJ33" s="219"/>
      <c r="BK33" s="219"/>
      <c r="BL33" s="219"/>
      <c r="BM33" s="219"/>
      <c r="BN33" s="219"/>
    </row>
    <row r="34" spans="2:66"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19"/>
      <c r="AP34" s="219"/>
      <c r="AQ34" s="219"/>
      <c r="AR34" s="219"/>
      <c r="AS34" s="219"/>
      <c r="AT34" s="219"/>
      <c r="AU34" s="219"/>
      <c r="AV34" s="219"/>
      <c r="AW34" s="219"/>
      <c r="AX34" s="219"/>
      <c r="AY34" s="219"/>
      <c r="AZ34" s="219"/>
      <c r="BA34" s="219"/>
      <c r="BB34" s="219"/>
      <c r="BC34" s="219"/>
      <c r="BD34" s="219"/>
      <c r="BE34" s="230"/>
      <c r="BF34" s="222"/>
      <c r="BG34" s="219"/>
      <c r="BH34" s="230"/>
      <c r="BI34" s="219"/>
      <c r="BJ34" s="219"/>
      <c r="BK34" s="219"/>
      <c r="BL34" s="219"/>
      <c r="BM34" s="219"/>
      <c r="BN34" s="219"/>
    </row>
    <row r="35" spans="2:66"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19"/>
      <c r="AQ35" s="219"/>
      <c r="AR35" s="219"/>
      <c r="AS35" s="219"/>
      <c r="AT35" s="219"/>
      <c r="AU35" s="219"/>
      <c r="AV35" s="219"/>
      <c r="AW35" s="219"/>
      <c r="AX35" s="219"/>
      <c r="AY35" s="219"/>
      <c r="AZ35" s="219"/>
      <c r="BA35" s="219"/>
      <c r="BB35" s="219"/>
      <c r="BC35" s="219"/>
      <c r="BD35" s="219"/>
      <c r="BE35" s="230"/>
      <c r="BF35" s="222"/>
      <c r="BG35" s="219"/>
      <c r="BH35" s="230"/>
      <c r="BI35" s="230"/>
      <c r="BJ35" s="230"/>
      <c r="BK35" s="219"/>
      <c r="BL35" s="219"/>
      <c r="BM35" s="219"/>
      <c r="BN35" s="219"/>
    </row>
    <row r="36" spans="2:66"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19"/>
      <c r="AQ36" s="219"/>
      <c r="AR36" s="219"/>
      <c r="AS36" s="219"/>
      <c r="AT36" s="219"/>
      <c r="AU36" s="219"/>
      <c r="AV36" s="219"/>
      <c r="AW36" s="219"/>
      <c r="AX36" s="219"/>
      <c r="AY36" s="219"/>
      <c r="AZ36" s="219"/>
      <c r="BA36" s="219"/>
      <c r="BB36" s="219"/>
      <c r="BC36" s="219"/>
      <c r="BD36" s="219"/>
      <c r="BE36" s="230"/>
      <c r="BF36" s="222"/>
      <c r="BG36" s="219"/>
      <c r="BH36" s="230"/>
      <c r="BI36" s="230"/>
      <c r="BJ36" s="230"/>
      <c r="BK36" s="219"/>
      <c r="BL36" s="219"/>
      <c r="BM36" s="219"/>
      <c r="BN36" s="219"/>
    </row>
    <row r="37" spans="2:66">
      <c r="B37" s="219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19"/>
      <c r="AR37" s="219"/>
      <c r="AS37" s="219"/>
      <c r="AT37" s="219"/>
      <c r="AU37" s="219"/>
      <c r="AV37" s="219"/>
      <c r="AW37" s="219"/>
      <c r="AX37" s="219"/>
      <c r="AY37" s="219"/>
      <c r="AZ37" s="219"/>
      <c r="BA37" s="219"/>
      <c r="BB37" s="219"/>
      <c r="BC37" s="219"/>
      <c r="BD37" s="219"/>
      <c r="BE37" s="230"/>
      <c r="BF37" s="222"/>
      <c r="BG37" s="219"/>
      <c r="BH37" s="230"/>
      <c r="BI37" s="230"/>
      <c r="BJ37" s="230"/>
      <c r="BK37" s="219"/>
      <c r="BL37" s="219"/>
      <c r="BM37" s="219"/>
      <c r="BN37" s="219"/>
    </row>
    <row r="38" spans="2:66" s="219" customFormat="1">
      <c r="BE38" s="230"/>
      <c r="BH38" s="230"/>
      <c r="BI38" s="230"/>
      <c r="BJ38" s="230"/>
    </row>
    <row r="39" spans="2:66" s="219" customFormat="1">
      <c r="BE39" s="230"/>
      <c r="BH39" s="230"/>
      <c r="BI39" s="230"/>
      <c r="BJ39" s="230"/>
    </row>
    <row r="40" spans="2:66" s="219" customFormat="1">
      <c r="BE40" s="230"/>
      <c r="BH40" s="230"/>
      <c r="BI40" s="230"/>
      <c r="BJ40" s="230"/>
    </row>
    <row r="41" spans="2:66" s="219" customFormat="1">
      <c r="BE41" s="230"/>
      <c r="BH41" s="230"/>
      <c r="BI41" s="230"/>
      <c r="BJ41" s="230"/>
    </row>
    <row r="42" spans="2:66" s="219" customFormat="1">
      <c r="BE42" s="230"/>
      <c r="BH42" s="230"/>
      <c r="BI42" s="230"/>
      <c r="BJ42" s="230"/>
    </row>
    <row r="43" spans="2:66" s="219" customFormat="1">
      <c r="BE43" s="230"/>
      <c r="BF43" s="232"/>
      <c r="BI43" s="230"/>
      <c r="BJ43" s="230"/>
    </row>
    <row r="44" spans="2:66" s="219" customFormat="1">
      <c r="BE44" s="230"/>
      <c r="BF44" s="230"/>
      <c r="BH44" s="231"/>
      <c r="BI44" s="230"/>
      <c r="BJ44" s="230"/>
    </row>
    <row r="45" spans="2:66" s="219" customFormat="1">
      <c r="BE45" s="230"/>
      <c r="BF45" s="230"/>
      <c r="BI45" s="230"/>
      <c r="BJ45" s="230"/>
    </row>
    <row r="46" spans="2:66" s="219" customFormat="1">
      <c r="BE46" s="230"/>
      <c r="BF46" s="230"/>
      <c r="BI46" s="230"/>
      <c r="BJ46" s="230"/>
    </row>
    <row r="47" spans="2:66" s="219" customFormat="1">
      <c r="BE47" s="230"/>
      <c r="BF47" s="230"/>
      <c r="BI47" s="230"/>
      <c r="BJ47" s="230"/>
    </row>
    <row r="48" spans="2:66" s="223" customFormat="1">
      <c r="H48" s="219"/>
      <c r="I48" s="219"/>
      <c r="J48" s="219"/>
      <c r="K48" s="219"/>
      <c r="L48" s="219"/>
      <c r="M48" s="219"/>
      <c r="BE48" s="229"/>
      <c r="BF48" s="229"/>
      <c r="BI48" s="229"/>
      <c r="BJ48" s="229"/>
    </row>
    <row r="49" spans="8:62" s="223" customFormat="1">
      <c r="H49" s="219"/>
      <c r="I49" s="219"/>
      <c r="J49" s="219"/>
      <c r="K49" s="219"/>
      <c r="L49" s="219"/>
      <c r="M49" s="219"/>
      <c r="BE49" s="223" t="s">
        <v>197</v>
      </c>
      <c r="BF49" s="224" t="s">
        <v>198</v>
      </c>
      <c r="BG49" s="223" t="s">
        <v>197</v>
      </c>
      <c r="BH49" s="223" t="s">
        <v>196</v>
      </c>
      <c r="BI49" s="223" t="s">
        <v>195</v>
      </c>
      <c r="BJ49" s="223" t="s">
        <v>194</v>
      </c>
    </row>
    <row r="50" spans="8:62" s="223" customFormat="1">
      <c r="H50" s="219"/>
      <c r="I50" s="219"/>
      <c r="J50" s="219"/>
      <c r="K50" s="219"/>
      <c r="L50" s="219"/>
      <c r="M50" s="219"/>
      <c r="BE50" s="223">
        <v>1</v>
      </c>
      <c r="BF50" s="224">
        <f>BH27</f>
        <v>1009</v>
      </c>
      <c r="BG50" s="223">
        <v>1</v>
      </c>
      <c r="BH50" s="228">
        <f>BH28</f>
        <v>9.8300000000000002E-3</v>
      </c>
      <c r="BI50" s="224">
        <f t="shared" ref="BI50:BI113" si="16">BF50*BH50</f>
        <v>9.918470000000001</v>
      </c>
      <c r="BJ50" s="225">
        <f>BH24</f>
        <v>0</v>
      </c>
    </row>
    <row r="51" spans="8:62" s="223" customFormat="1">
      <c r="H51" s="219"/>
      <c r="I51" s="219"/>
      <c r="J51" s="219"/>
      <c r="K51" s="219"/>
      <c r="L51" s="219"/>
      <c r="M51" s="219"/>
      <c r="BE51" s="223">
        <v>2</v>
      </c>
      <c r="BF51" s="224">
        <f t="shared" ref="BF51:BF114" si="17">BF50+BI50+BJ51</f>
        <v>1018.91847</v>
      </c>
      <c r="BG51" s="223">
        <v>2</v>
      </c>
      <c r="BH51" s="228">
        <f t="shared" ref="BH51:BH114" si="18">BH50</f>
        <v>9.8300000000000002E-3</v>
      </c>
      <c r="BI51" s="224">
        <f t="shared" si="16"/>
        <v>10.015968560099999</v>
      </c>
      <c r="BJ51" s="225">
        <f t="shared" ref="BJ51:BJ114" si="19">BJ50</f>
        <v>0</v>
      </c>
    </row>
    <row r="52" spans="8:62" s="223" customFormat="1">
      <c r="H52" s="219"/>
      <c r="I52" s="219"/>
      <c r="J52" s="219"/>
      <c r="K52" s="219"/>
      <c r="L52" s="219"/>
      <c r="M52" s="219"/>
      <c r="BE52" s="223">
        <v>3</v>
      </c>
      <c r="BF52" s="224">
        <f t="shared" si="17"/>
        <v>1028.9344385601</v>
      </c>
      <c r="BG52" s="223">
        <v>3</v>
      </c>
      <c r="BH52" s="228">
        <f t="shared" si="18"/>
        <v>9.8300000000000002E-3</v>
      </c>
      <c r="BI52" s="224">
        <f t="shared" si="16"/>
        <v>10.114425531045784</v>
      </c>
      <c r="BJ52" s="225">
        <f t="shared" si="19"/>
        <v>0</v>
      </c>
    </row>
    <row r="53" spans="8:62" s="223" customFormat="1">
      <c r="H53" s="219"/>
      <c r="I53" s="219"/>
      <c r="J53" s="219"/>
      <c r="K53" s="219"/>
      <c r="L53" s="219"/>
      <c r="M53" s="219"/>
      <c r="BE53" s="223">
        <v>4</v>
      </c>
      <c r="BF53" s="224">
        <f t="shared" si="17"/>
        <v>1039.0488640911458</v>
      </c>
      <c r="BG53" s="223">
        <v>4</v>
      </c>
      <c r="BH53" s="228">
        <f t="shared" si="18"/>
        <v>9.8300000000000002E-3</v>
      </c>
      <c r="BI53" s="224">
        <f t="shared" si="16"/>
        <v>10.213850334015964</v>
      </c>
      <c r="BJ53" s="225">
        <f t="shared" si="19"/>
        <v>0</v>
      </c>
    </row>
    <row r="54" spans="8:62" s="223" customFormat="1">
      <c r="H54" s="219"/>
      <c r="I54" s="219"/>
      <c r="J54" s="219"/>
      <c r="K54" s="219"/>
      <c r="L54" s="219"/>
      <c r="M54" s="219"/>
      <c r="BE54" s="223">
        <v>5</v>
      </c>
      <c r="BF54" s="224">
        <f t="shared" si="17"/>
        <v>1049.2627144251617</v>
      </c>
      <c r="BG54" s="223">
        <v>5</v>
      </c>
      <c r="BH54" s="228">
        <f t="shared" si="18"/>
        <v>9.8300000000000002E-3</v>
      </c>
      <c r="BI54" s="224">
        <f t="shared" si="16"/>
        <v>10.31425248279934</v>
      </c>
      <c r="BJ54" s="225">
        <f t="shared" si="19"/>
        <v>0</v>
      </c>
    </row>
    <row r="55" spans="8:62" s="223" customFormat="1">
      <c r="H55" s="219"/>
      <c r="I55" s="219"/>
      <c r="J55" s="219"/>
      <c r="K55" s="219"/>
      <c r="L55" s="219"/>
      <c r="M55" s="219"/>
      <c r="BE55" s="223">
        <v>6</v>
      </c>
      <c r="BF55" s="224">
        <f t="shared" si="17"/>
        <v>1059.5769669079609</v>
      </c>
      <c r="BG55" s="223">
        <v>6</v>
      </c>
      <c r="BH55" s="228">
        <f t="shared" si="18"/>
        <v>9.8300000000000002E-3</v>
      </c>
      <c r="BI55" s="224">
        <f t="shared" si="16"/>
        <v>10.415641584705256</v>
      </c>
      <c r="BJ55" s="225">
        <f t="shared" si="19"/>
        <v>0</v>
      </c>
    </row>
    <row r="56" spans="8:62" s="223" customFormat="1">
      <c r="H56" s="219"/>
      <c r="I56" s="219"/>
      <c r="J56" s="219"/>
      <c r="K56" s="219"/>
      <c r="L56" s="219"/>
      <c r="M56" s="219"/>
      <c r="BE56" s="223">
        <v>7</v>
      </c>
      <c r="BF56" s="224">
        <f t="shared" si="17"/>
        <v>1069.9926084926662</v>
      </c>
      <c r="BG56" s="223">
        <v>7</v>
      </c>
      <c r="BH56" s="228">
        <f t="shared" si="18"/>
        <v>9.8300000000000002E-3</v>
      </c>
      <c r="BI56" s="224">
        <f t="shared" si="16"/>
        <v>10.51802734148291</v>
      </c>
      <c r="BJ56" s="225">
        <f t="shared" si="19"/>
        <v>0</v>
      </c>
    </row>
    <row r="57" spans="8:62" s="223" customFormat="1">
      <c r="H57" s="219"/>
      <c r="I57" s="219"/>
      <c r="J57" s="219"/>
      <c r="K57" s="219"/>
      <c r="L57" s="219"/>
      <c r="M57" s="219"/>
      <c r="BE57" s="223">
        <v>8</v>
      </c>
      <c r="BF57" s="224">
        <f t="shared" si="17"/>
        <v>1080.5106358341491</v>
      </c>
      <c r="BG57" s="223">
        <v>8</v>
      </c>
      <c r="BH57" s="228">
        <f t="shared" si="18"/>
        <v>9.8300000000000002E-3</v>
      </c>
      <c r="BI57" s="224">
        <f t="shared" si="16"/>
        <v>10.621419550249685</v>
      </c>
      <c r="BJ57" s="225">
        <f t="shared" si="19"/>
        <v>0</v>
      </c>
    </row>
    <row r="58" spans="8:62" s="223" customFormat="1">
      <c r="H58" s="219"/>
      <c r="I58" s="219"/>
      <c r="J58" s="219"/>
      <c r="K58" s="219"/>
      <c r="L58" s="219"/>
      <c r="M58" s="219"/>
      <c r="BE58" s="223">
        <v>9</v>
      </c>
      <c r="BF58" s="224">
        <f t="shared" si="17"/>
        <v>1091.1320553843987</v>
      </c>
      <c r="BG58" s="223">
        <v>9</v>
      </c>
      <c r="BH58" s="228">
        <f t="shared" si="18"/>
        <v>9.8300000000000002E-3</v>
      </c>
      <c r="BI58" s="224">
        <f t="shared" si="16"/>
        <v>10.72582810442864</v>
      </c>
      <c r="BJ58" s="225">
        <f t="shared" si="19"/>
        <v>0</v>
      </c>
    </row>
    <row r="59" spans="8:62" s="223" customFormat="1">
      <c r="H59" s="219"/>
      <c r="I59" s="219"/>
      <c r="J59" s="219"/>
      <c r="K59" s="219"/>
      <c r="L59" s="219"/>
      <c r="M59" s="219"/>
      <c r="BE59" s="223">
        <v>10</v>
      </c>
      <c r="BF59" s="224">
        <f t="shared" si="17"/>
        <v>1101.8578834888274</v>
      </c>
      <c r="BG59" s="223">
        <v>10</v>
      </c>
      <c r="BH59" s="228">
        <f t="shared" si="18"/>
        <v>9.8300000000000002E-3</v>
      </c>
      <c r="BI59" s="224">
        <f t="shared" si="16"/>
        <v>10.831262994695173</v>
      </c>
      <c r="BJ59" s="225">
        <f t="shared" si="19"/>
        <v>0</v>
      </c>
    </row>
    <row r="60" spans="8:62" s="223" customFormat="1">
      <c r="H60" s="219"/>
      <c r="I60" s="219"/>
      <c r="J60" s="219"/>
      <c r="K60" s="219"/>
      <c r="L60" s="219"/>
      <c r="M60" s="219"/>
      <c r="BE60" s="223">
        <v>11</v>
      </c>
      <c r="BF60" s="224">
        <f t="shared" si="17"/>
        <v>1112.6891464835226</v>
      </c>
      <c r="BG60" s="223">
        <v>11</v>
      </c>
      <c r="BH60" s="228">
        <f t="shared" si="18"/>
        <v>9.8300000000000002E-3</v>
      </c>
      <c r="BI60" s="224">
        <f t="shared" si="16"/>
        <v>10.937734309933028</v>
      </c>
      <c r="BJ60" s="225">
        <f t="shared" si="19"/>
        <v>0</v>
      </c>
    </row>
    <row r="61" spans="8:62" s="223" customFormat="1">
      <c r="H61" s="219"/>
      <c r="I61" s="219"/>
      <c r="J61" s="219"/>
      <c r="K61" s="219"/>
      <c r="L61" s="219"/>
      <c r="M61" s="219"/>
      <c r="BE61" s="223">
        <v>12</v>
      </c>
      <c r="BF61" s="226">
        <f t="shared" si="17"/>
        <v>1123.6268807934555</v>
      </c>
      <c r="BG61" s="223">
        <v>12</v>
      </c>
      <c r="BH61" s="227">
        <f t="shared" si="18"/>
        <v>9.8300000000000002E-3</v>
      </c>
      <c r="BI61" s="226">
        <f t="shared" si="16"/>
        <v>11.045252238199668</v>
      </c>
      <c r="BJ61" s="225">
        <f t="shared" si="19"/>
        <v>0</v>
      </c>
    </row>
    <row r="62" spans="8:62" s="223" customFormat="1">
      <c r="H62" s="219"/>
      <c r="I62" s="219"/>
      <c r="J62" s="219"/>
      <c r="K62" s="219"/>
      <c r="L62" s="219"/>
      <c r="M62" s="219"/>
      <c r="BE62" s="223">
        <v>13</v>
      </c>
      <c r="BF62" s="226">
        <f t="shared" si="17"/>
        <v>1134.6721330316552</v>
      </c>
      <c r="BG62" s="223">
        <v>13</v>
      </c>
      <c r="BH62" s="227">
        <f t="shared" si="18"/>
        <v>9.8300000000000002E-3</v>
      </c>
      <c r="BI62" s="226">
        <f t="shared" si="16"/>
        <v>11.153827067701171</v>
      </c>
      <c r="BJ62" s="225">
        <f t="shared" si="19"/>
        <v>0</v>
      </c>
    </row>
    <row r="63" spans="8:62" s="223" customFormat="1">
      <c r="H63" s="219"/>
      <c r="I63" s="219"/>
      <c r="J63" s="219"/>
      <c r="K63" s="219"/>
      <c r="L63" s="219"/>
      <c r="M63" s="219"/>
      <c r="BE63" s="223">
        <v>14</v>
      </c>
      <c r="BF63" s="226">
        <f t="shared" si="17"/>
        <v>1145.8259600993563</v>
      </c>
      <c r="BG63" s="223">
        <v>14</v>
      </c>
      <c r="BH63" s="227">
        <f t="shared" si="18"/>
        <v>9.8300000000000002E-3</v>
      </c>
      <c r="BI63" s="226">
        <f t="shared" si="16"/>
        <v>11.263469187776673</v>
      </c>
      <c r="BJ63" s="225">
        <f t="shared" si="19"/>
        <v>0</v>
      </c>
    </row>
    <row r="64" spans="8:62" s="223" customFormat="1">
      <c r="H64" s="219"/>
      <c r="I64" s="219"/>
      <c r="J64" s="219"/>
      <c r="K64" s="219"/>
      <c r="L64" s="219"/>
      <c r="M64" s="219"/>
      <c r="BE64" s="223">
        <v>15</v>
      </c>
      <c r="BF64" s="226">
        <f t="shared" si="17"/>
        <v>1157.089429287133</v>
      </c>
      <c r="BG64" s="223">
        <v>15</v>
      </c>
      <c r="BH64" s="227">
        <f t="shared" si="18"/>
        <v>9.8300000000000002E-3</v>
      </c>
      <c r="BI64" s="226">
        <f t="shared" si="16"/>
        <v>11.374189089892518</v>
      </c>
      <c r="BJ64" s="225">
        <f t="shared" si="19"/>
        <v>0</v>
      </c>
    </row>
    <row r="65" spans="8:62" s="223" customFormat="1">
      <c r="H65" s="219"/>
      <c r="I65" s="219"/>
      <c r="J65" s="219"/>
      <c r="K65" s="219"/>
      <c r="L65" s="219"/>
      <c r="M65" s="219"/>
      <c r="BE65" s="223">
        <v>16</v>
      </c>
      <c r="BF65" s="226">
        <f t="shared" si="17"/>
        <v>1168.4636183770256</v>
      </c>
      <c r="BG65" s="223">
        <v>16</v>
      </c>
      <c r="BH65" s="227">
        <f t="shared" si="18"/>
        <v>9.8300000000000002E-3</v>
      </c>
      <c r="BI65" s="226">
        <f t="shared" si="16"/>
        <v>11.485997368646162</v>
      </c>
      <c r="BJ65" s="225">
        <f t="shared" si="19"/>
        <v>0</v>
      </c>
    </row>
    <row r="66" spans="8:62" s="223" customFormat="1">
      <c r="H66" s="219"/>
      <c r="I66" s="219"/>
      <c r="J66" s="219"/>
      <c r="K66" s="219"/>
      <c r="L66" s="219"/>
      <c r="M66" s="219"/>
      <c r="BE66" s="223">
        <v>17</v>
      </c>
      <c r="BF66" s="226">
        <f t="shared" si="17"/>
        <v>1179.9496157456717</v>
      </c>
      <c r="BG66" s="223">
        <v>17</v>
      </c>
      <c r="BH66" s="227">
        <f t="shared" si="18"/>
        <v>9.8300000000000002E-3</v>
      </c>
      <c r="BI66" s="226">
        <f t="shared" si="16"/>
        <v>11.598904722779954</v>
      </c>
      <c r="BJ66" s="225">
        <f t="shared" si="19"/>
        <v>0</v>
      </c>
    </row>
    <row r="67" spans="8:62" s="223" customFormat="1">
      <c r="H67" s="219"/>
      <c r="I67" s="219"/>
      <c r="J67" s="219"/>
      <c r="K67" s="219"/>
      <c r="L67" s="219"/>
      <c r="M67" s="219"/>
      <c r="BE67" s="223">
        <v>18</v>
      </c>
      <c r="BF67" s="226">
        <f t="shared" si="17"/>
        <v>1191.5485204684517</v>
      </c>
      <c r="BG67" s="223">
        <v>18</v>
      </c>
      <c r="BH67" s="227">
        <f t="shared" si="18"/>
        <v>9.8300000000000002E-3</v>
      </c>
      <c r="BI67" s="226">
        <f t="shared" si="16"/>
        <v>11.71292195620488</v>
      </c>
      <c r="BJ67" s="225">
        <f t="shared" si="19"/>
        <v>0</v>
      </c>
    </row>
    <row r="68" spans="8:62" s="223" customFormat="1">
      <c r="H68" s="219"/>
      <c r="I68" s="219"/>
      <c r="J68" s="219"/>
      <c r="K68" s="219"/>
      <c r="L68" s="219"/>
      <c r="M68" s="219"/>
      <c r="BE68" s="223">
        <v>19</v>
      </c>
      <c r="BF68" s="226">
        <f t="shared" si="17"/>
        <v>1203.2614424246565</v>
      </c>
      <c r="BG68" s="223">
        <v>19</v>
      </c>
      <c r="BH68" s="227">
        <f t="shared" si="18"/>
        <v>9.8300000000000002E-3</v>
      </c>
      <c r="BI68" s="226">
        <f t="shared" si="16"/>
        <v>11.828059979034373</v>
      </c>
      <c r="BJ68" s="225">
        <f t="shared" si="19"/>
        <v>0</v>
      </c>
    </row>
    <row r="69" spans="8:62" s="223" customFormat="1">
      <c r="H69" s="219"/>
      <c r="I69" s="219"/>
      <c r="J69" s="219"/>
      <c r="K69" s="219"/>
      <c r="L69" s="219"/>
      <c r="M69" s="219"/>
      <c r="BE69" s="223">
        <v>20</v>
      </c>
      <c r="BF69" s="226">
        <f t="shared" si="17"/>
        <v>1215.0895024036909</v>
      </c>
      <c r="BG69" s="223">
        <v>20</v>
      </c>
      <c r="BH69" s="227">
        <f t="shared" si="18"/>
        <v>9.8300000000000002E-3</v>
      </c>
      <c r="BI69" s="226">
        <f t="shared" si="16"/>
        <v>11.944329808628281</v>
      </c>
      <c r="BJ69" s="225">
        <f t="shared" si="19"/>
        <v>0</v>
      </c>
    </row>
    <row r="70" spans="8:62" s="223" customFormat="1">
      <c r="H70" s="219"/>
      <c r="I70" s="219"/>
      <c r="J70" s="219"/>
      <c r="K70" s="219"/>
      <c r="L70" s="219"/>
      <c r="M70" s="219"/>
      <c r="BE70" s="223">
        <v>21</v>
      </c>
      <c r="BF70" s="226">
        <f t="shared" si="17"/>
        <v>1227.0338322123191</v>
      </c>
      <c r="BG70" s="223">
        <v>21</v>
      </c>
      <c r="BH70" s="227">
        <f t="shared" si="18"/>
        <v>9.8300000000000002E-3</v>
      </c>
      <c r="BI70" s="226">
        <f t="shared" si="16"/>
        <v>12.061742570647096</v>
      </c>
      <c r="BJ70" s="225">
        <f t="shared" si="19"/>
        <v>0</v>
      </c>
    </row>
    <row r="71" spans="8:62" s="223" customFormat="1">
      <c r="H71" s="219"/>
      <c r="I71" s="219"/>
      <c r="J71" s="219"/>
      <c r="K71" s="219"/>
      <c r="L71" s="219"/>
      <c r="M71" s="219"/>
      <c r="BE71" s="223">
        <v>22</v>
      </c>
      <c r="BF71" s="226">
        <f t="shared" si="17"/>
        <v>1239.0955747829662</v>
      </c>
      <c r="BG71" s="223">
        <v>22</v>
      </c>
      <c r="BH71" s="227">
        <f t="shared" si="18"/>
        <v>9.8300000000000002E-3</v>
      </c>
      <c r="BI71" s="226">
        <f t="shared" si="16"/>
        <v>12.180309500116557</v>
      </c>
      <c r="BJ71" s="225">
        <f t="shared" si="19"/>
        <v>0</v>
      </c>
    </row>
    <row r="72" spans="8:62" s="223" customFormat="1">
      <c r="H72" s="219"/>
      <c r="I72" s="219"/>
      <c r="J72" s="219"/>
      <c r="K72" s="219"/>
      <c r="L72" s="219"/>
      <c r="M72" s="219"/>
      <c r="BE72" s="223">
        <v>23</v>
      </c>
      <c r="BF72" s="226">
        <f t="shared" si="17"/>
        <v>1251.2758842830829</v>
      </c>
      <c r="BG72" s="223">
        <v>23</v>
      </c>
      <c r="BH72" s="227">
        <f t="shared" si="18"/>
        <v>9.8300000000000002E-3</v>
      </c>
      <c r="BI72" s="226">
        <f t="shared" si="16"/>
        <v>12.300041942502705</v>
      </c>
      <c r="BJ72" s="225">
        <f t="shared" si="19"/>
        <v>0</v>
      </c>
    </row>
    <row r="73" spans="8:62" s="223" customFormat="1">
      <c r="H73" s="219"/>
      <c r="I73" s="219"/>
      <c r="J73" s="219"/>
      <c r="K73" s="219"/>
      <c r="L73" s="219"/>
      <c r="M73" s="219"/>
      <c r="BE73" s="223">
        <v>24</v>
      </c>
      <c r="BF73" s="226">
        <f t="shared" si="17"/>
        <v>1263.5759262255856</v>
      </c>
      <c r="BG73" s="223">
        <v>24</v>
      </c>
      <c r="BH73" s="227">
        <f t="shared" si="18"/>
        <v>9.8300000000000002E-3</v>
      </c>
      <c r="BI73" s="226">
        <f t="shared" si="16"/>
        <v>12.420951354797507</v>
      </c>
      <c r="BJ73" s="225">
        <f t="shared" si="19"/>
        <v>0</v>
      </c>
    </row>
    <row r="74" spans="8:62" s="223" customFormat="1">
      <c r="H74" s="219"/>
      <c r="I74" s="219"/>
      <c r="J74" s="219"/>
      <c r="K74" s="219"/>
      <c r="L74" s="219"/>
      <c r="M74" s="219"/>
      <c r="BE74" s="223">
        <v>25</v>
      </c>
      <c r="BF74" s="226">
        <f t="shared" si="17"/>
        <v>1275.9968775803832</v>
      </c>
      <c r="BG74" s="223">
        <v>25</v>
      </c>
      <c r="BH74" s="227">
        <f t="shared" si="18"/>
        <v>9.8300000000000002E-3</v>
      </c>
      <c r="BI74" s="226">
        <f t="shared" si="16"/>
        <v>12.543049306615167</v>
      </c>
      <c r="BJ74" s="225">
        <f t="shared" si="19"/>
        <v>0</v>
      </c>
    </row>
    <row r="75" spans="8:62" s="223" customFormat="1">
      <c r="H75" s="219"/>
      <c r="I75" s="219"/>
      <c r="J75" s="219"/>
      <c r="K75" s="219"/>
      <c r="L75" s="219"/>
      <c r="M75" s="219"/>
      <c r="BE75" s="223">
        <v>26</v>
      </c>
      <c r="BF75" s="226">
        <f t="shared" si="17"/>
        <v>1288.5399268869983</v>
      </c>
      <c r="BG75" s="223">
        <v>26</v>
      </c>
      <c r="BH75" s="227">
        <f t="shared" si="18"/>
        <v>9.8300000000000002E-3</v>
      </c>
      <c r="BI75" s="226">
        <f t="shared" si="16"/>
        <v>12.666347481299193</v>
      </c>
      <c r="BJ75" s="225">
        <f t="shared" si="19"/>
        <v>0</v>
      </c>
    </row>
    <row r="76" spans="8:62" s="223" customFormat="1">
      <c r="H76" s="219"/>
      <c r="I76" s="219"/>
      <c r="J76" s="219"/>
      <c r="K76" s="219"/>
      <c r="L76" s="219"/>
      <c r="M76" s="219"/>
      <c r="BE76" s="223">
        <v>27</v>
      </c>
      <c r="BF76" s="226">
        <f t="shared" si="17"/>
        <v>1301.2062743682975</v>
      </c>
      <c r="BG76" s="223">
        <v>27</v>
      </c>
      <c r="BH76" s="227">
        <f t="shared" si="18"/>
        <v>9.8300000000000002E-3</v>
      </c>
      <c r="BI76" s="226">
        <f t="shared" si="16"/>
        <v>12.790857677040364</v>
      </c>
      <c r="BJ76" s="225">
        <f t="shared" si="19"/>
        <v>0</v>
      </c>
    </row>
    <row r="77" spans="8:62" s="223" customFormat="1">
      <c r="H77" s="219"/>
      <c r="I77" s="219"/>
      <c r="J77" s="219"/>
      <c r="K77" s="219"/>
      <c r="L77" s="219"/>
      <c r="M77" s="219"/>
      <c r="BE77" s="223">
        <v>28</v>
      </c>
      <c r="BF77" s="226">
        <f t="shared" si="17"/>
        <v>1313.9971320453378</v>
      </c>
      <c r="BG77" s="223">
        <v>28</v>
      </c>
      <c r="BH77" s="227">
        <f t="shared" si="18"/>
        <v>9.8300000000000002E-3</v>
      </c>
      <c r="BI77" s="226">
        <f t="shared" si="16"/>
        <v>12.916591808005672</v>
      </c>
      <c r="BJ77" s="225">
        <f t="shared" si="19"/>
        <v>0</v>
      </c>
    </row>
    <row r="78" spans="8:62" s="223" customFormat="1">
      <c r="H78" s="219"/>
      <c r="I78" s="219"/>
      <c r="J78" s="219"/>
      <c r="K78" s="219"/>
      <c r="L78" s="219"/>
      <c r="M78" s="219"/>
      <c r="BE78" s="223">
        <v>29</v>
      </c>
      <c r="BF78" s="226">
        <f t="shared" si="17"/>
        <v>1326.9137238533435</v>
      </c>
      <c r="BG78" s="223">
        <v>29</v>
      </c>
      <c r="BH78" s="227">
        <f t="shared" si="18"/>
        <v>9.8300000000000002E-3</v>
      </c>
      <c r="BI78" s="226">
        <f t="shared" si="16"/>
        <v>13.043561905478366</v>
      </c>
      <c r="BJ78" s="225">
        <f t="shared" si="19"/>
        <v>0</v>
      </c>
    </row>
    <row r="79" spans="8:62" s="223" customFormat="1">
      <c r="H79" s="219"/>
      <c r="I79" s="219"/>
      <c r="J79" s="219"/>
      <c r="K79" s="219"/>
      <c r="L79" s="219"/>
      <c r="M79" s="219"/>
      <c r="BE79" s="223">
        <v>30</v>
      </c>
      <c r="BF79" s="226">
        <f t="shared" si="17"/>
        <v>1339.9572857588219</v>
      </c>
      <c r="BG79" s="223">
        <v>30</v>
      </c>
      <c r="BH79" s="227">
        <f t="shared" si="18"/>
        <v>9.8300000000000002E-3</v>
      </c>
      <c r="BI79" s="226">
        <f t="shared" si="16"/>
        <v>13.171780119009219</v>
      </c>
      <c r="BJ79" s="225">
        <f t="shared" si="19"/>
        <v>0</v>
      </c>
    </row>
    <row r="80" spans="8:62" s="223" customFormat="1">
      <c r="H80" s="219"/>
      <c r="I80" s="219"/>
      <c r="J80" s="219"/>
      <c r="K80" s="219"/>
      <c r="L80" s="219"/>
      <c r="M80" s="219"/>
      <c r="BE80" s="223">
        <v>31</v>
      </c>
      <c r="BF80" s="226">
        <f t="shared" si="17"/>
        <v>1353.1290658778312</v>
      </c>
      <c r="BG80" s="223">
        <v>31</v>
      </c>
      <c r="BH80" s="227">
        <f t="shared" si="18"/>
        <v>9.8300000000000002E-3</v>
      </c>
      <c r="BI80" s="226">
        <f t="shared" si="16"/>
        <v>13.301258717579081</v>
      </c>
      <c r="BJ80" s="225">
        <f t="shared" si="19"/>
        <v>0</v>
      </c>
    </row>
    <row r="81" spans="8:62" s="223" customFormat="1">
      <c r="H81" s="219"/>
      <c r="I81" s="219"/>
      <c r="J81" s="219"/>
      <c r="K81" s="219"/>
      <c r="L81" s="219"/>
      <c r="M81" s="219"/>
      <c r="BE81" s="223">
        <v>32</v>
      </c>
      <c r="BF81" s="226">
        <f t="shared" si="17"/>
        <v>1366.4303245954102</v>
      </c>
      <c r="BG81" s="223">
        <v>32</v>
      </c>
      <c r="BH81" s="227">
        <f t="shared" si="18"/>
        <v>9.8300000000000002E-3</v>
      </c>
      <c r="BI81" s="226">
        <f t="shared" si="16"/>
        <v>13.432010090772883</v>
      </c>
      <c r="BJ81" s="225">
        <f t="shared" si="19"/>
        <v>0</v>
      </c>
    </row>
    <row r="82" spans="8:62" s="223" customFormat="1">
      <c r="H82" s="219"/>
      <c r="I82" s="219"/>
      <c r="J82" s="219"/>
      <c r="K82" s="219"/>
      <c r="L82" s="219"/>
      <c r="M82" s="219"/>
      <c r="BE82" s="223">
        <v>33</v>
      </c>
      <c r="BF82" s="226">
        <f t="shared" si="17"/>
        <v>1379.862334686183</v>
      </c>
      <c r="BG82" s="223">
        <v>33</v>
      </c>
      <c r="BH82" s="227">
        <f t="shared" si="18"/>
        <v>9.8300000000000002E-3</v>
      </c>
      <c r="BI82" s="226">
        <f t="shared" si="16"/>
        <v>13.564046749965179</v>
      </c>
      <c r="BJ82" s="225">
        <f t="shared" si="19"/>
        <v>0</v>
      </c>
    </row>
    <row r="83" spans="8:62" s="223" customFormat="1">
      <c r="H83" s="219"/>
      <c r="I83" s="219"/>
      <c r="J83" s="219"/>
      <c r="K83" s="219"/>
      <c r="L83" s="219"/>
      <c r="M83" s="219"/>
      <c r="BE83" s="223">
        <v>34</v>
      </c>
      <c r="BF83" s="226">
        <f t="shared" si="17"/>
        <v>1393.4263814361482</v>
      </c>
      <c r="BG83" s="223">
        <v>34</v>
      </c>
      <c r="BH83" s="227">
        <f t="shared" si="18"/>
        <v>9.8300000000000002E-3</v>
      </c>
      <c r="BI83" s="226">
        <f t="shared" si="16"/>
        <v>13.697381329517336</v>
      </c>
      <c r="BJ83" s="225">
        <f t="shared" si="19"/>
        <v>0</v>
      </c>
    </row>
    <row r="84" spans="8:62" s="223" customFormat="1">
      <c r="H84" s="219"/>
      <c r="I84" s="219"/>
      <c r="J84" s="219"/>
      <c r="K84" s="219"/>
      <c r="L84" s="219"/>
      <c r="M84" s="219"/>
      <c r="BE84" s="223">
        <v>35</v>
      </c>
      <c r="BF84" s="226">
        <f t="shared" si="17"/>
        <v>1407.1237627656656</v>
      </c>
      <c r="BG84" s="223">
        <v>35</v>
      </c>
      <c r="BH84" s="227">
        <f t="shared" si="18"/>
        <v>9.8300000000000002E-3</v>
      </c>
      <c r="BI84" s="226">
        <f t="shared" si="16"/>
        <v>13.832026587986492</v>
      </c>
      <c r="BJ84" s="225">
        <f t="shared" si="19"/>
        <v>0</v>
      </c>
    </row>
    <row r="85" spans="8:62" s="223" customFormat="1">
      <c r="H85" s="219"/>
      <c r="I85" s="219"/>
      <c r="J85" s="219"/>
      <c r="K85" s="219"/>
      <c r="L85" s="219"/>
      <c r="M85" s="219"/>
      <c r="BE85" s="223">
        <v>36</v>
      </c>
      <c r="BF85" s="226">
        <f t="shared" si="17"/>
        <v>1420.9557893536521</v>
      </c>
      <c r="BG85" s="223">
        <v>36</v>
      </c>
      <c r="BH85" s="227">
        <f t="shared" si="18"/>
        <v>9.8300000000000002E-3</v>
      </c>
      <c r="BI85" s="226">
        <f t="shared" si="16"/>
        <v>13.9679954093464</v>
      </c>
      <c r="BJ85" s="225">
        <f t="shared" si="19"/>
        <v>0</v>
      </c>
    </row>
    <row r="86" spans="8:62" s="223" customFormat="1">
      <c r="H86" s="219"/>
      <c r="I86" s="219"/>
      <c r="J86" s="219"/>
      <c r="K86" s="219"/>
      <c r="L86" s="219"/>
      <c r="M86" s="219"/>
      <c r="BE86" s="223">
        <v>37</v>
      </c>
      <c r="BF86" s="226">
        <f t="shared" si="17"/>
        <v>1434.9237847629986</v>
      </c>
      <c r="BG86" s="223">
        <v>37</v>
      </c>
      <c r="BH86" s="227">
        <f t="shared" si="18"/>
        <v>9.8300000000000002E-3</v>
      </c>
      <c r="BI86" s="226">
        <f t="shared" si="16"/>
        <v>14.105300804220276</v>
      </c>
      <c r="BJ86" s="225">
        <f t="shared" si="19"/>
        <v>0</v>
      </c>
    </row>
    <row r="87" spans="8:62" s="223" customFormat="1">
      <c r="H87" s="219"/>
      <c r="I87" s="219"/>
      <c r="J87" s="219"/>
      <c r="K87" s="219"/>
      <c r="L87" s="219"/>
      <c r="M87" s="219"/>
      <c r="BE87" s="223">
        <v>38</v>
      </c>
      <c r="BF87" s="226">
        <f t="shared" si="17"/>
        <v>1449.0290855672188</v>
      </c>
      <c r="BG87" s="223">
        <v>38</v>
      </c>
      <c r="BH87" s="227">
        <f t="shared" si="18"/>
        <v>9.8300000000000002E-3</v>
      </c>
      <c r="BI87" s="226">
        <f t="shared" si="16"/>
        <v>14.243955911125761</v>
      </c>
      <c r="BJ87" s="225">
        <f t="shared" si="19"/>
        <v>0</v>
      </c>
    </row>
    <row r="88" spans="8:62" s="223" customFormat="1">
      <c r="H88" s="219"/>
      <c r="I88" s="219"/>
      <c r="J88" s="219"/>
      <c r="K88" s="219"/>
      <c r="L88" s="219"/>
      <c r="M88" s="219"/>
      <c r="BE88" s="223">
        <v>39</v>
      </c>
      <c r="BF88" s="226">
        <f t="shared" si="17"/>
        <v>1463.2730414783446</v>
      </c>
      <c r="BG88" s="223">
        <v>39</v>
      </c>
      <c r="BH88" s="227">
        <f t="shared" si="18"/>
        <v>9.8300000000000002E-3</v>
      </c>
      <c r="BI88" s="226">
        <f t="shared" si="16"/>
        <v>14.383973997732127</v>
      </c>
      <c r="BJ88" s="225">
        <f t="shared" si="19"/>
        <v>0</v>
      </c>
    </row>
    <row r="89" spans="8:62" s="223" customFormat="1">
      <c r="H89" s="219"/>
      <c r="I89" s="219"/>
      <c r="J89" s="219"/>
      <c r="K89" s="219"/>
      <c r="L89" s="219"/>
      <c r="M89" s="219"/>
      <c r="BE89" s="223">
        <v>40</v>
      </c>
      <c r="BF89" s="226">
        <f t="shared" si="17"/>
        <v>1477.6570154760766</v>
      </c>
      <c r="BG89" s="223">
        <v>40</v>
      </c>
      <c r="BH89" s="227">
        <f t="shared" si="18"/>
        <v>9.8300000000000002E-3</v>
      </c>
      <c r="BI89" s="226">
        <f t="shared" si="16"/>
        <v>14.525368462129833</v>
      </c>
      <c r="BJ89" s="225">
        <f t="shared" si="19"/>
        <v>0</v>
      </c>
    </row>
    <row r="90" spans="8:62" s="223" customFormat="1">
      <c r="H90" s="219"/>
      <c r="I90" s="219"/>
      <c r="J90" s="219"/>
      <c r="K90" s="219"/>
      <c r="L90" s="219"/>
      <c r="M90" s="219"/>
      <c r="BE90" s="223">
        <v>41</v>
      </c>
      <c r="BF90" s="226">
        <f t="shared" si="17"/>
        <v>1492.1823839382064</v>
      </c>
      <c r="BG90" s="223">
        <v>41</v>
      </c>
      <c r="BH90" s="227">
        <f t="shared" si="18"/>
        <v>9.8300000000000002E-3</v>
      </c>
      <c r="BI90" s="226">
        <f t="shared" si="16"/>
        <v>14.668152834112568</v>
      </c>
      <c r="BJ90" s="225">
        <f t="shared" si="19"/>
        <v>0</v>
      </c>
    </row>
    <row r="91" spans="8:62" s="223" customFormat="1">
      <c r="H91" s="219"/>
      <c r="I91" s="219"/>
      <c r="J91" s="219"/>
      <c r="K91" s="219"/>
      <c r="L91" s="219"/>
      <c r="M91" s="219"/>
      <c r="BE91" s="223">
        <v>42</v>
      </c>
      <c r="BF91" s="226">
        <f t="shared" si="17"/>
        <v>1506.8505367723189</v>
      </c>
      <c r="BG91" s="223">
        <v>42</v>
      </c>
      <c r="BH91" s="227">
        <f t="shared" si="18"/>
        <v>9.8300000000000002E-3</v>
      </c>
      <c r="BI91" s="226">
        <f t="shared" si="16"/>
        <v>14.812340776471896</v>
      </c>
      <c r="BJ91" s="225">
        <f t="shared" si="19"/>
        <v>0</v>
      </c>
    </row>
    <row r="92" spans="8:62" s="223" customFormat="1">
      <c r="H92" s="219"/>
      <c r="I92" s="219"/>
      <c r="J92" s="219"/>
      <c r="K92" s="219"/>
      <c r="L92" s="219"/>
      <c r="M92" s="219"/>
      <c r="BE92" s="223">
        <v>43</v>
      </c>
      <c r="BF92" s="226">
        <f t="shared" si="17"/>
        <v>1521.6628775487909</v>
      </c>
      <c r="BG92" s="223">
        <v>43</v>
      </c>
      <c r="BH92" s="227">
        <f t="shared" si="18"/>
        <v>9.8300000000000002E-3</v>
      </c>
      <c r="BI92" s="226">
        <f t="shared" si="16"/>
        <v>14.957946086304615</v>
      </c>
      <c r="BJ92" s="225">
        <f t="shared" si="19"/>
        <v>0</v>
      </c>
    </row>
    <row r="93" spans="8:62" s="223" customFormat="1">
      <c r="H93" s="219"/>
      <c r="I93" s="219"/>
      <c r="J93" s="219"/>
      <c r="K93" s="219"/>
      <c r="L93" s="219"/>
      <c r="M93" s="219"/>
      <c r="BE93" s="223">
        <v>44</v>
      </c>
      <c r="BF93" s="226">
        <f t="shared" si="17"/>
        <v>1536.6208236350956</v>
      </c>
      <c r="BG93" s="223">
        <v>44</v>
      </c>
      <c r="BH93" s="227">
        <f t="shared" si="18"/>
        <v>9.8300000000000002E-3</v>
      </c>
      <c r="BI93" s="226">
        <f t="shared" si="16"/>
        <v>15.104982696332989</v>
      </c>
      <c r="BJ93" s="225">
        <f t="shared" si="19"/>
        <v>0</v>
      </c>
    </row>
    <row r="94" spans="8:62" s="223" customFormat="1">
      <c r="H94" s="219"/>
      <c r="I94" s="219"/>
      <c r="J94" s="219"/>
      <c r="K94" s="219"/>
      <c r="L94" s="219"/>
      <c r="M94" s="219"/>
      <c r="BE94" s="223">
        <v>45</v>
      </c>
      <c r="BF94" s="226">
        <f t="shared" si="17"/>
        <v>1551.7258063314287</v>
      </c>
      <c r="BG94" s="223">
        <v>45</v>
      </c>
      <c r="BH94" s="227">
        <f t="shared" si="18"/>
        <v>9.8300000000000002E-3</v>
      </c>
      <c r="BI94" s="226">
        <f t="shared" si="16"/>
        <v>15.253464676237945</v>
      </c>
      <c r="BJ94" s="225">
        <f t="shared" si="19"/>
        <v>0</v>
      </c>
    </row>
    <row r="95" spans="8:62" s="223" customFormat="1">
      <c r="H95" s="219"/>
      <c r="I95" s="219"/>
      <c r="J95" s="219"/>
      <c r="K95" s="219"/>
      <c r="L95" s="219"/>
      <c r="M95" s="219"/>
      <c r="BE95" s="223">
        <v>46</v>
      </c>
      <c r="BF95" s="226">
        <f t="shared" si="17"/>
        <v>1566.9792710076665</v>
      </c>
      <c r="BG95" s="223">
        <v>46</v>
      </c>
      <c r="BH95" s="227">
        <f t="shared" si="18"/>
        <v>9.8300000000000002E-3</v>
      </c>
      <c r="BI95" s="226">
        <f t="shared" si="16"/>
        <v>15.403406234005361</v>
      </c>
      <c r="BJ95" s="225">
        <f t="shared" si="19"/>
        <v>0</v>
      </c>
    </row>
    <row r="96" spans="8:62" s="223" customFormat="1">
      <c r="H96" s="219"/>
      <c r="I96" s="219"/>
      <c r="J96" s="219"/>
      <c r="K96" s="219"/>
      <c r="L96" s="219"/>
      <c r="M96" s="219"/>
      <c r="BE96" s="223">
        <v>47</v>
      </c>
      <c r="BF96" s="226">
        <f t="shared" si="17"/>
        <v>1582.3826772416719</v>
      </c>
      <c r="BG96" s="223">
        <v>47</v>
      </c>
      <c r="BH96" s="227">
        <f t="shared" si="18"/>
        <v>9.8300000000000002E-3</v>
      </c>
      <c r="BI96" s="226">
        <f t="shared" si="16"/>
        <v>15.554821717285636</v>
      </c>
      <c r="BJ96" s="225">
        <f t="shared" si="19"/>
        <v>0</v>
      </c>
    </row>
    <row r="97" spans="8:62" s="223" customFormat="1">
      <c r="H97" s="219"/>
      <c r="I97" s="219"/>
      <c r="J97" s="219"/>
      <c r="K97" s="219"/>
      <c r="L97" s="219"/>
      <c r="M97" s="219"/>
      <c r="BE97" s="223">
        <v>48</v>
      </c>
      <c r="BF97" s="226">
        <f t="shared" si="17"/>
        <v>1597.9374989589576</v>
      </c>
      <c r="BG97" s="223">
        <v>48</v>
      </c>
      <c r="BH97" s="227">
        <f t="shared" si="18"/>
        <v>9.8300000000000002E-3</v>
      </c>
      <c r="BI97" s="226">
        <f t="shared" si="16"/>
        <v>15.707725614766554</v>
      </c>
      <c r="BJ97" s="225">
        <f t="shared" si="19"/>
        <v>0</v>
      </c>
    </row>
    <row r="98" spans="8:62" s="223" customFormat="1">
      <c r="H98" s="219"/>
      <c r="I98" s="219"/>
      <c r="J98" s="219"/>
      <c r="K98" s="219"/>
      <c r="L98" s="219"/>
      <c r="M98" s="219"/>
      <c r="BE98" s="223">
        <v>49</v>
      </c>
      <c r="BF98" s="226">
        <f t="shared" si="17"/>
        <v>1613.6452245737241</v>
      </c>
      <c r="BG98" s="223">
        <v>49</v>
      </c>
      <c r="BH98" s="227">
        <f t="shared" si="18"/>
        <v>9.8300000000000002E-3</v>
      </c>
      <c r="BI98" s="226">
        <f t="shared" si="16"/>
        <v>15.862132557559709</v>
      </c>
      <c r="BJ98" s="225">
        <f t="shared" si="19"/>
        <v>0</v>
      </c>
    </row>
    <row r="99" spans="8:62" s="223" customFormat="1">
      <c r="H99" s="219"/>
      <c r="I99" s="219"/>
      <c r="J99" s="219"/>
      <c r="K99" s="219"/>
      <c r="L99" s="219"/>
      <c r="M99" s="219"/>
      <c r="BE99" s="223">
        <v>50</v>
      </c>
      <c r="BF99" s="226">
        <f t="shared" si="17"/>
        <v>1629.5073571312839</v>
      </c>
      <c r="BG99" s="223">
        <v>50</v>
      </c>
      <c r="BH99" s="227">
        <f t="shared" si="18"/>
        <v>9.8300000000000002E-3</v>
      </c>
      <c r="BI99" s="226">
        <f t="shared" si="16"/>
        <v>16.018057320600523</v>
      </c>
      <c r="BJ99" s="225">
        <f t="shared" si="19"/>
        <v>0</v>
      </c>
    </row>
    <row r="100" spans="8:62" s="223" customFormat="1">
      <c r="H100" s="219"/>
      <c r="I100" s="219"/>
      <c r="J100" s="219"/>
      <c r="K100" s="219"/>
      <c r="L100" s="219"/>
      <c r="M100" s="219"/>
      <c r="BE100" s="223">
        <v>51</v>
      </c>
      <c r="BF100" s="226">
        <f t="shared" si="17"/>
        <v>1645.5254144518844</v>
      </c>
      <c r="BG100" s="223">
        <v>51</v>
      </c>
      <c r="BH100" s="227">
        <f t="shared" si="18"/>
        <v>9.8300000000000002E-3</v>
      </c>
      <c r="BI100" s="226">
        <f t="shared" si="16"/>
        <v>16.175514824062024</v>
      </c>
      <c r="BJ100" s="225">
        <f t="shared" si="19"/>
        <v>0</v>
      </c>
    </row>
    <row r="101" spans="8:62" s="223" customFormat="1">
      <c r="H101" s="219"/>
      <c r="I101" s="219"/>
      <c r="J101" s="219"/>
      <c r="K101" s="219"/>
      <c r="L101" s="219"/>
      <c r="M101" s="219"/>
      <c r="BE101" s="223">
        <v>52</v>
      </c>
      <c r="BF101" s="226">
        <f t="shared" si="17"/>
        <v>1661.7009292759465</v>
      </c>
      <c r="BG101" s="223">
        <v>52</v>
      </c>
      <c r="BH101" s="227">
        <f t="shared" si="18"/>
        <v>9.8300000000000002E-3</v>
      </c>
      <c r="BI101" s="226">
        <f t="shared" si="16"/>
        <v>16.334520134782554</v>
      </c>
      <c r="BJ101" s="225">
        <f t="shared" si="19"/>
        <v>0</v>
      </c>
    </row>
    <row r="102" spans="8:62" s="223" customFormat="1">
      <c r="H102" s="219"/>
      <c r="I102" s="219"/>
      <c r="J102" s="219"/>
      <c r="K102" s="219"/>
      <c r="L102" s="219"/>
      <c r="M102" s="219"/>
      <c r="BE102" s="223">
        <v>53</v>
      </c>
      <c r="BF102" s="226">
        <f t="shared" si="17"/>
        <v>1678.0354494107289</v>
      </c>
      <c r="BG102" s="223">
        <v>53</v>
      </c>
      <c r="BH102" s="227">
        <f t="shared" si="18"/>
        <v>9.8300000000000002E-3</v>
      </c>
      <c r="BI102" s="226">
        <f t="shared" si="16"/>
        <v>16.495088467707465</v>
      </c>
      <c r="BJ102" s="225">
        <f t="shared" si="19"/>
        <v>0</v>
      </c>
    </row>
    <row r="103" spans="8:62" s="223" customFormat="1">
      <c r="H103" s="219"/>
      <c r="I103" s="219"/>
      <c r="J103" s="219"/>
      <c r="K103" s="219"/>
      <c r="L103" s="219"/>
      <c r="M103" s="219"/>
      <c r="BE103" s="223">
        <v>54</v>
      </c>
      <c r="BF103" s="226">
        <f t="shared" si="17"/>
        <v>1694.5305378784365</v>
      </c>
      <c r="BG103" s="223">
        <v>54</v>
      </c>
      <c r="BH103" s="227">
        <f t="shared" si="18"/>
        <v>9.8300000000000002E-3</v>
      </c>
      <c r="BI103" s="226">
        <f t="shared" si="16"/>
        <v>16.65723518734503</v>
      </c>
      <c r="BJ103" s="225">
        <f t="shared" si="19"/>
        <v>0</v>
      </c>
    </row>
    <row r="104" spans="8:62" s="223" customFormat="1">
      <c r="H104" s="219"/>
      <c r="I104" s="219"/>
      <c r="J104" s="219"/>
      <c r="K104" s="219"/>
      <c r="L104" s="219"/>
      <c r="M104" s="219"/>
      <c r="BE104" s="223">
        <v>55</v>
      </c>
      <c r="BF104" s="226">
        <f t="shared" si="17"/>
        <v>1711.1877730657816</v>
      </c>
      <c r="BG104" s="223">
        <v>55</v>
      </c>
      <c r="BH104" s="227">
        <f t="shared" si="18"/>
        <v>9.8300000000000002E-3</v>
      </c>
      <c r="BI104" s="226">
        <f t="shared" si="16"/>
        <v>16.820975809236632</v>
      </c>
      <c r="BJ104" s="225">
        <f t="shared" si="19"/>
        <v>0</v>
      </c>
    </row>
    <row r="105" spans="8:62" s="223" customFormat="1">
      <c r="H105" s="219"/>
      <c r="I105" s="219"/>
      <c r="J105" s="219"/>
      <c r="K105" s="219"/>
      <c r="L105" s="219"/>
      <c r="M105" s="219"/>
      <c r="BE105" s="223">
        <v>56</v>
      </c>
      <c r="BF105" s="226">
        <f t="shared" si="17"/>
        <v>1728.0087488750182</v>
      </c>
      <c r="BG105" s="223">
        <v>56</v>
      </c>
      <c r="BH105" s="227">
        <f t="shared" si="18"/>
        <v>9.8300000000000002E-3</v>
      </c>
      <c r="BI105" s="226">
        <f t="shared" si="16"/>
        <v>16.98632600144143</v>
      </c>
      <c r="BJ105" s="225">
        <f t="shared" si="19"/>
        <v>0</v>
      </c>
    </row>
    <row r="106" spans="8:62" s="223" customFormat="1">
      <c r="H106" s="219"/>
      <c r="I106" s="219"/>
      <c r="J106" s="219"/>
      <c r="K106" s="219"/>
      <c r="L106" s="219"/>
      <c r="M106" s="219"/>
      <c r="BE106" s="223">
        <v>57</v>
      </c>
      <c r="BF106" s="226">
        <f t="shared" si="17"/>
        <v>1744.9950748764597</v>
      </c>
      <c r="BG106" s="223">
        <v>57</v>
      </c>
      <c r="BH106" s="227">
        <f t="shared" si="18"/>
        <v>9.8300000000000002E-3</v>
      </c>
      <c r="BI106" s="226">
        <f t="shared" si="16"/>
        <v>17.1533015860356</v>
      </c>
      <c r="BJ106" s="225">
        <f t="shared" si="19"/>
        <v>0</v>
      </c>
    </row>
    <row r="107" spans="8:62" s="223" customFormat="1">
      <c r="H107" s="219"/>
      <c r="I107" s="219"/>
      <c r="J107" s="219"/>
      <c r="K107" s="219"/>
      <c r="L107" s="219"/>
      <c r="M107" s="219"/>
      <c r="BE107" s="223">
        <v>58</v>
      </c>
      <c r="BF107" s="226">
        <f t="shared" si="17"/>
        <v>1762.1483764624954</v>
      </c>
      <c r="BG107" s="223">
        <v>58</v>
      </c>
      <c r="BH107" s="227">
        <f t="shared" si="18"/>
        <v>9.8300000000000002E-3</v>
      </c>
      <c r="BI107" s="226">
        <f t="shared" si="16"/>
        <v>17.321918540626331</v>
      </c>
      <c r="BJ107" s="225">
        <f t="shared" si="19"/>
        <v>0</v>
      </c>
    </row>
    <row r="108" spans="8:62" s="223" customFormat="1">
      <c r="H108" s="219"/>
      <c r="I108" s="219"/>
      <c r="J108" s="219"/>
      <c r="K108" s="219"/>
      <c r="L108" s="219"/>
      <c r="M108" s="219"/>
      <c r="BE108" s="223">
        <v>59</v>
      </c>
      <c r="BF108" s="226">
        <f t="shared" si="17"/>
        <v>1779.4702950031217</v>
      </c>
      <c r="BG108" s="223">
        <v>59</v>
      </c>
      <c r="BH108" s="227">
        <f t="shared" si="18"/>
        <v>9.8300000000000002E-3</v>
      </c>
      <c r="BI108" s="226">
        <f t="shared" si="16"/>
        <v>17.492192999880686</v>
      </c>
      <c r="BJ108" s="225">
        <f t="shared" si="19"/>
        <v>0</v>
      </c>
    </row>
    <row r="109" spans="8:62" s="223" customFormat="1">
      <c r="H109" s="219"/>
      <c r="I109" s="219"/>
      <c r="J109" s="219"/>
      <c r="K109" s="219"/>
      <c r="L109" s="219"/>
      <c r="M109" s="219"/>
      <c r="BE109" s="223">
        <v>60</v>
      </c>
      <c r="BF109" s="226">
        <f t="shared" si="17"/>
        <v>1796.9624880030024</v>
      </c>
      <c r="BG109" s="223">
        <v>60</v>
      </c>
      <c r="BH109" s="227">
        <f t="shared" si="18"/>
        <v>9.8300000000000002E-3</v>
      </c>
      <c r="BI109" s="226">
        <f t="shared" si="16"/>
        <v>17.664141257069513</v>
      </c>
      <c r="BJ109" s="225">
        <f t="shared" si="19"/>
        <v>0</v>
      </c>
    </row>
    <row r="110" spans="8:62" s="223" customFormat="1">
      <c r="H110" s="219"/>
      <c r="I110" s="219"/>
      <c r="J110" s="219"/>
      <c r="K110" s="219"/>
      <c r="L110" s="219"/>
      <c r="M110" s="219"/>
      <c r="BE110" s="223">
        <v>61</v>
      </c>
      <c r="BF110" s="226">
        <f t="shared" si="17"/>
        <v>1814.6266292600719</v>
      </c>
      <c r="BG110" s="223">
        <v>61</v>
      </c>
      <c r="BH110" s="227">
        <f t="shared" si="18"/>
        <v>9.8300000000000002E-3</v>
      </c>
      <c r="BI110" s="226">
        <f t="shared" si="16"/>
        <v>17.837779765626507</v>
      </c>
      <c r="BJ110" s="225">
        <f t="shared" si="19"/>
        <v>0</v>
      </c>
    </row>
    <row r="111" spans="8:62" s="223" customFormat="1">
      <c r="H111" s="219"/>
      <c r="I111" s="219"/>
      <c r="J111" s="219"/>
      <c r="K111" s="219"/>
      <c r="L111" s="219"/>
      <c r="M111" s="219"/>
      <c r="BE111" s="223">
        <v>62</v>
      </c>
      <c r="BF111" s="226">
        <f t="shared" si="17"/>
        <v>1832.4644090256984</v>
      </c>
      <c r="BG111" s="223">
        <v>62</v>
      </c>
      <c r="BH111" s="227">
        <f t="shared" si="18"/>
        <v>9.8300000000000002E-3</v>
      </c>
      <c r="BI111" s="226">
        <f t="shared" si="16"/>
        <v>18.013125140722615</v>
      </c>
      <c r="BJ111" s="225">
        <f t="shared" si="19"/>
        <v>0</v>
      </c>
    </row>
    <row r="112" spans="8:62" s="223" customFormat="1">
      <c r="H112" s="219"/>
      <c r="I112" s="219"/>
      <c r="J112" s="219"/>
      <c r="K112" s="219"/>
      <c r="L112" s="219"/>
      <c r="M112" s="219"/>
      <c r="BE112" s="223">
        <v>63</v>
      </c>
      <c r="BF112" s="226">
        <f t="shared" si="17"/>
        <v>1850.477534166421</v>
      </c>
      <c r="BG112" s="223">
        <v>63</v>
      </c>
      <c r="BH112" s="227">
        <f t="shared" si="18"/>
        <v>9.8300000000000002E-3</v>
      </c>
      <c r="BI112" s="226">
        <f t="shared" si="16"/>
        <v>18.190194160855921</v>
      </c>
      <c r="BJ112" s="225">
        <f t="shared" si="19"/>
        <v>0</v>
      </c>
    </row>
    <row r="113" spans="8:62" s="223" customFormat="1">
      <c r="H113" s="219"/>
      <c r="I113" s="219"/>
      <c r="J113" s="219"/>
      <c r="K113" s="219"/>
      <c r="L113" s="219"/>
      <c r="M113" s="219"/>
      <c r="BE113" s="223">
        <v>64</v>
      </c>
      <c r="BF113" s="226">
        <f t="shared" si="17"/>
        <v>1868.667728327277</v>
      </c>
      <c r="BG113" s="223">
        <v>64</v>
      </c>
      <c r="BH113" s="227">
        <f t="shared" si="18"/>
        <v>9.8300000000000002E-3</v>
      </c>
      <c r="BI113" s="226">
        <f t="shared" si="16"/>
        <v>18.369003769457134</v>
      </c>
      <c r="BJ113" s="225">
        <f t="shared" si="19"/>
        <v>0</v>
      </c>
    </row>
    <row r="114" spans="8:62" s="223" customFormat="1">
      <c r="H114" s="219"/>
      <c r="I114" s="219"/>
      <c r="J114" s="219"/>
      <c r="K114" s="219"/>
      <c r="L114" s="219"/>
      <c r="M114" s="219"/>
      <c r="BE114" s="223">
        <v>65</v>
      </c>
      <c r="BF114" s="226">
        <f t="shared" si="17"/>
        <v>1887.0367320967341</v>
      </c>
      <c r="BG114" s="223">
        <v>65</v>
      </c>
      <c r="BH114" s="227">
        <f t="shared" si="18"/>
        <v>9.8300000000000002E-3</v>
      </c>
      <c r="BI114" s="226">
        <f t="shared" ref="BI114:BI177" si="20">BF114*BH114</f>
        <v>18.549571076510897</v>
      </c>
      <c r="BJ114" s="225">
        <f t="shared" si="19"/>
        <v>0</v>
      </c>
    </row>
    <row r="115" spans="8:62" s="223" customFormat="1">
      <c r="H115" s="219"/>
      <c r="I115" s="219"/>
      <c r="J115" s="219"/>
      <c r="K115" s="219"/>
      <c r="L115" s="219"/>
      <c r="M115" s="219"/>
      <c r="BE115" s="223">
        <v>66</v>
      </c>
      <c r="BF115" s="226">
        <f t="shared" ref="BF115:BF178" si="21">BF114+BI114+BJ115</f>
        <v>1905.5863031732449</v>
      </c>
      <c r="BG115" s="223">
        <v>66</v>
      </c>
      <c r="BH115" s="227">
        <f t="shared" ref="BH115:BH178" si="22">BH114</f>
        <v>9.8300000000000002E-3</v>
      </c>
      <c r="BI115" s="226">
        <f t="shared" si="20"/>
        <v>18.731913360192998</v>
      </c>
      <c r="BJ115" s="225">
        <f t="shared" ref="BJ115:BJ178" si="23">BJ114</f>
        <v>0</v>
      </c>
    </row>
    <row r="116" spans="8:62" s="223" customFormat="1">
      <c r="H116" s="219"/>
      <c r="I116" s="219"/>
      <c r="J116" s="219"/>
      <c r="K116" s="219"/>
      <c r="L116" s="219"/>
      <c r="M116" s="219"/>
      <c r="BE116" s="223">
        <v>67</v>
      </c>
      <c r="BF116" s="226">
        <f t="shared" si="21"/>
        <v>1924.3182165334379</v>
      </c>
      <c r="BG116" s="223">
        <v>67</v>
      </c>
      <c r="BH116" s="227">
        <f t="shared" si="22"/>
        <v>9.8300000000000002E-3</v>
      </c>
      <c r="BI116" s="226">
        <f t="shared" si="20"/>
        <v>18.916048068523693</v>
      </c>
      <c r="BJ116" s="225">
        <f t="shared" si="23"/>
        <v>0</v>
      </c>
    </row>
    <row r="117" spans="8:62" s="223" customFormat="1">
      <c r="H117" s="219"/>
      <c r="I117" s="219"/>
      <c r="J117" s="219"/>
      <c r="K117" s="219"/>
      <c r="L117" s="219"/>
      <c r="M117" s="219"/>
      <c r="BE117" s="223">
        <v>68</v>
      </c>
      <c r="BF117" s="226">
        <f t="shared" si="21"/>
        <v>1943.2342646019615</v>
      </c>
      <c r="BG117" s="223">
        <v>68</v>
      </c>
      <c r="BH117" s="227">
        <f t="shared" si="22"/>
        <v>9.8300000000000002E-3</v>
      </c>
      <c r="BI117" s="226">
        <f t="shared" si="20"/>
        <v>19.101992821037282</v>
      </c>
      <c r="BJ117" s="225">
        <f t="shared" si="23"/>
        <v>0</v>
      </c>
    </row>
    <row r="118" spans="8:62" s="223" customFormat="1">
      <c r="H118" s="219"/>
      <c r="I118" s="219"/>
      <c r="J118" s="219"/>
      <c r="K118" s="219"/>
      <c r="L118" s="219"/>
      <c r="M118" s="219"/>
      <c r="BE118" s="223">
        <v>69</v>
      </c>
      <c r="BF118" s="226">
        <f t="shared" si="21"/>
        <v>1962.3362574229989</v>
      </c>
      <c r="BG118" s="223">
        <v>69</v>
      </c>
      <c r="BH118" s="227">
        <f t="shared" si="22"/>
        <v>9.8300000000000002E-3</v>
      </c>
      <c r="BI118" s="226">
        <f t="shared" si="20"/>
        <v>19.289765410468078</v>
      </c>
      <c r="BJ118" s="225">
        <f t="shared" si="23"/>
        <v>0</v>
      </c>
    </row>
    <row r="119" spans="8:62" s="223" customFormat="1">
      <c r="H119" s="219"/>
      <c r="I119" s="219"/>
      <c r="J119" s="219"/>
      <c r="K119" s="219"/>
      <c r="L119" s="219"/>
      <c r="M119" s="219"/>
      <c r="BE119" s="223">
        <v>70</v>
      </c>
      <c r="BF119" s="226">
        <f t="shared" si="21"/>
        <v>1981.626022833467</v>
      </c>
      <c r="BG119" s="223">
        <v>70</v>
      </c>
      <c r="BH119" s="227">
        <f t="shared" si="22"/>
        <v>9.8300000000000002E-3</v>
      </c>
      <c r="BI119" s="226">
        <f t="shared" si="20"/>
        <v>19.479383804452983</v>
      </c>
      <c r="BJ119" s="225">
        <f t="shared" si="23"/>
        <v>0</v>
      </c>
    </row>
    <row r="120" spans="8:62" s="223" customFormat="1">
      <c r="H120" s="219"/>
      <c r="I120" s="219"/>
      <c r="J120" s="219"/>
      <c r="K120" s="219"/>
      <c r="L120" s="219"/>
      <c r="M120" s="219"/>
      <c r="BE120" s="223">
        <v>71</v>
      </c>
      <c r="BF120" s="226">
        <f t="shared" si="21"/>
        <v>2001.1054066379199</v>
      </c>
      <c r="BG120" s="223">
        <v>71</v>
      </c>
      <c r="BH120" s="227">
        <f t="shared" si="22"/>
        <v>9.8300000000000002E-3</v>
      </c>
      <c r="BI120" s="226">
        <f t="shared" si="20"/>
        <v>19.670866147250752</v>
      </c>
      <c r="BJ120" s="225">
        <f t="shared" si="23"/>
        <v>0</v>
      </c>
    </row>
    <row r="121" spans="8:62" s="223" customFormat="1">
      <c r="H121" s="219"/>
      <c r="I121" s="219"/>
      <c r="J121" s="219"/>
      <c r="K121" s="219"/>
      <c r="L121" s="219"/>
      <c r="M121" s="219"/>
      <c r="BE121" s="223">
        <v>72</v>
      </c>
      <c r="BF121" s="226">
        <f t="shared" si="21"/>
        <v>2020.7762727851707</v>
      </c>
      <c r="BG121" s="223">
        <v>72</v>
      </c>
      <c r="BH121" s="227">
        <f t="shared" si="22"/>
        <v>9.8300000000000002E-3</v>
      </c>
      <c r="BI121" s="226">
        <f t="shared" si="20"/>
        <v>19.864230761478229</v>
      </c>
      <c r="BJ121" s="225">
        <f t="shared" si="23"/>
        <v>0</v>
      </c>
    </row>
    <row r="122" spans="8:62" s="223" customFormat="1">
      <c r="H122" s="219"/>
      <c r="I122" s="219"/>
      <c r="J122" s="219"/>
      <c r="K122" s="219"/>
      <c r="L122" s="219"/>
      <c r="M122" s="219"/>
      <c r="BE122" s="223">
        <v>73</v>
      </c>
      <c r="BF122" s="226">
        <f t="shared" si="21"/>
        <v>2040.6405035466489</v>
      </c>
      <c r="BG122" s="223">
        <v>73</v>
      </c>
      <c r="BH122" s="227">
        <f t="shared" si="22"/>
        <v>9.8300000000000002E-3</v>
      </c>
      <c r="BI122" s="226">
        <f t="shared" si="20"/>
        <v>20.059496149863559</v>
      </c>
      <c r="BJ122" s="225">
        <f t="shared" si="23"/>
        <v>0</v>
      </c>
    </row>
    <row r="123" spans="8:62" s="223" customFormat="1">
      <c r="H123" s="219"/>
      <c r="I123" s="219"/>
      <c r="J123" s="219"/>
      <c r="K123" s="219"/>
      <c r="L123" s="219"/>
      <c r="M123" s="219"/>
      <c r="BE123" s="223">
        <v>74</v>
      </c>
      <c r="BF123" s="226">
        <f t="shared" si="21"/>
        <v>2060.6999996965124</v>
      </c>
      <c r="BG123" s="223">
        <v>74</v>
      </c>
      <c r="BH123" s="227">
        <f t="shared" si="22"/>
        <v>9.8300000000000002E-3</v>
      </c>
      <c r="BI123" s="226">
        <f t="shared" si="20"/>
        <v>20.256680997016716</v>
      </c>
      <c r="BJ123" s="225">
        <f t="shared" si="23"/>
        <v>0</v>
      </c>
    </row>
    <row r="124" spans="8:62" s="223" customFormat="1">
      <c r="H124" s="219"/>
      <c r="I124" s="219"/>
      <c r="J124" s="219"/>
      <c r="K124" s="219"/>
      <c r="L124" s="219"/>
      <c r="M124" s="219"/>
      <c r="BE124" s="223">
        <v>75</v>
      </c>
      <c r="BF124" s="226">
        <f t="shared" si="21"/>
        <v>2080.9566806935291</v>
      </c>
      <c r="BG124" s="223">
        <v>75</v>
      </c>
      <c r="BH124" s="227">
        <f t="shared" si="22"/>
        <v>9.8300000000000002E-3</v>
      </c>
      <c r="BI124" s="226">
        <f t="shared" si="20"/>
        <v>20.455804171217391</v>
      </c>
      <c r="BJ124" s="225">
        <f t="shared" si="23"/>
        <v>0</v>
      </c>
    </row>
    <row r="125" spans="8:62" s="223" customFormat="1">
      <c r="H125" s="219"/>
      <c r="I125" s="219"/>
      <c r="J125" s="219"/>
      <c r="K125" s="219"/>
      <c r="L125" s="219"/>
      <c r="M125" s="219"/>
      <c r="BE125" s="223">
        <v>76</v>
      </c>
      <c r="BF125" s="226">
        <f t="shared" si="21"/>
        <v>2101.4124848647466</v>
      </c>
      <c r="BG125" s="223">
        <v>76</v>
      </c>
      <c r="BH125" s="227">
        <f t="shared" si="22"/>
        <v>9.8300000000000002E-3</v>
      </c>
      <c r="BI125" s="226">
        <f t="shared" si="20"/>
        <v>20.656884726220458</v>
      </c>
      <c r="BJ125" s="225">
        <f t="shared" si="23"/>
        <v>0</v>
      </c>
    </row>
    <row r="126" spans="8:62" s="223" customFormat="1">
      <c r="H126" s="219"/>
      <c r="I126" s="219"/>
      <c r="J126" s="219"/>
      <c r="K126" s="219"/>
      <c r="L126" s="219"/>
      <c r="M126" s="219"/>
      <c r="BE126" s="223">
        <v>77</v>
      </c>
      <c r="BF126" s="226">
        <f t="shared" si="21"/>
        <v>2122.0693695909672</v>
      </c>
      <c r="BG126" s="223">
        <v>77</v>
      </c>
      <c r="BH126" s="227">
        <f t="shared" si="22"/>
        <v>9.8300000000000002E-3</v>
      </c>
      <c r="BI126" s="226">
        <f t="shared" si="20"/>
        <v>20.859941903079207</v>
      </c>
      <c r="BJ126" s="225">
        <f t="shared" si="23"/>
        <v>0</v>
      </c>
    </row>
    <row r="127" spans="8:62" s="223" customFormat="1">
      <c r="H127" s="219"/>
      <c r="I127" s="219"/>
      <c r="J127" s="219"/>
      <c r="K127" s="219"/>
      <c r="L127" s="219"/>
      <c r="M127" s="219"/>
      <c r="BE127" s="223">
        <v>78</v>
      </c>
      <c r="BF127" s="226">
        <f t="shared" si="21"/>
        <v>2142.9293114940465</v>
      </c>
      <c r="BG127" s="223">
        <v>78</v>
      </c>
      <c r="BH127" s="227">
        <f t="shared" si="22"/>
        <v>9.8300000000000002E-3</v>
      </c>
      <c r="BI127" s="226">
        <f t="shared" si="20"/>
        <v>21.064995131986478</v>
      </c>
      <c r="BJ127" s="225">
        <f t="shared" si="23"/>
        <v>0</v>
      </c>
    </row>
    <row r="128" spans="8:62" s="223" customFormat="1">
      <c r="H128" s="219"/>
      <c r="I128" s="219"/>
      <c r="J128" s="219"/>
      <c r="K128" s="219"/>
      <c r="L128" s="219"/>
      <c r="M128" s="219"/>
      <c r="BE128" s="223">
        <v>79</v>
      </c>
      <c r="BF128" s="226">
        <f t="shared" si="21"/>
        <v>2163.994306626033</v>
      </c>
      <c r="BG128" s="223">
        <v>79</v>
      </c>
      <c r="BH128" s="227">
        <f t="shared" si="22"/>
        <v>9.8300000000000002E-3</v>
      </c>
      <c r="BI128" s="226">
        <f t="shared" si="20"/>
        <v>21.272064034133905</v>
      </c>
      <c r="BJ128" s="225">
        <f t="shared" si="23"/>
        <v>0</v>
      </c>
    </row>
    <row r="129" spans="8:62" s="223" customFormat="1">
      <c r="H129" s="219"/>
      <c r="I129" s="219"/>
      <c r="J129" s="219"/>
      <c r="K129" s="219"/>
      <c r="L129" s="219"/>
      <c r="M129" s="219"/>
      <c r="BE129" s="223">
        <v>80</v>
      </c>
      <c r="BF129" s="226">
        <f t="shared" si="21"/>
        <v>2185.266370660167</v>
      </c>
      <c r="BG129" s="223">
        <v>80</v>
      </c>
      <c r="BH129" s="227">
        <f t="shared" si="22"/>
        <v>9.8300000000000002E-3</v>
      </c>
      <c r="BI129" s="226">
        <f t="shared" si="20"/>
        <v>21.481168423589441</v>
      </c>
      <c r="BJ129" s="225">
        <f t="shared" si="23"/>
        <v>0</v>
      </c>
    </row>
    <row r="130" spans="8:62" s="223" customFormat="1">
      <c r="H130" s="219"/>
      <c r="I130" s="219"/>
      <c r="J130" s="219"/>
      <c r="K130" s="219"/>
      <c r="L130" s="219"/>
      <c r="M130" s="219"/>
      <c r="BE130" s="223">
        <v>81</v>
      </c>
      <c r="BF130" s="226">
        <f t="shared" si="21"/>
        <v>2206.7475390837562</v>
      </c>
      <c r="BG130" s="223">
        <v>81</v>
      </c>
      <c r="BH130" s="227">
        <f t="shared" si="22"/>
        <v>9.8300000000000002E-3</v>
      </c>
      <c r="BI130" s="226">
        <f t="shared" si="20"/>
        <v>21.692328309193325</v>
      </c>
      <c r="BJ130" s="225">
        <f t="shared" si="23"/>
        <v>0</v>
      </c>
    </row>
    <row r="131" spans="8:62" s="223" customFormat="1">
      <c r="H131" s="219"/>
      <c r="I131" s="219"/>
      <c r="J131" s="219"/>
      <c r="K131" s="219"/>
      <c r="L131" s="219"/>
      <c r="M131" s="219"/>
      <c r="BE131" s="223">
        <v>82</v>
      </c>
      <c r="BF131" s="226">
        <f t="shared" si="21"/>
        <v>2228.4398673929495</v>
      </c>
      <c r="BG131" s="223">
        <v>82</v>
      </c>
      <c r="BH131" s="227">
        <f t="shared" si="22"/>
        <v>9.8300000000000002E-3</v>
      </c>
      <c r="BI131" s="226">
        <f t="shared" si="20"/>
        <v>21.905563896472692</v>
      </c>
      <c r="BJ131" s="225">
        <f t="shared" si="23"/>
        <v>0</v>
      </c>
    </row>
    <row r="132" spans="8:62" s="223" customFormat="1">
      <c r="H132" s="219"/>
      <c r="I132" s="219"/>
      <c r="J132" s="219"/>
      <c r="K132" s="219"/>
      <c r="L132" s="219"/>
      <c r="M132" s="219"/>
      <c r="BE132" s="223">
        <v>83</v>
      </c>
      <c r="BF132" s="226">
        <f t="shared" si="21"/>
        <v>2250.3454312894223</v>
      </c>
      <c r="BG132" s="223">
        <v>83</v>
      </c>
      <c r="BH132" s="227">
        <f t="shared" si="22"/>
        <v>9.8300000000000002E-3</v>
      </c>
      <c r="BI132" s="226">
        <f t="shared" si="20"/>
        <v>22.120895589575021</v>
      </c>
      <c r="BJ132" s="225">
        <f t="shared" si="23"/>
        <v>0</v>
      </c>
    </row>
    <row r="133" spans="8:62" s="223" customFormat="1">
      <c r="H133" s="219"/>
      <c r="I133" s="219"/>
      <c r="J133" s="219"/>
      <c r="K133" s="219"/>
      <c r="L133" s="219"/>
      <c r="M133" s="219"/>
      <c r="BE133" s="223">
        <v>84</v>
      </c>
      <c r="BF133" s="226">
        <f t="shared" si="21"/>
        <v>2272.4663268789973</v>
      </c>
      <c r="BG133" s="223">
        <v>84</v>
      </c>
      <c r="BH133" s="227">
        <f t="shared" si="22"/>
        <v>9.8300000000000002E-3</v>
      </c>
      <c r="BI133" s="226">
        <f t="shared" si="20"/>
        <v>22.338343993220544</v>
      </c>
      <c r="BJ133" s="225">
        <f t="shared" si="23"/>
        <v>0</v>
      </c>
    </row>
    <row r="134" spans="8:62" s="223" customFormat="1">
      <c r="H134" s="219"/>
      <c r="I134" s="219"/>
      <c r="J134" s="219"/>
      <c r="K134" s="219"/>
      <c r="L134" s="219"/>
      <c r="M134" s="219"/>
      <c r="BE134" s="223">
        <v>85</v>
      </c>
      <c r="BF134" s="226">
        <f t="shared" si="21"/>
        <v>2294.8046708722177</v>
      </c>
      <c r="BG134" s="223">
        <v>85</v>
      </c>
      <c r="BH134" s="227">
        <f t="shared" si="22"/>
        <v>9.8300000000000002E-3</v>
      </c>
      <c r="BI134" s="226">
        <f t="shared" si="20"/>
        <v>22.557929914673899</v>
      </c>
      <c r="BJ134" s="225">
        <f t="shared" si="23"/>
        <v>0</v>
      </c>
    </row>
    <row r="135" spans="8:62" s="223" customFormat="1">
      <c r="H135" s="219"/>
      <c r="I135" s="219"/>
      <c r="J135" s="219"/>
      <c r="K135" s="219"/>
      <c r="L135" s="219"/>
      <c r="M135" s="219"/>
      <c r="BE135" s="223">
        <v>86</v>
      </c>
      <c r="BF135" s="226">
        <f t="shared" si="21"/>
        <v>2317.3626007868916</v>
      </c>
      <c r="BG135" s="223">
        <v>86</v>
      </c>
      <c r="BH135" s="227">
        <f t="shared" si="22"/>
        <v>9.8300000000000002E-3</v>
      </c>
      <c r="BI135" s="226">
        <f t="shared" si="20"/>
        <v>22.779674365735143</v>
      </c>
      <c r="BJ135" s="225">
        <f t="shared" si="23"/>
        <v>0</v>
      </c>
    </row>
    <row r="136" spans="8:62" s="223" customFormat="1">
      <c r="H136" s="219"/>
      <c r="I136" s="219"/>
      <c r="J136" s="219"/>
      <c r="K136" s="219"/>
      <c r="L136" s="219"/>
      <c r="M136" s="219"/>
      <c r="BE136" s="223">
        <v>87</v>
      </c>
      <c r="BF136" s="226">
        <f t="shared" si="21"/>
        <v>2340.1422751526266</v>
      </c>
      <c r="BG136" s="223">
        <v>87</v>
      </c>
      <c r="BH136" s="227">
        <f t="shared" si="22"/>
        <v>9.8300000000000002E-3</v>
      </c>
      <c r="BI136" s="226">
        <f t="shared" si="20"/>
        <v>23.00359856475032</v>
      </c>
      <c r="BJ136" s="225">
        <f t="shared" si="23"/>
        <v>0</v>
      </c>
    </row>
    <row r="137" spans="8:62" s="223" customFormat="1">
      <c r="H137" s="219"/>
      <c r="I137" s="219"/>
      <c r="J137" s="219"/>
      <c r="K137" s="219"/>
      <c r="L137" s="219"/>
      <c r="M137" s="219"/>
      <c r="BE137" s="223">
        <v>88</v>
      </c>
      <c r="BF137" s="226">
        <f t="shared" si="21"/>
        <v>2363.1458737173771</v>
      </c>
      <c r="BG137" s="223">
        <v>88</v>
      </c>
      <c r="BH137" s="227">
        <f t="shared" si="22"/>
        <v>9.8300000000000002E-3</v>
      </c>
      <c r="BI137" s="226">
        <f t="shared" si="20"/>
        <v>23.229723938641818</v>
      </c>
      <c r="BJ137" s="225">
        <f t="shared" si="23"/>
        <v>0</v>
      </c>
    </row>
    <row r="138" spans="8:62" s="223" customFormat="1">
      <c r="H138" s="219"/>
      <c r="I138" s="219"/>
      <c r="J138" s="219"/>
      <c r="K138" s="219"/>
      <c r="L138" s="219"/>
      <c r="M138" s="219"/>
      <c r="BE138" s="223">
        <v>89</v>
      </c>
      <c r="BF138" s="226">
        <f t="shared" si="21"/>
        <v>2386.3755976560187</v>
      </c>
      <c r="BG138" s="223">
        <v>89</v>
      </c>
      <c r="BH138" s="227">
        <f t="shared" si="22"/>
        <v>9.8300000000000002E-3</v>
      </c>
      <c r="BI138" s="226">
        <f t="shared" si="20"/>
        <v>23.458072124958665</v>
      </c>
      <c r="BJ138" s="225">
        <f t="shared" si="23"/>
        <v>0</v>
      </c>
    </row>
    <row r="139" spans="8:62" s="223" customFormat="1">
      <c r="H139" s="219"/>
      <c r="I139" s="219"/>
      <c r="J139" s="219"/>
      <c r="K139" s="219"/>
      <c r="L139" s="219"/>
      <c r="M139" s="219"/>
      <c r="BE139" s="223">
        <v>90</v>
      </c>
      <c r="BF139" s="226">
        <f t="shared" si="21"/>
        <v>2409.8336697809773</v>
      </c>
      <c r="BG139" s="223">
        <v>90</v>
      </c>
      <c r="BH139" s="227">
        <f t="shared" si="22"/>
        <v>9.8300000000000002E-3</v>
      </c>
      <c r="BI139" s="226">
        <f t="shared" si="20"/>
        <v>23.688664973947006</v>
      </c>
      <c r="BJ139" s="225">
        <f t="shared" si="23"/>
        <v>0</v>
      </c>
    </row>
    <row r="140" spans="8:62" s="223" customFormat="1">
      <c r="H140" s="219"/>
      <c r="I140" s="219"/>
      <c r="J140" s="219"/>
      <c r="K140" s="219"/>
      <c r="L140" s="219"/>
      <c r="M140" s="219"/>
      <c r="BE140" s="223">
        <v>91</v>
      </c>
      <c r="BF140" s="226">
        <f t="shared" si="21"/>
        <v>2433.5223347549245</v>
      </c>
      <c r="BG140" s="223">
        <v>91</v>
      </c>
      <c r="BH140" s="227">
        <f t="shared" si="22"/>
        <v>9.8300000000000002E-3</v>
      </c>
      <c r="BI140" s="226">
        <f t="shared" si="20"/>
        <v>23.921524550640907</v>
      </c>
      <c r="BJ140" s="225">
        <f t="shared" si="23"/>
        <v>0</v>
      </c>
    </row>
    <row r="141" spans="8:62" s="223" customFormat="1">
      <c r="H141" s="219"/>
      <c r="I141" s="219"/>
      <c r="J141" s="219"/>
      <c r="K141" s="219"/>
      <c r="L141" s="219"/>
      <c r="M141" s="219"/>
      <c r="BE141" s="223">
        <v>92</v>
      </c>
      <c r="BF141" s="226">
        <f t="shared" si="21"/>
        <v>2457.4438593055652</v>
      </c>
      <c r="BG141" s="223">
        <v>92</v>
      </c>
      <c r="BH141" s="227">
        <f t="shared" si="22"/>
        <v>9.8300000000000002E-3</v>
      </c>
      <c r="BI141" s="226">
        <f t="shared" si="20"/>
        <v>24.156673136973705</v>
      </c>
      <c r="BJ141" s="225">
        <f t="shared" si="23"/>
        <v>0</v>
      </c>
    </row>
    <row r="142" spans="8:62" s="223" customFormat="1">
      <c r="H142" s="219"/>
      <c r="I142" s="219"/>
      <c r="J142" s="219"/>
      <c r="K142" s="219"/>
      <c r="L142" s="219"/>
      <c r="M142" s="219"/>
      <c r="BE142" s="223">
        <v>93</v>
      </c>
      <c r="BF142" s="226">
        <f t="shared" si="21"/>
        <v>2481.6005324425387</v>
      </c>
      <c r="BG142" s="223">
        <v>93</v>
      </c>
      <c r="BH142" s="227">
        <f t="shared" si="22"/>
        <v>9.8300000000000002E-3</v>
      </c>
      <c r="BI142" s="226">
        <f t="shared" si="20"/>
        <v>24.394133233910157</v>
      </c>
      <c r="BJ142" s="225">
        <f t="shared" si="23"/>
        <v>0</v>
      </c>
    </row>
    <row r="143" spans="8:62" s="223" customFormat="1">
      <c r="H143" s="219"/>
      <c r="I143" s="219"/>
      <c r="J143" s="219"/>
      <c r="K143" s="219"/>
      <c r="L143" s="219"/>
      <c r="M143" s="219"/>
      <c r="BE143" s="223">
        <v>94</v>
      </c>
      <c r="BF143" s="226">
        <f t="shared" si="21"/>
        <v>2505.9946656764487</v>
      </c>
      <c r="BG143" s="223">
        <v>94</v>
      </c>
      <c r="BH143" s="227">
        <f t="shared" si="22"/>
        <v>9.8300000000000002E-3</v>
      </c>
      <c r="BI143" s="226">
        <f t="shared" si="20"/>
        <v>24.633927563599492</v>
      </c>
      <c r="BJ143" s="225">
        <f t="shared" si="23"/>
        <v>0</v>
      </c>
    </row>
    <row r="144" spans="8:62" s="223" customFormat="1">
      <c r="H144" s="219"/>
      <c r="I144" s="219"/>
      <c r="J144" s="219"/>
      <c r="K144" s="219"/>
      <c r="L144" s="219"/>
      <c r="M144" s="219"/>
      <c r="BE144" s="223">
        <v>95</v>
      </c>
      <c r="BF144" s="226">
        <f t="shared" si="21"/>
        <v>2530.6285932400483</v>
      </c>
      <c r="BG144" s="223">
        <v>95</v>
      </c>
      <c r="BH144" s="227">
        <f t="shared" si="22"/>
        <v>9.8300000000000002E-3</v>
      </c>
      <c r="BI144" s="226">
        <f t="shared" si="20"/>
        <v>24.876079071549675</v>
      </c>
      <c r="BJ144" s="225">
        <f t="shared" si="23"/>
        <v>0</v>
      </c>
    </row>
    <row r="145" spans="8:62" s="223" customFormat="1">
      <c r="H145" s="219"/>
      <c r="I145" s="219"/>
      <c r="J145" s="219"/>
      <c r="K145" s="219"/>
      <c r="L145" s="219"/>
      <c r="M145" s="219"/>
      <c r="BE145" s="223">
        <v>96</v>
      </c>
      <c r="BF145" s="226">
        <f t="shared" si="21"/>
        <v>2555.5046723115979</v>
      </c>
      <c r="BG145" s="223">
        <v>96</v>
      </c>
      <c r="BH145" s="227">
        <f t="shared" si="22"/>
        <v>9.8300000000000002E-3</v>
      </c>
      <c r="BI145" s="226">
        <f t="shared" si="20"/>
        <v>25.120610928823009</v>
      </c>
      <c r="BJ145" s="225">
        <f t="shared" si="23"/>
        <v>0</v>
      </c>
    </row>
    <row r="146" spans="8:62" s="223" customFormat="1">
      <c r="H146" s="219"/>
      <c r="I146" s="219"/>
      <c r="J146" s="219"/>
      <c r="K146" s="219"/>
      <c r="L146" s="219"/>
      <c r="M146" s="219"/>
      <c r="BE146" s="223">
        <v>97</v>
      </c>
      <c r="BF146" s="226">
        <f t="shared" si="21"/>
        <v>2580.6252832404211</v>
      </c>
      <c r="BG146" s="223">
        <v>97</v>
      </c>
      <c r="BH146" s="227">
        <f t="shared" si="22"/>
        <v>9.8300000000000002E-3</v>
      </c>
      <c r="BI146" s="226">
        <f t="shared" si="20"/>
        <v>25.367546534253339</v>
      </c>
      <c r="BJ146" s="225">
        <f t="shared" si="23"/>
        <v>0</v>
      </c>
    </row>
    <row r="147" spans="8:62" s="223" customFormat="1">
      <c r="H147" s="219"/>
      <c r="I147" s="219"/>
      <c r="J147" s="219"/>
      <c r="K147" s="219"/>
      <c r="L147" s="219"/>
      <c r="M147" s="219"/>
      <c r="BE147" s="223">
        <v>98</v>
      </c>
      <c r="BF147" s="226">
        <f t="shared" si="21"/>
        <v>2605.9928297746746</v>
      </c>
      <c r="BG147" s="223">
        <v>98</v>
      </c>
      <c r="BH147" s="227">
        <f t="shared" si="22"/>
        <v>9.8300000000000002E-3</v>
      </c>
      <c r="BI147" s="226">
        <f t="shared" si="20"/>
        <v>25.616909516685052</v>
      </c>
      <c r="BJ147" s="225">
        <f t="shared" si="23"/>
        <v>0</v>
      </c>
    </row>
    <row r="148" spans="8:62" s="223" customFormat="1">
      <c r="H148" s="219"/>
      <c r="I148" s="219"/>
      <c r="J148" s="219"/>
      <c r="K148" s="219"/>
      <c r="L148" s="219"/>
      <c r="M148" s="219"/>
      <c r="BE148" s="223">
        <v>99</v>
      </c>
      <c r="BF148" s="226">
        <f t="shared" si="21"/>
        <v>2631.6097392913598</v>
      </c>
      <c r="BG148" s="223">
        <v>99</v>
      </c>
      <c r="BH148" s="227">
        <f t="shared" si="22"/>
        <v>9.8300000000000002E-3</v>
      </c>
      <c r="BI148" s="226">
        <f t="shared" si="20"/>
        <v>25.868723737234067</v>
      </c>
      <c r="BJ148" s="225">
        <f t="shared" si="23"/>
        <v>0</v>
      </c>
    </row>
    <row r="149" spans="8:62" s="223" customFormat="1">
      <c r="H149" s="219"/>
      <c r="I149" s="219"/>
      <c r="J149" s="219"/>
      <c r="K149" s="219"/>
      <c r="L149" s="219"/>
      <c r="M149" s="219"/>
      <c r="BE149" s="223">
        <v>100</v>
      </c>
      <c r="BF149" s="226">
        <f t="shared" si="21"/>
        <v>2657.478463028594</v>
      </c>
      <c r="BG149" s="223">
        <v>100</v>
      </c>
      <c r="BH149" s="227">
        <f t="shared" si="22"/>
        <v>9.8300000000000002E-3</v>
      </c>
      <c r="BI149" s="226">
        <f t="shared" si="20"/>
        <v>26.12301329157108</v>
      </c>
      <c r="BJ149" s="225">
        <f t="shared" si="23"/>
        <v>0</v>
      </c>
    </row>
    <row r="150" spans="8:62" s="223" customFormat="1">
      <c r="H150" s="219"/>
      <c r="I150" s="219"/>
      <c r="J150" s="219"/>
      <c r="K150" s="219"/>
      <c r="L150" s="219"/>
      <c r="M150" s="219"/>
      <c r="BE150" s="223">
        <v>101</v>
      </c>
      <c r="BF150" s="226">
        <f t="shared" si="21"/>
        <v>2683.6014763201651</v>
      </c>
      <c r="BG150" s="223">
        <v>101</v>
      </c>
      <c r="BH150" s="227">
        <f t="shared" si="22"/>
        <v>9.8300000000000002E-3</v>
      </c>
      <c r="BI150" s="226">
        <f t="shared" si="20"/>
        <v>26.379802512227222</v>
      </c>
      <c r="BJ150" s="225">
        <f t="shared" si="23"/>
        <v>0</v>
      </c>
    </row>
    <row r="151" spans="8:62" s="223" customFormat="1">
      <c r="H151" s="219"/>
      <c r="I151" s="219"/>
      <c r="J151" s="219"/>
      <c r="K151" s="219"/>
      <c r="L151" s="219"/>
      <c r="M151" s="219"/>
      <c r="BE151" s="223">
        <v>102</v>
      </c>
      <c r="BF151" s="226">
        <f t="shared" si="21"/>
        <v>2709.9812788323925</v>
      </c>
      <c r="BG151" s="223">
        <v>102</v>
      </c>
      <c r="BH151" s="227">
        <f t="shared" si="22"/>
        <v>9.8300000000000002E-3</v>
      </c>
      <c r="BI151" s="226">
        <f t="shared" si="20"/>
        <v>26.639115970922418</v>
      </c>
      <c r="BJ151" s="225">
        <f t="shared" si="23"/>
        <v>0</v>
      </c>
    </row>
    <row r="152" spans="8:62" s="223" customFormat="1">
      <c r="H152" s="219"/>
      <c r="I152" s="219"/>
      <c r="J152" s="219"/>
      <c r="K152" s="219"/>
      <c r="L152" s="219"/>
      <c r="M152" s="219"/>
      <c r="BE152" s="223">
        <v>103</v>
      </c>
      <c r="BF152" s="226">
        <f t="shared" si="21"/>
        <v>2736.6203948033149</v>
      </c>
      <c r="BG152" s="223">
        <v>103</v>
      </c>
      <c r="BH152" s="227">
        <f t="shared" si="22"/>
        <v>9.8300000000000002E-3</v>
      </c>
      <c r="BI152" s="226">
        <f t="shared" si="20"/>
        <v>26.900978480916585</v>
      </c>
      <c r="BJ152" s="225">
        <f t="shared" si="23"/>
        <v>0</v>
      </c>
    </row>
    <row r="153" spans="8:62" s="223" customFormat="1">
      <c r="H153" s="219"/>
      <c r="I153" s="219"/>
      <c r="J153" s="219"/>
      <c r="K153" s="219"/>
      <c r="L153" s="219"/>
      <c r="M153" s="219"/>
      <c r="BE153" s="223">
        <v>104</v>
      </c>
      <c r="BF153" s="226">
        <f t="shared" si="21"/>
        <v>2763.5213732842312</v>
      </c>
      <c r="BG153" s="223">
        <v>104</v>
      </c>
      <c r="BH153" s="227">
        <f t="shared" si="22"/>
        <v>9.8300000000000002E-3</v>
      </c>
      <c r="BI153" s="226">
        <f t="shared" si="20"/>
        <v>27.165415099383992</v>
      </c>
      <c r="BJ153" s="225">
        <f t="shared" si="23"/>
        <v>0</v>
      </c>
    </row>
    <row r="154" spans="8:62" s="223" customFormat="1">
      <c r="H154" s="219"/>
      <c r="I154" s="219"/>
      <c r="J154" s="219"/>
      <c r="K154" s="219"/>
      <c r="L154" s="219"/>
      <c r="M154" s="219"/>
      <c r="BE154" s="223">
        <v>105</v>
      </c>
      <c r="BF154" s="226">
        <f t="shared" si="21"/>
        <v>2790.6867883836153</v>
      </c>
      <c r="BG154" s="223">
        <v>105</v>
      </c>
      <c r="BH154" s="227">
        <f t="shared" si="22"/>
        <v>9.8300000000000002E-3</v>
      </c>
      <c r="BI154" s="226">
        <f t="shared" si="20"/>
        <v>27.432451129810939</v>
      </c>
      <c r="BJ154" s="225">
        <f t="shared" si="23"/>
        <v>0</v>
      </c>
    </row>
    <row r="155" spans="8:62" s="223" customFormat="1">
      <c r="H155" s="219"/>
      <c r="I155" s="219"/>
      <c r="J155" s="219"/>
      <c r="K155" s="219"/>
      <c r="L155" s="219"/>
      <c r="M155" s="219"/>
      <c r="BE155" s="223">
        <v>106</v>
      </c>
      <c r="BF155" s="226">
        <f t="shared" si="21"/>
        <v>2818.1192395134262</v>
      </c>
      <c r="BG155" s="223">
        <v>106</v>
      </c>
      <c r="BH155" s="227">
        <f t="shared" si="22"/>
        <v>9.8300000000000002E-3</v>
      </c>
      <c r="BI155" s="226">
        <f t="shared" si="20"/>
        <v>27.702112124416981</v>
      </c>
      <c r="BJ155" s="225">
        <f t="shared" si="23"/>
        <v>0</v>
      </c>
    </row>
    <row r="156" spans="8:62" s="223" customFormat="1">
      <c r="H156" s="219"/>
      <c r="I156" s="219"/>
      <c r="J156" s="219"/>
      <c r="K156" s="219"/>
      <c r="L156" s="219"/>
      <c r="M156" s="219"/>
      <c r="BE156" s="223">
        <v>107</v>
      </c>
      <c r="BF156" s="226">
        <f t="shared" si="21"/>
        <v>2845.8213516378432</v>
      </c>
      <c r="BG156" s="223">
        <v>107</v>
      </c>
      <c r="BH156" s="227">
        <f t="shared" si="22"/>
        <v>9.8300000000000002E-3</v>
      </c>
      <c r="BI156" s="226">
        <f t="shared" si="20"/>
        <v>27.9744238866</v>
      </c>
      <c r="BJ156" s="225">
        <f t="shared" si="23"/>
        <v>0</v>
      </c>
    </row>
    <row r="157" spans="8:62" s="223" customFormat="1">
      <c r="H157" s="219"/>
      <c r="I157" s="219"/>
      <c r="J157" s="219"/>
      <c r="K157" s="219"/>
      <c r="L157" s="219"/>
      <c r="M157" s="219"/>
      <c r="BE157" s="223">
        <v>108</v>
      </c>
      <c r="BF157" s="226">
        <f t="shared" si="21"/>
        <v>2873.7957755244433</v>
      </c>
      <c r="BG157" s="223">
        <v>108</v>
      </c>
      <c r="BH157" s="227">
        <f t="shared" si="22"/>
        <v>9.8300000000000002E-3</v>
      </c>
      <c r="BI157" s="226">
        <f t="shared" si="20"/>
        <v>28.249412473405279</v>
      </c>
      <c r="BJ157" s="225">
        <f t="shared" si="23"/>
        <v>0</v>
      </c>
    </row>
    <row r="158" spans="8:62" s="223" customFormat="1">
      <c r="H158" s="219"/>
      <c r="I158" s="219"/>
      <c r="J158" s="219"/>
      <c r="K158" s="219"/>
      <c r="L158" s="219"/>
      <c r="M158" s="219"/>
      <c r="BE158" s="223">
        <v>109</v>
      </c>
      <c r="BF158" s="226">
        <f t="shared" si="21"/>
        <v>2902.0451879978486</v>
      </c>
      <c r="BG158" s="223">
        <v>109</v>
      </c>
      <c r="BH158" s="227">
        <f t="shared" si="22"/>
        <v>9.8300000000000002E-3</v>
      </c>
      <c r="BI158" s="226">
        <f t="shared" si="20"/>
        <v>28.527104198018854</v>
      </c>
      <c r="BJ158" s="225">
        <f t="shared" si="23"/>
        <v>0</v>
      </c>
    </row>
    <row r="159" spans="8:62" s="223" customFormat="1">
      <c r="H159" s="219"/>
      <c r="I159" s="219"/>
      <c r="J159" s="219"/>
      <c r="K159" s="219"/>
      <c r="L159" s="219"/>
      <c r="M159" s="219"/>
      <c r="BE159" s="223">
        <v>110</v>
      </c>
      <c r="BF159" s="226">
        <f t="shared" si="21"/>
        <v>2930.5722921958677</v>
      </c>
      <c r="BG159" s="223">
        <v>110</v>
      </c>
      <c r="BH159" s="227">
        <f t="shared" si="22"/>
        <v>9.8300000000000002E-3</v>
      </c>
      <c r="BI159" s="226">
        <f t="shared" si="20"/>
        <v>28.80752563228538</v>
      </c>
      <c r="BJ159" s="225">
        <f t="shared" si="23"/>
        <v>0</v>
      </c>
    </row>
    <row r="160" spans="8:62" s="223" customFormat="1">
      <c r="H160" s="219"/>
      <c r="I160" s="219"/>
      <c r="J160" s="219"/>
      <c r="K160" s="219"/>
      <c r="L160" s="219"/>
      <c r="M160" s="219"/>
      <c r="BE160" s="223">
        <v>111</v>
      </c>
      <c r="BF160" s="226">
        <f t="shared" si="21"/>
        <v>2959.3798178281531</v>
      </c>
      <c r="BG160" s="223">
        <v>111</v>
      </c>
      <c r="BH160" s="227">
        <f t="shared" si="22"/>
        <v>9.8300000000000002E-3</v>
      </c>
      <c r="BI160" s="226">
        <f t="shared" si="20"/>
        <v>29.090703609250745</v>
      </c>
      <c r="BJ160" s="225">
        <f t="shared" si="23"/>
        <v>0</v>
      </c>
    </row>
    <row r="161" spans="8:62" s="223" customFormat="1">
      <c r="H161" s="219"/>
      <c r="I161" s="219"/>
      <c r="J161" s="219"/>
      <c r="K161" s="219"/>
      <c r="L161" s="219"/>
      <c r="M161" s="219"/>
      <c r="BE161" s="223">
        <v>112</v>
      </c>
      <c r="BF161" s="226">
        <f t="shared" si="21"/>
        <v>2988.4705214374039</v>
      </c>
      <c r="BG161" s="223">
        <v>112</v>
      </c>
      <c r="BH161" s="227">
        <f t="shared" si="22"/>
        <v>9.8300000000000002E-3</v>
      </c>
      <c r="BI161" s="226">
        <f t="shared" si="20"/>
        <v>29.376665225729681</v>
      </c>
      <c r="BJ161" s="225">
        <f t="shared" si="23"/>
        <v>0</v>
      </c>
    </row>
    <row r="162" spans="8:62" s="223" customFormat="1">
      <c r="H162" s="219"/>
      <c r="I162" s="219"/>
      <c r="J162" s="219"/>
      <c r="K162" s="219"/>
      <c r="L162" s="219"/>
      <c r="M162" s="219"/>
      <c r="BE162" s="223">
        <v>113</v>
      </c>
      <c r="BF162" s="226">
        <f t="shared" si="21"/>
        <v>3017.8471866631335</v>
      </c>
      <c r="BG162" s="223">
        <v>113</v>
      </c>
      <c r="BH162" s="227">
        <f t="shared" si="22"/>
        <v>9.8300000000000002E-3</v>
      </c>
      <c r="BI162" s="226">
        <f t="shared" si="20"/>
        <v>29.665437844898602</v>
      </c>
      <c r="BJ162" s="225">
        <f t="shared" si="23"/>
        <v>0</v>
      </c>
    </row>
    <row r="163" spans="8:62" s="223" customFormat="1">
      <c r="H163" s="219"/>
      <c r="I163" s="219"/>
      <c r="J163" s="219"/>
      <c r="K163" s="219"/>
      <c r="L163" s="219"/>
      <c r="M163" s="219"/>
      <c r="BE163" s="223">
        <v>114</v>
      </c>
      <c r="BF163" s="226">
        <f t="shared" si="21"/>
        <v>3047.5126245080319</v>
      </c>
      <c r="BG163" s="223">
        <v>114</v>
      </c>
      <c r="BH163" s="227">
        <f t="shared" si="22"/>
        <v>9.8300000000000002E-3</v>
      </c>
      <c r="BI163" s="226">
        <f t="shared" si="20"/>
        <v>29.957049098913952</v>
      </c>
      <c r="BJ163" s="225">
        <f t="shared" si="23"/>
        <v>0</v>
      </c>
    </row>
    <row r="164" spans="8:62" s="223" customFormat="1">
      <c r="H164" s="219"/>
      <c r="I164" s="219"/>
      <c r="J164" s="219"/>
      <c r="K164" s="219"/>
      <c r="L164" s="219"/>
      <c r="M164" s="219"/>
      <c r="BE164" s="223">
        <v>115</v>
      </c>
      <c r="BF164" s="226">
        <f t="shared" si="21"/>
        <v>3077.4696736069459</v>
      </c>
      <c r="BG164" s="223">
        <v>115</v>
      </c>
      <c r="BH164" s="227">
        <f t="shared" si="22"/>
        <v>9.8300000000000002E-3</v>
      </c>
      <c r="BI164" s="226">
        <f t="shared" si="20"/>
        <v>30.251526891556278</v>
      </c>
      <c r="BJ164" s="225">
        <f t="shared" si="23"/>
        <v>0</v>
      </c>
    </row>
    <row r="165" spans="8:62" s="223" customFormat="1">
      <c r="H165" s="219"/>
      <c r="I165" s="219"/>
      <c r="J165" s="219"/>
      <c r="K165" s="219"/>
      <c r="L165" s="219"/>
      <c r="M165" s="219"/>
      <c r="BE165" s="223">
        <v>116</v>
      </c>
      <c r="BF165" s="226">
        <f t="shared" si="21"/>
        <v>3107.7212004985022</v>
      </c>
      <c r="BG165" s="223">
        <v>116</v>
      </c>
      <c r="BH165" s="227">
        <f t="shared" si="22"/>
        <v>9.8300000000000002E-3</v>
      </c>
      <c r="BI165" s="226">
        <f t="shared" si="20"/>
        <v>30.548899400900279</v>
      </c>
      <c r="BJ165" s="225">
        <f t="shared" si="23"/>
        <v>0</v>
      </c>
    </row>
    <row r="166" spans="8:62" s="223" customFormat="1">
      <c r="H166" s="219"/>
      <c r="I166" s="219"/>
      <c r="J166" s="219"/>
      <c r="K166" s="219"/>
      <c r="L166" s="219"/>
      <c r="M166" s="219"/>
      <c r="BE166" s="223">
        <v>117</v>
      </c>
      <c r="BF166" s="226">
        <f t="shared" si="21"/>
        <v>3138.2700998994023</v>
      </c>
      <c r="BG166" s="223">
        <v>117</v>
      </c>
      <c r="BH166" s="227">
        <f t="shared" si="22"/>
        <v>9.8300000000000002E-3</v>
      </c>
      <c r="BI166" s="226">
        <f t="shared" si="20"/>
        <v>30.849195082011125</v>
      </c>
      <c r="BJ166" s="225">
        <f t="shared" si="23"/>
        <v>0</v>
      </c>
    </row>
    <row r="167" spans="8:62" s="223" customFormat="1">
      <c r="H167" s="219"/>
      <c r="I167" s="219"/>
      <c r="J167" s="219"/>
      <c r="K167" s="219"/>
      <c r="L167" s="219"/>
      <c r="M167" s="219"/>
      <c r="BE167" s="223">
        <v>118</v>
      </c>
      <c r="BF167" s="226">
        <f t="shared" si="21"/>
        <v>3169.1192949814135</v>
      </c>
      <c r="BG167" s="223">
        <v>118</v>
      </c>
      <c r="BH167" s="227">
        <f t="shared" si="22"/>
        <v>9.8300000000000002E-3</v>
      </c>
      <c r="BI167" s="226">
        <f t="shared" si="20"/>
        <v>31.152442669667295</v>
      </c>
      <c r="BJ167" s="225">
        <f t="shared" si="23"/>
        <v>0</v>
      </c>
    </row>
    <row r="168" spans="8:62" s="223" customFormat="1">
      <c r="H168" s="219"/>
      <c r="I168" s="219"/>
      <c r="J168" s="219"/>
      <c r="K168" s="219"/>
      <c r="L168" s="219"/>
      <c r="M168" s="219"/>
      <c r="BE168" s="223">
        <v>119</v>
      </c>
      <c r="BF168" s="226">
        <f t="shared" si="21"/>
        <v>3200.2717376510809</v>
      </c>
      <c r="BG168" s="223">
        <v>119</v>
      </c>
      <c r="BH168" s="227">
        <f t="shared" si="22"/>
        <v>9.8300000000000002E-3</v>
      </c>
      <c r="BI168" s="226">
        <f t="shared" si="20"/>
        <v>31.458671181110127</v>
      </c>
      <c r="BJ168" s="225">
        <f t="shared" si="23"/>
        <v>0</v>
      </c>
    </row>
    <row r="169" spans="8:62" s="223" customFormat="1">
      <c r="H169" s="219"/>
      <c r="I169" s="219"/>
      <c r="J169" s="219"/>
      <c r="K169" s="219"/>
      <c r="L169" s="219"/>
      <c r="M169" s="219"/>
      <c r="BE169" s="223">
        <v>120</v>
      </c>
      <c r="BF169" s="226">
        <f t="shared" si="21"/>
        <v>3231.7304088321912</v>
      </c>
      <c r="BG169" s="223">
        <v>120</v>
      </c>
      <c r="BH169" s="227">
        <f t="shared" si="22"/>
        <v>9.8300000000000002E-3</v>
      </c>
      <c r="BI169" s="226">
        <f t="shared" si="20"/>
        <v>31.76790991882044</v>
      </c>
      <c r="BJ169" s="225">
        <f t="shared" si="23"/>
        <v>0</v>
      </c>
    </row>
    <row r="170" spans="8:62" s="223" customFormat="1">
      <c r="H170" s="219"/>
      <c r="I170" s="219"/>
      <c r="J170" s="219"/>
      <c r="K170" s="219"/>
      <c r="L170" s="219"/>
      <c r="M170" s="219"/>
      <c r="BE170" s="223">
        <v>121</v>
      </c>
      <c r="BF170" s="226">
        <f t="shared" si="21"/>
        <v>3263.4983187510115</v>
      </c>
      <c r="BG170" s="223">
        <v>121</v>
      </c>
      <c r="BH170" s="227">
        <f t="shared" si="22"/>
        <v>9.8300000000000002E-3</v>
      </c>
      <c r="BI170" s="226">
        <f t="shared" si="20"/>
        <v>32.080188473322444</v>
      </c>
      <c r="BJ170" s="225">
        <f t="shared" si="23"/>
        <v>0</v>
      </c>
    </row>
    <row r="171" spans="8:62" s="223" customFormat="1">
      <c r="H171" s="219"/>
      <c r="I171" s="219"/>
      <c r="J171" s="219"/>
      <c r="K171" s="219"/>
      <c r="L171" s="219"/>
      <c r="M171" s="219"/>
      <c r="BE171" s="223">
        <v>122</v>
      </c>
      <c r="BF171" s="226">
        <f t="shared" si="21"/>
        <v>3295.5785072243339</v>
      </c>
      <c r="BG171" s="223">
        <v>122</v>
      </c>
      <c r="BH171" s="227">
        <f t="shared" si="22"/>
        <v>9.8300000000000002E-3</v>
      </c>
      <c r="BI171" s="226">
        <f t="shared" si="20"/>
        <v>32.395536726015202</v>
      </c>
      <c r="BJ171" s="225">
        <f t="shared" si="23"/>
        <v>0</v>
      </c>
    </row>
    <row r="172" spans="8:62" s="223" customFormat="1">
      <c r="H172" s="219"/>
      <c r="I172" s="219"/>
      <c r="J172" s="219"/>
      <c r="K172" s="219"/>
      <c r="L172" s="219"/>
      <c r="M172" s="219"/>
      <c r="BE172" s="223">
        <v>123</v>
      </c>
      <c r="BF172" s="226">
        <f t="shared" si="21"/>
        <v>3327.9740439503489</v>
      </c>
      <c r="BG172" s="223">
        <v>123</v>
      </c>
      <c r="BH172" s="227">
        <f t="shared" si="22"/>
        <v>9.8300000000000002E-3</v>
      </c>
      <c r="BI172" s="226">
        <f t="shared" si="20"/>
        <v>32.713984852031928</v>
      </c>
      <c r="BJ172" s="225">
        <f t="shared" si="23"/>
        <v>0</v>
      </c>
    </row>
    <row r="173" spans="8:62" s="223" customFormat="1">
      <c r="H173" s="219"/>
      <c r="I173" s="219"/>
      <c r="J173" s="219"/>
      <c r="K173" s="219"/>
      <c r="L173" s="219"/>
      <c r="M173" s="219"/>
      <c r="BE173" s="223">
        <v>124</v>
      </c>
      <c r="BF173" s="226">
        <f t="shared" si="21"/>
        <v>3360.6880288023808</v>
      </c>
      <c r="BG173" s="223">
        <v>124</v>
      </c>
      <c r="BH173" s="227">
        <f t="shared" si="22"/>
        <v>9.8300000000000002E-3</v>
      </c>
      <c r="BI173" s="226">
        <f t="shared" si="20"/>
        <v>33.035563323127406</v>
      </c>
      <c r="BJ173" s="225">
        <f t="shared" si="23"/>
        <v>0</v>
      </c>
    </row>
    <row r="174" spans="8:62" s="223" customFormat="1">
      <c r="H174" s="219"/>
      <c r="I174" s="219"/>
      <c r="J174" s="219"/>
      <c r="K174" s="219"/>
      <c r="L174" s="219"/>
      <c r="M174" s="219"/>
      <c r="BE174" s="223">
        <v>125</v>
      </c>
      <c r="BF174" s="226">
        <f t="shared" si="21"/>
        <v>3393.7235921255083</v>
      </c>
      <c r="BG174" s="223">
        <v>125</v>
      </c>
      <c r="BH174" s="227">
        <f t="shared" si="22"/>
        <v>9.8300000000000002E-3</v>
      </c>
      <c r="BI174" s="226">
        <f t="shared" si="20"/>
        <v>33.360302910593745</v>
      </c>
      <c r="BJ174" s="225">
        <f t="shared" si="23"/>
        <v>0</v>
      </c>
    </row>
    <row r="175" spans="8:62" s="223" customFormat="1">
      <c r="H175" s="219"/>
      <c r="I175" s="219"/>
      <c r="J175" s="219"/>
      <c r="K175" s="219"/>
      <c r="L175" s="219"/>
      <c r="M175" s="219"/>
      <c r="BE175" s="223">
        <v>126</v>
      </c>
      <c r="BF175" s="226">
        <f t="shared" si="21"/>
        <v>3427.0838950361021</v>
      </c>
      <c r="BG175" s="223">
        <v>126</v>
      </c>
      <c r="BH175" s="227">
        <f t="shared" si="22"/>
        <v>9.8300000000000002E-3</v>
      </c>
      <c r="BI175" s="226">
        <f t="shared" si="20"/>
        <v>33.688234688204886</v>
      </c>
      <c r="BJ175" s="225">
        <f t="shared" si="23"/>
        <v>0</v>
      </c>
    </row>
    <row r="176" spans="8:62" s="223" customFormat="1">
      <c r="H176" s="219"/>
      <c r="I176" s="219"/>
      <c r="J176" s="219"/>
      <c r="K176" s="219"/>
      <c r="L176" s="219"/>
      <c r="M176" s="219"/>
      <c r="BE176" s="223">
        <v>127</v>
      </c>
      <c r="BF176" s="226">
        <f t="shared" si="21"/>
        <v>3460.772129724307</v>
      </c>
      <c r="BG176" s="223">
        <v>127</v>
      </c>
      <c r="BH176" s="227">
        <f t="shared" si="22"/>
        <v>9.8300000000000002E-3</v>
      </c>
      <c r="BI176" s="226">
        <f t="shared" si="20"/>
        <v>34.019390035189936</v>
      </c>
      <c r="BJ176" s="225">
        <f t="shared" si="23"/>
        <v>0</v>
      </c>
    </row>
    <row r="177" spans="8:62" s="223" customFormat="1">
      <c r="H177" s="219"/>
      <c r="I177" s="219"/>
      <c r="J177" s="219"/>
      <c r="K177" s="219"/>
      <c r="L177" s="219"/>
      <c r="M177" s="219"/>
      <c r="BE177" s="223">
        <v>128</v>
      </c>
      <c r="BF177" s="226">
        <f t="shared" si="21"/>
        <v>3494.7915197594971</v>
      </c>
      <c r="BG177" s="223">
        <v>128</v>
      </c>
      <c r="BH177" s="227">
        <f t="shared" si="22"/>
        <v>9.8300000000000002E-3</v>
      </c>
      <c r="BI177" s="226">
        <f t="shared" si="20"/>
        <v>34.353800639235857</v>
      </c>
      <c r="BJ177" s="225">
        <f t="shared" si="23"/>
        <v>0</v>
      </c>
    </row>
    <row r="178" spans="8:62" s="223" customFormat="1">
      <c r="H178" s="219"/>
      <c r="I178" s="219"/>
      <c r="J178" s="219"/>
      <c r="K178" s="219"/>
      <c r="L178" s="219"/>
      <c r="M178" s="219"/>
      <c r="BE178" s="223">
        <v>129</v>
      </c>
      <c r="BF178" s="226">
        <f t="shared" si="21"/>
        <v>3529.145320398733</v>
      </c>
      <c r="BG178" s="223">
        <v>129</v>
      </c>
      <c r="BH178" s="227">
        <f t="shared" si="22"/>
        <v>9.8300000000000002E-3</v>
      </c>
      <c r="BI178" s="226">
        <f t="shared" ref="BI178:BI241" si="24">BF178*BH178</f>
        <v>34.691498499519547</v>
      </c>
      <c r="BJ178" s="225">
        <f t="shared" si="23"/>
        <v>0</v>
      </c>
    </row>
    <row r="179" spans="8:62" s="223" customFormat="1">
      <c r="H179" s="219"/>
      <c r="I179" s="219"/>
      <c r="J179" s="219"/>
      <c r="K179" s="219"/>
      <c r="L179" s="219"/>
      <c r="M179" s="219"/>
      <c r="BE179" s="223">
        <v>130</v>
      </c>
      <c r="BF179" s="226">
        <f t="shared" ref="BF179:BF242" si="25">BF178+BI178+BJ179</f>
        <v>3563.8368188982527</v>
      </c>
      <c r="BG179" s="223">
        <v>130</v>
      </c>
      <c r="BH179" s="227">
        <f t="shared" ref="BH179:BH242" si="26">BH178</f>
        <v>9.8300000000000002E-3</v>
      </c>
      <c r="BI179" s="226">
        <f t="shared" si="24"/>
        <v>35.032515929769822</v>
      </c>
      <c r="BJ179" s="225">
        <f t="shared" ref="BJ179:BJ242" si="27">BJ178</f>
        <v>0</v>
      </c>
    </row>
    <row r="180" spans="8:62" s="223" customFormat="1">
      <c r="H180" s="219"/>
      <c r="I180" s="219"/>
      <c r="J180" s="219"/>
      <c r="K180" s="219"/>
      <c r="L180" s="219"/>
      <c r="M180" s="219"/>
      <c r="BE180" s="223">
        <v>131</v>
      </c>
      <c r="BF180" s="226">
        <f t="shared" si="25"/>
        <v>3598.8693348280226</v>
      </c>
      <c r="BG180" s="223">
        <v>131</v>
      </c>
      <c r="BH180" s="227">
        <f t="shared" si="26"/>
        <v>9.8300000000000002E-3</v>
      </c>
      <c r="BI180" s="226">
        <f t="shared" si="24"/>
        <v>35.376885561359465</v>
      </c>
      <c r="BJ180" s="225">
        <f t="shared" si="27"/>
        <v>0</v>
      </c>
    </row>
    <row r="181" spans="8:62" s="223" customFormat="1">
      <c r="H181" s="219"/>
      <c r="I181" s="219"/>
      <c r="J181" s="219"/>
      <c r="K181" s="219"/>
      <c r="L181" s="219"/>
      <c r="M181" s="219"/>
      <c r="BE181" s="223">
        <v>132</v>
      </c>
      <c r="BF181" s="226">
        <f t="shared" si="25"/>
        <v>3634.246220389382</v>
      </c>
      <c r="BG181" s="223">
        <v>132</v>
      </c>
      <c r="BH181" s="227">
        <f t="shared" si="26"/>
        <v>9.8300000000000002E-3</v>
      </c>
      <c r="BI181" s="226">
        <f t="shared" si="24"/>
        <v>35.724640346427627</v>
      </c>
      <c r="BJ181" s="225">
        <f t="shared" si="27"/>
        <v>0</v>
      </c>
    </row>
    <row r="182" spans="8:62" s="223" customFormat="1">
      <c r="H182" s="219"/>
      <c r="I182" s="219"/>
      <c r="J182" s="219"/>
      <c r="K182" s="219"/>
      <c r="L182" s="219"/>
      <c r="M182" s="219"/>
      <c r="BE182" s="223">
        <v>133</v>
      </c>
      <c r="BF182" s="226">
        <f t="shared" si="25"/>
        <v>3669.9708607358098</v>
      </c>
      <c r="BG182" s="223">
        <v>133</v>
      </c>
      <c r="BH182" s="227">
        <f t="shared" si="26"/>
        <v>9.8300000000000002E-3</v>
      </c>
      <c r="BI182" s="226">
        <f t="shared" si="24"/>
        <v>36.075813561033009</v>
      </c>
      <c r="BJ182" s="225">
        <f t="shared" si="27"/>
        <v>0</v>
      </c>
    </row>
    <row r="183" spans="8:62" s="223" customFormat="1">
      <c r="H183" s="219"/>
      <c r="I183" s="219"/>
      <c r="J183" s="219"/>
      <c r="K183" s="219"/>
      <c r="L183" s="219"/>
      <c r="M183" s="219"/>
      <c r="BE183" s="223">
        <v>134</v>
      </c>
      <c r="BF183" s="226">
        <f t="shared" si="25"/>
        <v>3706.0466742968429</v>
      </c>
      <c r="BG183" s="223">
        <v>134</v>
      </c>
      <c r="BH183" s="227">
        <f t="shared" si="26"/>
        <v>9.8300000000000002E-3</v>
      </c>
      <c r="BI183" s="226">
        <f t="shared" si="24"/>
        <v>36.430438808337968</v>
      </c>
      <c r="BJ183" s="225">
        <f t="shared" si="27"/>
        <v>0</v>
      </c>
    </row>
    <row r="184" spans="8:62" s="223" customFormat="1">
      <c r="H184" s="219"/>
      <c r="I184" s="219"/>
      <c r="J184" s="219"/>
      <c r="K184" s="219"/>
      <c r="L184" s="219"/>
      <c r="M184" s="219"/>
      <c r="BE184" s="223">
        <v>135</v>
      </c>
      <c r="BF184" s="226">
        <f t="shared" si="25"/>
        <v>3742.4771131051807</v>
      </c>
      <c r="BG184" s="223">
        <v>135</v>
      </c>
      <c r="BH184" s="227">
        <f t="shared" si="26"/>
        <v>9.8300000000000002E-3</v>
      </c>
      <c r="BI184" s="226">
        <f t="shared" si="24"/>
        <v>36.78855002182393</v>
      </c>
      <c r="BJ184" s="225">
        <f t="shared" si="27"/>
        <v>0</v>
      </c>
    </row>
    <row r="185" spans="8:62" s="223" customFormat="1">
      <c r="H185" s="219"/>
      <c r="I185" s="219"/>
      <c r="J185" s="219"/>
      <c r="K185" s="219"/>
      <c r="L185" s="219"/>
      <c r="M185" s="219"/>
      <c r="BE185" s="223">
        <v>136</v>
      </c>
      <c r="BF185" s="226">
        <f t="shared" si="25"/>
        <v>3779.2656631270047</v>
      </c>
      <c r="BG185" s="223">
        <v>136</v>
      </c>
      <c r="BH185" s="227">
        <f t="shared" si="26"/>
        <v>9.8300000000000002E-3</v>
      </c>
      <c r="BI185" s="226">
        <f t="shared" si="24"/>
        <v>37.150181468538456</v>
      </c>
      <c r="BJ185" s="225">
        <f t="shared" si="27"/>
        <v>0</v>
      </c>
    </row>
    <row r="186" spans="8:62" s="223" customFormat="1">
      <c r="H186" s="219"/>
      <c r="I186" s="219"/>
      <c r="J186" s="219"/>
      <c r="K186" s="219"/>
      <c r="L186" s="219"/>
      <c r="M186" s="219"/>
      <c r="BE186" s="223">
        <v>137</v>
      </c>
      <c r="BF186" s="226">
        <f t="shared" si="25"/>
        <v>3816.4158445955431</v>
      </c>
      <c r="BG186" s="223">
        <v>137</v>
      </c>
      <c r="BH186" s="227">
        <f t="shared" si="26"/>
        <v>9.8300000000000002E-3</v>
      </c>
      <c r="BI186" s="226">
        <f t="shared" si="24"/>
        <v>37.515367752374189</v>
      </c>
      <c r="BJ186" s="225">
        <f t="shared" si="27"/>
        <v>0</v>
      </c>
    </row>
    <row r="187" spans="8:62" s="223" customFormat="1">
      <c r="H187" s="219"/>
      <c r="I187" s="219"/>
      <c r="J187" s="219"/>
      <c r="K187" s="219"/>
      <c r="L187" s="219"/>
      <c r="M187" s="219"/>
      <c r="BE187" s="223">
        <v>138</v>
      </c>
      <c r="BF187" s="226">
        <f t="shared" si="25"/>
        <v>3853.9312123479172</v>
      </c>
      <c r="BG187" s="223">
        <v>138</v>
      </c>
      <c r="BH187" s="227">
        <f t="shared" si="26"/>
        <v>9.8300000000000002E-3</v>
      </c>
      <c r="BI187" s="226">
        <f t="shared" si="24"/>
        <v>37.884143817380028</v>
      </c>
      <c r="BJ187" s="225">
        <f t="shared" si="27"/>
        <v>0</v>
      </c>
    </row>
    <row r="188" spans="8:62" s="223" customFormat="1">
      <c r="H188" s="219"/>
      <c r="I188" s="219"/>
      <c r="J188" s="219"/>
      <c r="K188" s="219"/>
      <c r="L188" s="219"/>
      <c r="M188" s="219"/>
      <c r="BE188" s="223">
        <v>139</v>
      </c>
      <c r="BF188" s="226">
        <f t="shared" si="25"/>
        <v>3891.8153561652971</v>
      </c>
      <c r="BG188" s="223">
        <v>139</v>
      </c>
      <c r="BH188" s="227">
        <f t="shared" si="26"/>
        <v>9.8300000000000002E-3</v>
      </c>
      <c r="BI188" s="226">
        <f t="shared" si="24"/>
        <v>38.256544951104871</v>
      </c>
      <c r="BJ188" s="225">
        <f t="shared" si="27"/>
        <v>0</v>
      </c>
    </row>
    <row r="189" spans="8:62" s="223" customFormat="1">
      <c r="H189" s="219"/>
      <c r="I189" s="219"/>
      <c r="J189" s="219"/>
      <c r="K189" s="219"/>
      <c r="L189" s="219"/>
      <c r="M189" s="219"/>
      <c r="BE189" s="223">
        <v>140</v>
      </c>
      <c r="BF189" s="226">
        <f t="shared" si="25"/>
        <v>3930.0719011164019</v>
      </c>
      <c r="BG189" s="223">
        <v>140</v>
      </c>
      <c r="BH189" s="227">
        <f t="shared" si="26"/>
        <v>9.8300000000000002E-3</v>
      </c>
      <c r="BI189" s="226">
        <f t="shared" si="24"/>
        <v>38.632606787974233</v>
      </c>
      <c r="BJ189" s="225">
        <f t="shared" si="27"/>
        <v>0</v>
      </c>
    </row>
    <row r="190" spans="8:62" s="223" customFormat="1">
      <c r="H190" s="219"/>
      <c r="I190" s="219"/>
      <c r="J190" s="219"/>
      <c r="K190" s="219"/>
      <c r="L190" s="219"/>
      <c r="M190" s="219"/>
      <c r="BE190" s="223">
        <v>141</v>
      </c>
      <c r="BF190" s="226">
        <f t="shared" si="25"/>
        <v>3968.704507904376</v>
      </c>
      <c r="BG190" s="223">
        <v>141</v>
      </c>
      <c r="BH190" s="227">
        <f t="shared" si="26"/>
        <v>9.8300000000000002E-3</v>
      </c>
      <c r="BI190" s="226">
        <f t="shared" si="24"/>
        <v>39.01236531270002</v>
      </c>
      <c r="BJ190" s="225">
        <f t="shared" si="27"/>
        <v>0</v>
      </c>
    </row>
    <row r="191" spans="8:62" s="223" customFormat="1">
      <c r="H191" s="219"/>
      <c r="I191" s="219"/>
      <c r="J191" s="219"/>
      <c r="K191" s="219"/>
      <c r="L191" s="219"/>
      <c r="M191" s="219"/>
      <c r="BE191" s="223">
        <v>142</v>
      </c>
      <c r="BF191" s="226">
        <f t="shared" si="25"/>
        <v>4007.7168732170762</v>
      </c>
      <c r="BG191" s="223">
        <v>142</v>
      </c>
      <c r="BH191" s="227">
        <f t="shared" si="26"/>
        <v>9.8300000000000002E-3</v>
      </c>
      <c r="BI191" s="226">
        <f t="shared" si="24"/>
        <v>39.395856863723857</v>
      </c>
      <c r="BJ191" s="225">
        <f t="shared" si="27"/>
        <v>0</v>
      </c>
    </row>
    <row r="192" spans="8:62" s="223" customFormat="1">
      <c r="H192" s="219"/>
      <c r="I192" s="219"/>
      <c r="J192" s="219"/>
      <c r="K192" s="219"/>
      <c r="L192" s="219"/>
      <c r="M192" s="219"/>
      <c r="BE192" s="223">
        <v>143</v>
      </c>
      <c r="BF192" s="226">
        <f t="shared" si="25"/>
        <v>4047.1127300808002</v>
      </c>
      <c r="BG192" s="223">
        <v>143</v>
      </c>
      <c r="BH192" s="227">
        <f t="shared" si="26"/>
        <v>9.8300000000000002E-3</v>
      </c>
      <c r="BI192" s="226">
        <f t="shared" si="24"/>
        <v>39.78311813669427</v>
      </c>
      <c r="BJ192" s="225">
        <f t="shared" si="27"/>
        <v>0</v>
      </c>
    </row>
    <row r="193" spans="8:62" s="223" customFormat="1">
      <c r="H193" s="219"/>
      <c r="I193" s="219"/>
      <c r="J193" s="219"/>
      <c r="K193" s="219"/>
      <c r="L193" s="219"/>
      <c r="M193" s="219"/>
      <c r="BE193" s="223">
        <v>144</v>
      </c>
      <c r="BF193" s="226">
        <f t="shared" si="25"/>
        <v>4086.8958482174944</v>
      </c>
      <c r="BG193" s="223">
        <v>144</v>
      </c>
      <c r="BH193" s="227">
        <f t="shared" si="26"/>
        <v>9.8300000000000002E-3</v>
      </c>
      <c r="BI193" s="226">
        <f t="shared" si="24"/>
        <v>40.174186187977973</v>
      </c>
      <c r="BJ193" s="225">
        <f t="shared" si="27"/>
        <v>0</v>
      </c>
    </row>
    <row r="194" spans="8:62" s="223" customFormat="1">
      <c r="H194" s="219"/>
      <c r="I194" s="219"/>
      <c r="J194" s="219"/>
      <c r="K194" s="219"/>
      <c r="L194" s="219"/>
      <c r="M194" s="219"/>
      <c r="BE194" s="223">
        <v>145</v>
      </c>
      <c r="BF194" s="226">
        <f t="shared" si="25"/>
        <v>4127.0700344054721</v>
      </c>
      <c r="BG194" s="223">
        <v>145</v>
      </c>
      <c r="BH194" s="227">
        <f t="shared" si="26"/>
        <v>9.8300000000000002E-3</v>
      </c>
      <c r="BI194" s="226">
        <f t="shared" si="24"/>
        <v>40.569098438205792</v>
      </c>
      <c r="BJ194" s="225">
        <f t="shared" si="27"/>
        <v>0</v>
      </c>
    </row>
    <row r="195" spans="8:62" s="223" customFormat="1">
      <c r="H195" s="219"/>
      <c r="I195" s="219"/>
      <c r="J195" s="219"/>
      <c r="K195" s="219"/>
      <c r="L195" s="219"/>
      <c r="M195" s="219"/>
      <c r="BE195" s="223">
        <v>146</v>
      </c>
      <c r="BF195" s="226">
        <f t="shared" si="25"/>
        <v>4167.6391328436775</v>
      </c>
      <c r="BG195" s="223">
        <v>146</v>
      </c>
      <c r="BH195" s="227">
        <f t="shared" si="26"/>
        <v>9.8300000000000002E-3</v>
      </c>
      <c r="BI195" s="226">
        <f t="shared" si="24"/>
        <v>40.967892675853349</v>
      </c>
      <c r="BJ195" s="225">
        <f t="shared" si="27"/>
        <v>0</v>
      </c>
    </row>
    <row r="196" spans="8:62" s="223" customFormat="1">
      <c r="H196" s="219"/>
      <c r="I196" s="219"/>
      <c r="J196" s="219"/>
      <c r="K196" s="219"/>
      <c r="L196" s="219"/>
      <c r="M196" s="219"/>
      <c r="BE196" s="223">
        <v>147</v>
      </c>
      <c r="BF196" s="226">
        <f t="shared" si="25"/>
        <v>4208.6070255195309</v>
      </c>
      <c r="BG196" s="223">
        <v>147</v>
      </c>
      <c r="BH196" s="227">
        <f t="shared" si="26"/>
        <v>9.8300000000000002E-3</v>
      </c>
      <c r="BI196" s="226">
        <f t="shared" si="24"/>
        <v>41.37060706085699</v>
      </c>
      <c r="BJ196" s="225">
        <f t="shared" si="27"/>
        <v>0</v>
      </c>
    </row>
    <row r="197" spans="8:62" s="223" customFormat="1">
      <c r="H197" s="219"/>
      <c r="I197" s="219"/>
      <c r="J197" s="219"/>
      <c r="K197" s="219"/>
      <c r="L197" s="219"/>
      <c r="M197" s="219"/>
      <c r="BE197" s="223">
        <v>148</v>
      </c>
      <c r="BF197" s="226">
        <f t="shared" si="25"/>
        <v>4249.9776325803878</v>
      </c>
      <c r="BG197" s="223">
        <v>148</v>
      </c>
      <c r="BH197" s="227">
        <f t="shared" si="26"/>
        <v>9.8300000000000002E-3</v>
      </c>
      <c r="BI197" s="226">
        <f t="shared" si="24"/>
        <v>41.777280128265211</v>
      </c>
      <c r="BJ197" s="225">
        <f t="shared" si="27"/>
        <v>0</v>
      </c>
    </row>
    <row r="198" spans="8:62" s="223" customFormat="1">
      <c r="H198" s="219"/>
      <c r="I198" s="219"/>
      <c r="J198" s="219"/>
      <c r="K198" s="219"/>
      <c r="L198" s="219"/>
      <c r="M198" s="219"/>
      <c r="BE198" s="223">
        <v>149</v>
      </c>
      <c r="BF198" s="226">
        <f t="shared" si="25"/>
        <v>4291.7549127086531</v>
      </c>
      <c r="BG198" s="223">
        <v>149</v>
      </c>
      <c r="BH198" s="227">
        <f t="shared" si="26"/>
        <v>9.8300000000000002E-3</v>
      </c>
      <c r="BI198" s="226">
        <f t="shared" si="24"/>
        <v>42.187950791926063</v>
      </c>
      <c r="BJ198" s="225">
        <f t="shared" si="27"/>
        <v>0</v>
      </c>
    </row>
    <row r="199" spans="8:62" s="223" customFormat="1">
      <c r="H199" s="219"/>
      <c r="I199" s="219"/>
      <c r="J199" s="219"/>
      <c r="K199" s="219"/>
      <c r="L199" s="219"/>
      <c r="M199" s="219"/>
      <c r="BE199" s="223">
        <v>150</v>
      </c>
      <c r="BF199" s="226">
        <f t="shared" si="25"/>
        <v>4333.9428635005788</v>
      </c>
      <c r="BG199" s="223">
        <v>150</v>
      </c>
      <c r="BH199" s="227">
        <f t="shared" si="26"/>
        <v>9.8300000000000002E-3</v>
      </c>
      <c r="BI199" s="226">
        <f t="shared" si="24"/>
        <v>42.602658348210689</v>
      </c>
      <c r="BJ199" s="225">
        <f t="shared" si="27"/>
        <v>0</v>
      </c>
    </row>
    <row r="200" spans="8:62" s="223" customFormat="1">
      <c r="H200" s="219"/>
      <c r="I200" s="219"/>
      <c r="J200" s="219"/>
      <c r="K200" s="219"/>
      <c r="L200" s="219"/>
      <c r="M200" s="219"/>
      <c r="BE200" s="223">
        <v>151</v>
      </c>
      <c r="BF200" s="226">
        <f t="shared" si="25"/>
        <v>4376.5455218487896</v>
      </c>
      <c r="BG200" s="223">
        <v>151</v>
      </c>
      <c r="BH200" s="227">
        <f t="shared" si="26"/>
        <v>9.8300000000000002E-3</v>
      </c>
      <c r="BI200" s="226">
        <f t="shared" si="24"/>
        <v>43.021442479773604</v>
      </c>
      <c r="BJ200" s="225">
        <f t="shared" si="27"/>
        <v>0</v>
      </c>
    </row>
    <row r="201" spans="8:62" s="223" customFormat="1">
      <c r="H201" s="219"/>
      <c r="I201" s="219"/>
      <c r="J201" s="219"/>
      <c r="K201" s="219"/>
      <c r="L201" s="219"/>
      <c r="M201" s="219"/>
      <c r="BE201" s="223">
        <v>152</v>
      </c>
      <c r="BF201" s="226">
        <f t="shared" si="25"/>
        <v>4419.5669643285628</v>
      </c>
      <c r="BG201" s="223">
        <v>152</v>
      </c>
      <c r="BH201" s="227">
        <f t="shared" si="26"/>
        <v>9.8300000000000002E-3</v>
      </c>
      <c r="BI201" s="226">
        <f t="shared" si="24"/>
        <v>43.444343259349772</v>
      </c>
      <c r="BJ201" s="225">
        <f t="shared" si="27"/>
        <v>0</v>
      </c>
    </row>
    <row r="202" spans="8:62" s="223" customFormat="1">
      <c r="H202" s="219"/>
      <c r="I202" s="219"/>
      <c r="J202" s="219"/>
      <c r="K202" s="219"/>
      <c r="L202" s="219"/>
      <c r="M202" s="219"/>
      <c r="BE202" s="223">
        <v>153</v>
      </c>
      <c r="BF202" s="226">
        <f t="shared" si="25"/>
        <v>4463.0113075879126</v>
      </c>
      <c r="BG202" s="223">
        <v>153</v>
      </c>
      <c r="BH202" s="227">
        <f t="shared" si="26"/>
        <v>9.8300000000000002E-3</v>
      </c>
      <c r="BI202" s="226">
        <f t="shared" si="24"/>
        <v>43.871401153589183</v>
      </c>
      <c r="BJ202" s="225">
        <f t="shared" si="27"/>
        <v>0</v>
      </c>
    </row>
    <row r="203" spans="8:62" s="223" customFormat="1">
      <c r="H203" s="219"/>
      <c r="I203" s="219"/>
      <c r="J203" s="219"/>
      <c r="K203" s="219"/>
      <c r="L203" s="219"/>
      <c r="M203" s="219"/>
      <c r="BE203" s="223">
        <v>154</v>
      </c>
      <c r="BF203" s="226">
        <f t="shared" si="25"/>
        <v>4506.882708741502</v>
      </c>
      <c r="BG203" s="223">
        <v>154</v>
      </c>
      <c r="BH203" s="227">
        <f t="shared" si="26"/>
        <v>9.8300000000000002E-3</v>
      </c>
      <c r="BI203" s="226">
        <f t="shared" si="24"/>
        <v>44.302657026928969</v>
      </c>
      <c r="BJ203" s="225">
        <f t="shared" si="27"/>
        <v>0</v>
      </c>
    </row>
    <row r="204" spans="8:62" s="223" customFormat="1">
      <c r="H204" s="219"/>
      <c r="I204" s="219"/>
      <c r="J204" s="219"/>
      <c r="K204" s="219"/>
      <c r="L204" s="219"/>
      <c r="M204" s="219"/>
      <c r="BE204" s="223">
        <v>155</v>
      </c>
      <c r="BF204" s="226">
        <f t="shared" si="25"/>
        <v>4551.1853657684314</v>
      </c>
      <c r="BG204" s="223">
        <v>155</v>
      </c>
      <c r="BH204" s="227">
        <f t="shared" si="26"/>
        <v>9.8300000000000002E-3</v>
      </c>
      <c r="BI204" s="226">
        <f t="shared" si="24"/>
        <v>44.738152145503683</v>
      </c>
      <c r="BJ204" s="225">
        <f t="shared" si="27"/>
        <v>0</v>
      </c>
    </row>
    <row r="205" spans="8:62" s="223" customFormat="1">
      <c r="H205" s="219"/>
      <c r="I205" s="219"/>
      <c r="J205" s="219"/>
      <c r="K205" s="219"/>
      <c r="L205" s="219"/>
      <c r="M205" s="219"/>
      <c r="BE205" s="223">
        <v>156</v>
      </c>
      <c r="BF205" s="226">
        <f t="shared" si="25"/>
        <v>4595.923517913935</v>
      </c>
      <c r="BG205" s="223">
        <v>156</v>
      </c>
      <c r="BH205" s="227">
        <f t="shared" si="26"/>
        <v>9.8300000000000002E-3</v>
      </c>
      <c r="BI205" s="226">
        <f t="shared" si="24"/>
        <v>45.177928181093982</v>
      </c>
      <c r="BJ205" s="225">
        <f t="shared" si="27"/>
        <v>0</v>
      </c>
    </row>
    <row r="206" spans="8:62" s="223" customFormat="1">
      <c r="H206" s="219"/>
      <c r="I206" s="219"/>
      <c r="J206" s="219"/>
      <c r="K206" s="219"/>
      <c r="L206" s="219"/>
      <c r="M206" s="219"/>
      <c r="BE206" s="223">
        <v>157</v>
      </c>
      <c r="BF206" s="226">
        <f t="shared" si="25"/>
        <v>4641.1014460950291</v>
      </c>
      <c r="BG206" s="223">
        <v>157</v>
      </c>
      <c r="BH206" s="227">
        <f t="shared" si="26"/>
        <v>9.8300000000000002E-3</v>
      </c>
      <c r="BI206" s="226">
        <f t="shared" si="24"/>
        <v>45.622027215114137</v>
      </c>
      <c r="BJ206" s="225">
        <f t="shared" si="27"/>
        <v>0</v>
      </c>
    </row>
    <row r="207" spans="8:62" s="223" customFormat="1">
      <c r="H207" s="219"/>
      <c r="I207" s="219"/>
      <c r="J207" s="219"/>
      <c r="K207" s="219"/>
      <c r="L207" s="219"/>
      <c r="M207" s="219"/>
      <c r="BE207" s="223">
        <v>158</v>
      </c>
      <c r="BF207" s="226">
        <f t="shared" si="25"/>
        <v>4686.7234733101432</v>
      </c>
      <c r="BG207" s="223">
        <v>158</v>
      </c>
      <c r="BH207" s="227">
        <f t="shared" si="26"/>
        <v>9.8300000000000002E-3</v>
      </c>
      <c r="BI207" s="226">
        <f t="shared" si="24"/>
        <v>46.070491742638708</v>
      </c>
      <c r="BJ207" s="225">
        <f t="shared" si="27"/>
        <v>0</v>
      </c>
    </row>
    <row r="208" spans="8:62" s="223" customFormat="1">
      <c r="H208" s="219"/>
      <c r="I208" s="219"/>
      <c r="J208" s="219"/>
      <c r="K208" s="219"/>
      <c r="L208" s="219"/>
      <c r="M208" s="219"/>
      <c r="BE208" s="223">
        <v>159</v>
      </c>
      <c r="BF208" s="226">
        <f t="shared" si="25"/>
        <v>4732.7939650527815</v>
      </c>
      <c r="BG208" s="223">
        <v>159</v>
      </c>
      <c r="BH208" s="227">
        <f t="shared" si="26"/>
        <v>9.8300000000000002E-3</v>
      </c>
      <c r="BI208" s="226">
        <f t="shared" si="24"/>
        <v>46.523364676468844</v>
      </c>
      <c r="BJ208" s="225">
        <f t="shared" si="27"/>
        <v>0</v>
      </c>
    </row>
    <row r="209" spans="8:62" s="223" customFormat="1">
      <c r="H209" s="219"/>
      <c r="I209" s="219"/>
      <c r="J209" s="219"/>
      <c r="K209" s="219"/>
      <c r="L209" s="219"/>
      <c r="M209" s="219"/>
      <c r="BE209" s="223">
        <v>160</v>
      </c>
      <c r="BF209" s="226">
        <f t="shared" si="25"/>
        <v>4779.3173297292506</v>
      </c>
      <c r="BG209" s="223">
        <v>160</v>
      </c>
      <c r="BH209" s="227">
        <f t="shared" si="26"/>
        <v>9.8300000000000002E-3</v>
      </c>
      <c r="BI209" s="226">
        <f t="shared" si="24"/>
        <v>46.980689351238532</v>
      </c>
      <c r="BJ209" s="225">
        <f t="shared" si="27"/>
        <v>0</v>
      </c>
    </row>
    <row r="210" spans="8:62" s="223" customFormat="1">
      <c r="H210" s="219"/>
      <c r="I210" s="219"/>
      <c r="J210" s="219"/>
      <c r="K210" s="219"/>
      <c r="L210" s="219"/>
      <c r="M210" s="219"/>
      <c r="BE210" s="223">
        <v>161</v>
      </c>
      <c r="BF210" s="226">
        <f t="shared" si="25"/>
        <v>4826.2980190804892</v>
      </c>
      <c r="BG210" s="223">
        <v>161</v>
      </c>
      <c r="BH210" s="227">
        <f t="shared" si="26"/>
        <v>9.8300000000000002E-3</v>
      </c>
      <c r="BI210" s="226">
        <f t="shared" si="24"/>
        <v>47.442509527561207</v>
      </c>
      <c r="BJ210" s="225">
        <f t="shared" si="27"/>
        <v>0</v>
      </c>
    </row>
    <row r="211" spans="8:62" s="223" customFormat="1">
      <c r="H211" s="219"/>
      <c r="I211" s="219"/>
      <c r="J211" s="219"/>
      <c r="K211" s="219"/>
      <c r="L211" s="219"/>
      <c r="M211" s="219"/>
      <c r="BE211" s="223">
        <v>162</v>
      </c>
      <c r="BF211" s="226">
        <f t="shared" si="25"/>
        <v>4873.7405286080502</v>
      </c>
      <c r="BG211" s="223">
        <v>162</v>
      </c>
      <c r="BH211" s="227">
        <f t="shared" si="26"/>
        <v>9.8300000000000002E-3</v>
      </c>
      <c r="BI211" s="226">
        <f t="shared" si="24"/>
        <v>47.908869396217135</v>
      </c>
      <c r="BJ211" s="225">
        <f t="shared" si="27"/>
        <v>0</v>
      </c>
    </row>
    <row r="212" spans="8:62" s="223" customFormat="1">
      <c r="H212" s="219"/>
      <c r="I212" s="219"/>
      <c r="J212" s="219"/>
      <c r="K212" s="219"/>
      <c r="L212" s="219"/>
      <c r="M212" s="219"/>
      <c r="BE212" s="223">
        <v>163</v>
      </c>
      <c r="BF212" s="226">
        <f t="shared" si="25"/>
        <v>4921.6493980042669</v>
      </c>
      <c r="BG212" s="223">
        <v>163</v>
      </c>
      <c r="BH212" s="227">
        <f t="shared" si="26"/>
        <v>9.8300000000000002E-3</v>
      </c>
      <c r="BI212" s="226">
        <f t="shared" si="24"/>
        <v>48.379813582381942</v>
      </c>
      <c r="BJ212" s="225">
        <f t="shared" si="27"/>
        <v>0</v>
      </c>
    </row>
    <row r="213" spans="8:62" s="223" customFormat="1">
      <c r="H213" s="219"/>
      <c r="I213" s="219"/>
      <c r="J213" s="219"/>
      <c r="K213" s="219"/>
      <c r="L213" s="219"/>
      <c r="M213" s="219"/>
      <c r="BE213" s="223">
        <v>164</v>
      </c>
      <c r="BF213" s="226">
        <f t="shared" si="25"/>
        <v>4970.0292115866487</v>
      </c>
      <c r="BG213" s="223">
        <v>164</v>
      </c>
      <c r="BH213" s="227">
        <f t="shared" si="26"/>
        <v>9.8300000000000002E-3</v>
      </c>
      <c r="BI213" s="226">
        <f t="shared" si="24"/>
        <v>48.855387149896757</v>
      </c>
      <c r="BJ213" s="225">
        <f t="shared" si="27"/>
        <v>0</v>
      </c>
    </row>
    <row r="214" spans="8:62" s="223" customFormat="1">
      <c r="H214" s="219"/>
      <c r="I214" s="219"/>
      <c r="J214" s="219"/>
      <c r="K214" s="219"/>
      <c r="L214" s="219"/>
      <c r="M214" s="219"/>
      <c r="BE214" s="223">
        <v>165</v>
      </c>
      <c r="BF214" s="226">
        <f t="shared" si="25"/>
        <v>5018.8845987365457</v>
      </c>
      <c r="BG214" s="223">
        <v>165</v>
      </c>
      <c r="BH214" s="227">
        <f t="shared" si="26"/>
        <v>9.8300000000000002E-3</v>
      </c>
      <c r="BI214" s="226">
        <f t="shared" si="24"/>
        <v>49.335635605580244</v>
      </c>
      <c r="BJ214" s="225">
        <f t="shared" si="27"/>
        <v>0</v>
      </c>
    </row>
    <row r="215" spans="8:62" s="223" customFormat="1">
      <c r="H215" s="219"/>
      <c r="I215" s="219"/>
      <c r="J215" s="219"/>
      <c r="K215" s="219"/>
      <c r="L215" s="219"/>
      <c r="M215" s="219"/>
      <c r="BE215" s="223">
        <v>166</v>
      </c>
      <c r="BF215" s="226">
        <f t="shared" si="25"/>
        <v>5068.2202343421259</v>
      </c>
      <c r="BG215" s="223">
        <v>166</v>
      </c>
      <c r="BH215" s="227">
        <f t="shared" si="26"/>
        <v>9.8300000000000002E-3</v>
      </c>
      <c r="BI215" s="226">
        <f t="shared" si="24"/>
        <v>49.820604903583096</v>
      </c>
      <c r="BJ215" s="225">
        <f t="shared" si="27"/>
        <v>0</v>
      </c>
    </row>
    <row r="216" spans="8:62" s="223" customFormat="1">
      <c r="H216" s="219"/>
      <c r="I216" s="219"/>
      <c r="J216" s="219"/>
      <c r="K216" s="219"/>
      <c r="L216" s="219"/>
      <c r="M216" s="219"/>
      <c r="BE216" s="223">
        <v>167</v>
      </c>
      <c r="BF216" s="226">
        <f t="shared" si="25"/>
        <v>5118.0408392457093</v>
      </c>
      <c r="BG216" s="223">
        <v>167</v>
      </c>
      <c r="BH216" s="227">
        <f t="shared" si="26"/>
        <v>9.8300000000000002E-3</v>
      </c>
      <c r="BI216" s="226">
        <f t="shared" si="24"/>
        <v>50.310341449785327</v>
      </c>
      <c r="BJ216" s="225">
        <f t="shared" si="27"/>
        <v>0</v>
      </c>
    </row>
    <row r="217" spans="8:62" s="223" customFormat="1">
      <c r="H217" s="219"/>
      <c r="I217" s="219"/>
      <c r="J217" s="219"/>
      <c r="K217" s="219"/>
      <c r="L217" s="219"/>
      <c r="M217" s="219"/>
      <c r="BE217" s="223">
        <v>168</v>
      </c>
      <c r="BF217" s="226">
        <f t="shared" si="25"/>
        <v>5168.3511806954948</v>
      </c>
      <c r="BG217" s="223">
        <v>168</v>
      </c>
      <c r="BH217" s="227">
        <f t="shared" si="26"/>
        <v>9.8300000000000002E-3</v>
      </c>
      <c r="BI217" s="226">
        <f t="shared" si="24"/>
        <v>50.804892106236714</v>
      </c>
      <c r="BJ217" s="225">
        <f t="shared" si="27"/>
        <v>0</v>
      </c>
    </row>
    <row r="218" spans="8:62" s="223" customFormat="1">
      <c r="H218" s="219"/>
      <c r="I218" s="219"/>
      <c r="J218" s="219"/>
      <c r="K218" s="219"/>
      <c r="L218" s="219"/>
      <c r="M218" s="219"/>
      <c r="BE218" s="223">
        <v>169</v>
      </c>
      <c r="BF218" s="226">
        <f t="shared" si="25"/>
        <v>5219.1560728017312</v>
      </c>
      <c r="BG218" s="223">
        <v>169</v>
      </c>
      <c r="BH218" s="227">
        <f t="shared" si="26"/>
        <v>9.8300000000000002E-3</v>
      </c>
      <c r="BI218" s="226">
        <f t="shared" si="24"/>
        <v>51.304304195641016</v>
      </c>
      <c r="BJ218" s="225">
        <f t="shared" si="27"/>
        <v>0</v>
      </c>
    </row>
    <row r="219" spans="8:62" s="223" customFormat="1">
      <c r="H219" s="219"/>
      <c r="I219" s="219"/>
      <c r="J219" s="219"/>
      <c r="K219" s="219"/>
      <c r="L219" s="219"/>
      <c r="M219" s="219"/>
      <c r="BE219" s="223">
        <v>170</v>
      </c>
      <c r="BF219" s="226">
        <f t="shared" si="25"/>
        <v>5270.4603769973719</v>
      </c>
      <c r="BG219" s="223">
        <v>170</v>
      </c>
      <c r="BH219" s="227">
        <f t="shared" si="26"/>
        <v>9.8300000000000002E-3</v>
      </c>
      <c r="BI219" s="226">
        <f t="shared" si="24"/>
        <v>51.808625505884166</v>
      </c>
      <c r="BJ219" s="225">
        <f t="shared" si="27"/>
        <v>0</v>
      </c>
    </row>
    <row r="220" spans="8:62" s="223" customFormat="1">
      <c r="H220" s="219"/>
      <c r="I220" s="219"/>
      <c r="J220" s="219"/>
      <c r="K220" s="219"/>
      <c r="L220" s="219"/>
      <c r="M220" s="219"/>
      <c r="BE220" s="223">
        <v>171</v>
      </c>
      <c r="BF220" s="226">
        <f t="shared" si="25"/>
        <v>5322.2690025032562</v>
      </c>
      <c r="BG220" s="223">
        <v>171</v>
      </c>
      <c r="BH220" s="227">
        <f t="shared" si="26"/>
        <v>9.8300000000000002E-3</v>
      </c>
      <c r="BI220" s="226">
        <f t="shared" si="24"/>
        <v>52.317904294607011</v>
      </c>
      <c r="BJ220" s="225">
        <f t="shared" si="27"/>
        <v>0</v>
      </c>
    </row>
    <row r="221" spans="8:62" s="223" customFormat="1">
      <c r="H221" s="219"/>
      <c r="I221" s="219"/>
      <c r="J221" s="219"/>
      <c r="K221" s="219"/>
      <c r="L221" s="219"/>
      <c r="M221" s="219"/>
      <c r="BE221" s="223">
        <v>172</v>
      </c>
      <c r="BF221" s="226">
        <f t="shared" si="25"/>
        <v>5374.5869067978629</v>
      </c>
      <c r="BG221" s="223">
        <v>172</v>
      </c>
      <c r="BH221" s="227">
        <f t="shared" si="26"/>
        <v>9.8300000000000002E-3</v>
      </c>
      <c r="BI221" s="226">
        <f t="shared" si="24"/>
        <v>52.832189293822992</v>
      </c>
      <c r="BJ221" s="225">
        <f t="shared" si="27"/>
        <v>0</v>
      </c>
    </row>
    <row r="222" spans="8:62" s="223" customFormat="1">
      <c r="H222" s="219"/>
      <c r="I222" s="219"/>
      <c r="J222" s="219"/>
      <c r="K222" s="219"/>
      <c r="L222" s="219"/>
      <c r="M222" s="219"/>
      <c r="BE222" s="223">
        <v>173</v>
      </c>
      <c r="BF222" s="226">
        <f t="shared" si="25"/>
        <v>5427.4190960916858</v>
      </c>
      <c r="BG222" s="223">
        <v>173</v>
      </c>
      <c r="BH222" s="227">
        <f t="shared" si="26"/>
        <v>9.8300000000000002E-3</v>
      </c>
      <c r="BI222" s="226">
        <f t="shared" si="24"/>
        <v>53.351529714581275</v>
      </c>
      <c r="BJ222" s="225">
        <f t="shared" si="27"/>
        <v>0</v>
      </c>
    </row>
    <row r="223" spans="8:62" s="223" customFormat="1">
      <c r="H223" s="219"/>
      <c r="I223" s="219"/>
      <c r="J223" s="219"/>
      <c r="K223" s="219"/>
      <c r="L223" s="219"/>
      <c r="M223" s="219"/>
      <c r="BE223" s="223">
        <v>174</v>
      </c>
      <c r="BF223" s="226">
        <f t="shared" si="25"/>
        <v>5480.7706258062672</v>
      </c>
      <c r="BG223" s="223">
        <v>174</v>
      </c>
      <c r="BH223" s="227">
        <f t="shared" si="26"/>
        <v>9.8300000000000002E-3</v>
      </c>
      <c r="BI223" s="226">
        <f t="shared" si="24"/>
        <v>53.875975251675605</v>
      </c>
      <c r="BJ223" s="225">
        <f t="shared" si="27"/>
        <v>0</v>
      </c>
    </row>
    <row r="224" spans="8:62" s="223" customFormat="1">
      <c r="H224" s="219"/>
      <c r="I224" s="219"/>
      <c r="J224" s="219"/>
      <c r="K224" s="219"/>
      <c r="L224" s="219"/>
      <c r="M224" s="219"/>
      <c r="BE224" s="223">
        <v>175</v>
      </c>
      <c r="BF224" s="226">
        <f t="shared" si="25"/>
        <v>5534.6466010579425</v>
      </c>
      <c r="BG224" s="223">
        <v>175</v>
      </c>
      <c r="BH224" s="227">
        <f t="shared" si="26"/>
        <v>9.8300000000000002E-3</v>
      </c>
      <c r="BI224" s="226">
        <f t="shared" si="24"/>
        <v>54.405576088399577</v>
      </c>
      <c r="BJ224" s="225">
        <f t="shared" si="27"/>
        <v>0</v>
      </c>
    </row>
    <row r="225" spans="8:62" s="223" customFormat="1">
      <c r="H225" s="219"/>
      <c r="I225" s="219"/>
      <c r="J225" s="219"/>
      <c r="K225" s="219"/>
      <c r="L225" s="219"/>
      <c r="M225" s="219"/>
      <c r="BE225" s="223">
        <v>176</v>
      </c>
      <c r="BF225" s="226">
        <f t="shared" si="25"/>
        <v>5589.0521771463418</v>
      </c>
      <c r="BG225" s="223">
        <v>176</v>
      </c>
      <c r="BH225" s="227">
        <f t="shared" si="26"/>
        <v>9.8300000000000002E-3</v>
      </c>
      <c r="BI225" s="226">
        <f t="shared" si="24"/>
        <v>54.940382901348542</v>
      </c>
      <c r="BJ225" s="225">
        <f t="shared" si="27"/>
        <v>0</v>
      </c>
    </row>
    <row r="226" spans="8:62" s="223" customFormat="1">
      <c r="H226" s="219"/>
      <c r="I226" s="219"/>
      <c r="J226" s="219"/>
      <c r="K226" s="219"/>
      <c r="L226" s="219"/>
      <c r="M226" s="219"/>
      <c r="BE226" s="223">
        <v>177</v>
      </c>
      <c r="BF226" s="226">
        <f t="shared" si="25"/>
        <v>5643.9925600476899</v>
      </c>
      <c r="BG226" s="223">
        <v>177</v>
      </c>
      <c r="BH226" s="227">
        <f t="shared" si="26"/>
        <v>9.8300000000000002E-3</v>
      </c>
      <c r="BI226" s="226">
        <f t="shared" si="24"/>
        <v>55.480446865268796</v>
      </c>
      <c r="BJ226" s="225">
        <f t="shared" si="27"/>
        <v>0</v>
      </c>
    </row>
    <row r="227" spans="8:62" s="223" customFormat="1">
      <c r="H227" s="219"/>
      <c r="I227" s="219"/>
      <c r="J227" s="219"/>
      <c r="K227" s="219"/>
      <c r="L227" s="219"/>
      <c r="M227" s="219"/>
      <c r="BE227" s="223">
        <v>178</v>
      </c>
      <c r="BF227" s="226">
        <f t="shared" si="25"/>
        <v>5699.4730069129591</v>
      </c>
      <c r="BG227" s="223">
        <v>178</v>
      </c>
      <c r="BH227" s="227">
        <f t="shared" si="26"/>
        <v>9.8300000000000002E-3</v>
      </c>
      <c r="BI227" s="226">
        <f t="shared" si="24"/>
        <v>56.025819657954386</v>
      </c>
      <c r="BJ227" s="225">
        <f t="shared" si="27"/>
        <v>0</v>
      </c>
    </row>
    <row r="228" spans="8:62" s="223" customFormat="1">
      <c r="H228" s="219"/>
      <c r="I228" s="219"/>
      <c r="J228" s="219"/>
      <c r="K228" s="219"/>
      <c r="L228" s="219"/>
      <c r="M228" s="219"/>
      <c r="BE228" s="223">
        <v>179</v>
      </c>
      <c r="BF228" s="226">
        <f t="shared" si="25"/>
        <v>5755.4988265709135</v>
      </c>
      <c r="BG228" s="223">
        <v>179</v>
      </c>
      <c r="BH228" s="227">
        <f t="shared" si="26"/>
        <v>9.8300000000000002E-3</v>
      </c>
      <c r="BI228" s="226">
        <f t="shared" si="24"/>
        <v>56.576553465192077</v>
      </c>
      <c r="BJ228" s="225">
        <f t="shared" si="27"/>
        <v>0</v>
      </c>
    </row>
    <row r="229" spans="8:62" s="223" customFormat="1">
      <c r="H229" s="219"/>
      <c r="I229" s="219"/>
      <c r="J229" s="219"/>
      <c r="K229" s="219"/>
      <c r="L229" s="219"/>
      <c r="M229" s="219"/>
      <c r="BE229" s="223">
        <v>180</v>
      </c>
      <c r="BF229" s="226">
        <f t="shared" si="25"/>
        <v>5812.0753800361053</v>
      </c>
      <c r="BG229" s="223">
        <v>180</v>
      </c>
      <c r="BH229" s="227">
        <f t="shared" si="26"/>
        <v>9.8300000000000002E-3</v>
      </c>
      <c r="BI229" s="226">
        <f t="shared" si="24"/>
        <v>57.132700985754916</v>
      </c>
      <c r="BJ229" s="225">
        <f t="shared" si="27"/>
        <v>0</v>
      </c>
    </row>
    <row r="230" spans="8:62" s="223" customFormat="1">
      <c r="H230" s="219"/>
      <c r="I230" s="219"/>
      <c r="J230" s="219"/>
      <c r="K230" s="219"/>
      <c r="L230" s="219"/>
      <c r="M230" s="219"/>
      <c r="BE230" s="223">
        <v>181</v>
      </c>
      <c r="BF230" s="226">
        <f t="shared" si="25"/>
        <v>5869.2080810218604</v>
      </c>
      <c r="BG230" s="223">
        <v>181</v>
      </c>
      <c r="BH230" s="227">
        <f t="shared" si="26"/>
        <v>9.8300000000000002E-3</v>
      </c>
      <c r="BI230" s="226">
        <f t="shared" si="24"/>
        <v>57.694315436444889</v>
      </c>
      <c r="BJ230" s="225">
        <f t="shared" si="27"/>
        <v>0</v>
      </c>
    </row>
    <row r="231" spans="8:62" s="223" customFormat="1">
      <c r="H231" s="219"/>
      <c r="I231" s="219"/>
      <c r="J231" s="219"/>
      <c r="K231" s="219"/>
      <c r="L231" s="219"/>
      <c r="M231" s="219"/>
      <c r="BE231" s="223">
        <v>182</v>
      </c>
      <c r="BF231" s="226">
        <f t="shared" si="25"/>
        <v>5926.9023964583057</v>
      </c>
      <c r="BG231" s="223">
        <v>182</v>
      </c>
      <c r="BH231" s="227">
        <f t="shared" si="26"/>
        <v>9.8300000000000002E-3</v>
      </c>
      <c r="BI231" s="226">
        <f t="shared" si="24"/>
        <v>58.26145055718515</v>
      </c>
      <c r="BJ231" s="225">
        <f t="shared" si="27"/>
        <v>0</v>
      </c>
    </row>
    <row r="232" spans="8:62" s="223" customFormat="1">
      <c r="H232" s="219"/>
      <c r="I232" s="219"/>
      <c r="J232" s="219"/>
      <c r="K232" s="219"/>
      <c r="L232" s="219"/>
      <c r="M232" s="219"/>
      <c r="BE232" s="223">
        <v>183</v>
      </c>
      <c r="BF232" s="226">
        <f t="shared" si="25"/>
        <v>5985.1638470154912</v>
      </c>
      <c r="BG232" s="223">
        <v>183</v>
      </c>
      <c r="BH232" s="227">
        <f t="shared" si="26"/>
        <v>9.8300000000000002E-3</v>
      </c>
      <c r="BI232" s="226">
        <f t="shared" si="24"/>
        <v>58.834160616162279</v>
      </c>
      <c r="BJ232" s="225">
        <f t="shared" si="27"/>
        <v>0</v>
      </c>
    </row>
    <row r="233" spans="8:62" s="223" customFormat="1">
      <c r="H233" s="219"/>
      <c r="I233" s="219"/>
      <c r="J233" s="219"/>
      <c r="K233" s="219"/>
      <c r="L233" s="219"/>
      <c r="M233" s="219"/>
      <c r="BE233" s="223">
        <v>184</v>
      </c>
      <c r="BF233" s="226">
        <f t="shared" si="25"/>
        <v>6043.9980076316533</v>
      </c>
      <c r="BG233" s="223">
        <v>184</v>
      </c>
      <c r="BH233" s="227">
        <f t="shared" si="26"/>
        <v>9.8300000000000002E-3</v>
      </c>
      <c r="BI233" s="226">
        <f t="shared" si="24"/>
        <v>59.412500415019153</v>
      </c>
      <c r="BJ233" s="225">
        <f t="shared" si="27"/>
        <v>0</v>
      </c>
    </row>
    <row r="234" spans="8:62" s="223" customFormat="1">
      <c r="H234" s="219"/>
      <c r="I234" s="219"/>
      <c r="J234" s="219"/>
      <c r="K234" s="219"/>
      <c r="L234" s="219"/>
      <c r="M234" s="219"/>
      <c r="BE234" s="223">
        <v>185</v>
      </c>
      <c r="BF234" s="226">
        <f t="shared" si="25"/>
        <v>6103.4105080466725</v>
      </c>
      <c r="BG234" s="223">
        <v>185</v>
      </c>
      <c r="BH234" s="227">
        <f t="shared" si="26"/>
        <v>9.8300000000000002E-3</v>
      </c>
      <c r="BI234" s="226">
        <f t="shared" si="24"/>
        <v>59.996525294098788</v>
      </c>
      <c r="BJ234" s="225">
        <f t="shared" si="27"/>
        <v>0</v>
      </c>
    </row>
    <row r="235" spans="8:62" s="223" customFormat="1">
      <c r="H235" s="219"/>
      <c r="I235" s="219"/>
      <c r="J235" s="219"/>
      <c r="K235" s="219"/>
      <c r="L235" s="219"/>
      <c r="M235" s="219"/>
      <c r="BE235" s="223">
        <v>186</v>
      </c>
      <c r="BF235" s="226">
        <f t="shared" si="25"/>
        <v>6163.4070333407717</v>
      </c>
      <c r="BG235" s="223">
        <v>186</v>
      </c>
      <c r="BH235" s="227">
        <f t="shared" si="26"/>
        <v>9.8300000000000002E-3</v>
      </c>
      <c r="BI235" s="226">
        <f t="shared" si="24"/>
        <v>60.586291137739785</v>
      </c>
      <c r="BJ235" s="225">
        <f t="shared" si="27"/>
        <v>0</v>
      </c>
    </row>
    <row r="236" spans="8:62" s="223" customFormat="1">
      <c r="H236" s="219"/>
      <c r="I236" s="219"/>
      <c r="J236" s="219"/>
      <c r="K236" s="219"/>
      <c r="L236" s="219"/>
      <c r="M236" s="219"/>
      <c r="BE236" s="223">
        <v>187</v>
      </c>
      <c r="BF236" s="226">
        <f t="shared" si="25"/>
        <v>6223.9933244785116</v>
      </c>
      <c r="BG236" s="223">
        <v>187</v>
      </c>
      <c r="BH236" s="227">
        <f t="shared" si="26"/>
        <v>9.8300000000000002E-3</v>
      </c>
      <c r="BI236" s="226">
        <f t="shared" si="24"/>
        <v>61.181854379623772</v>
      </c>
      <c r="BJ236" s="225">
        <f t="shared" si="27"/>
        <v>0</v>
      </c>
    </row>
    <row r="237" spans="8:62" s="223" customFormat="1">
      <c r="H237" s="219"/>
      <c r="I237" s="219"/>
      <c r="J237" s="219"/>
      <c r="K237" s="219"/>
      <c r="L237" s="219"/>
      <c r="M237" s="219"/>
      <c r="BE237" s="223">
        <v>188</v>
      </c>
      <c r="BF237" s="226">
        <f t="shared" si="25"/>
        <v>6285.175178858135</v>
      </c>
      <c r="BG237" s="223">
        <v>188</v>
      </c>
      <c r="BH237" s="227">
        <f t="shared" si="26"/>
        <v>9.8300000000000002E-3</v>
      </c>
      <c r="BI237" s="226">
        <f t="shared" si="24"/>
        <v>61.783272008175466</v>
      </c>
      <c r="BJ237" s="225">
        <f t="shared" si="27"/>
        <v>0</v>
      </c>
    </row>
    <row r="238" spans="8:62" s="223" customFormat="1">
      <c r="H238" s="219"/>
      <c r="I238" s="219"/>
      <c r="J238" s="219"/>
      <c r="K238" s="219"/>
      <c r="L238" s="219"/>
      <c r="M238" s="219"/>
      <c r="BE238" s="223">
        <v>189</v>
      </c>
      <c r="BF238" s="226">
        <f t="shared" si="25"/>
        <v>6346.9584508663102</v>
      </c>
      <c r="BG238" s="223">
        <v>189</v>
      </c>
      <c r="BH238" s="227">
        <f t="shared" si="26"/>
        <v>9.8300000000000002E-3</v>
      </c>
      <c r="BI238" s="226">
        <f t="shared" si="24"/>
        <v>62.390601572015832</v>
      </c>
      <c r="BJ238" s="225">
        <f t="shared" si="27"/>
        <v>0</v>
      </c>
    </row>
    <row r="239" spans="8:62" s="223" customFormat="1">
      <c r="H239" s="219"/>
      <c r="I239" s="219"/>
      <c r="J239" s="219"/>
      <c r="K239" s="219"/>
      <c r="L239" s="219"/>
      <c r="M239" s="219"/>
      <c r="BE239" s="223">
        <v>190</v>
      </c>
      <c r="BF239" s="226">
        <f t="shared" si="25"/>
        <v>6409.349052438326</v>
      </c>
      <c r="BG239" s="223">
        <v>190</v>
      </c>
      <c r="BH239" s="227">
        <f t="shared" si="26"/>
        <v>9.8300000000000002E-3</v>
      </c>
      <c r="BI239" s="226">
        <f t="shared" si="24"/>
        <v>63.003901185468749</v>
      </c>
      <c r="BJ239" s="225">
        <f t="shared" si="27"/>
        <v>0</v>
      </c>
    </row>
    <row r="240" spans="8:62" s="223" customFormat="1">
      <c r="H240" s="219"/>
      <c r="I240" s="219"/>
      <c r="J240" s="219"/>
      <c r="K240" s="219"/>
      <c r="L240" s="219"/>
      <c r="M240" s="219"/>
      <c r="BE240" s="223">
        <v>191</v>
      </c>
      <c r="BF240" s="226">
        <f t="shared" si="25"/>
        <v>6472.3529536237947</v>
      </c>
      <c r="BG240" s="223">
        <v>191</v>
      </c>
      <c r="BH240" s="227">
        <f t="shared" si="26"/>
        <v>9.8300000000000002E-3</v>
      </c>
      <c r="BI240" s="226">
        <f t="shared" si="24"/>
        <v>63.623229534121904</v>
      </c>
      <c r="BJ240" s="225">
        <f t="shared" si="27"/>
        <v>0</v>
      </c>
    </row>
    <row r="241" spans="8:62" s="223" customFormat="1">
      <c r="H241" s="219"/>
      <c r="I241" s="219"/>
      <c r="J241" s="219"/>
      <c r="K241" s="219"/>
      <c r="L241" s="219"/>
      <c r="M241" s="219"/>
      <c r="BE241" s="223">
        <v>192</v>
      </c>
      <c r="BF241" s="226">
        <f t="shared" si="25"/>
        <v>6535.9761831579162</v>
      </c>
      <c r="BG241" s="223">
        <v>192</v>
      </c>
      <c r="BH241" s="227">
        <f t="shared" si="26"/>
        <v>9.8300000000000002E-3</v>
      </c>
      <c r="BI241" s="226">
        <f t="shared" si="24"/>
        <v>64.248645880442311</v>
      </c>
      <c r="BJ241" s="225">
        <f t="shared" si="27"/>
        <v>0</v>
      </c>
    </row>
    <row r="242" spans="8:62" s="223" customFormat="1">
      <c r="H242" s="219"/>
      <c r="I242" s="219"/>
      <c r="J242" s="219"/>
      <c r="K242" s="219"/>
      <c r="L242" s="219"/>
      <c r="M242" s="219"/>
      <c r="BE242" s="223">
        <v>193</v>
      </c>
      <c r="BF242" s="226">
        <f t="shared" si="25"/>
        <v>6600.2248290383586</v>
      </c>
      <c r="BG242" s="223">
        <v>193</v>
      </c>
      <c r="BH242" s="227">
        <f t="shared" si="26"/>
        <v>9.8300000000000002E-3</v>
      </c>
      <c r="BI242" s="226">
        <f t="shared" ref="BI242:BI305" si="28">BF242*BH242</f>
        <v>64.88021006944706</v>
      </c>
      <c r="BJ242" s="225">
        <f t="shared" si="27"/>
        <v>0</v>
      </c>
    </row>
    <row r="243" spans="8:62" s="223" customFormat="1">
      <c r="H243" s="219"/>
      <c r="I243" s="219"/>
      <c r="J243" s="219"/>
      <c r="K243" s="219"/>
      <c r="L243" s="219"/>
      <c r="M243" s="219"/>
      <c r="BE243" s="223">
        <v>194</v>
      </c>
      <c r="BF243" s="226">
        <f t="shared" ref="BF243:BF306" si="29">BF242+BI242+BJ243</f>
        <v>6665.1050391078061</v>
      </c>
      <c r="BG243" s="223">
        <v>194</v>
      </c>
      <c r="BH243" s="227">
        <f t="shared" ref="BH243:BH306" si="30">BH242</f>
        <v>9.8300000000000002E-3</v>
      </c>
      <c r="BI243" s="226">
        <f t="shared" si="28"/>
        <v>65.517982534429734</v>
      </c>
      <c r="BJ243" s="225">
        <f t="shared" ref="BJ243:BJ306" si="31">BJ242</f>
        <v>0</v>
      </c>
    </row>
    <row r="244" spans="8:62" s="223" customFormat="1">
      <c r="H244" s="219"/>
      <c r="I244" s="219"/>
      <c r="J244" s="219"/>
      <c r="K244" s="219"/>
      <c r="L244" s="219"/>
      <c r="M244" s="219"/>
      <c r="BE244" s="223">
        <v>195</v>
      </c>
      <c r="BF244" s="226">
        <f t="shared" si="29"/>
        <v>6730.6230216422355</v>
      </c>
      <c r="BG244" s="223">
        <v>195</v>
      </c>
      <c r="BH244" s="227">
        <f t="shared" si="30"/>
        <v>9.8300000000000002E-3</v>
      </c>
      <c r="BI244" s="226">
        <f t="shared" si="28"/>
        <v>66.162024302743177</v>
      </c>
      <c r="BJ244" s="225">
        <f t="shared" si="31"/>
        <v>0</v>
      </c>
    </row>
    <row r="245" spans="8:62" s="223" customFormat="1">
      <c r="H245" s="219"/>
      <c r="I245" s="219"/>
      <c r="J245" s="219"/>
      <c r="K245" s="219"/>
      <c r="L245" s="219"/>
      <c r="M245" s="219"/>
      <c r="BE245" s="223">
        <v>196</v>
      </c>
      <c r="BF245" s="226">
        <f t="shared" si="29"/>
        <v>6796.7850459449783</v>
      </c>
      <c r="BG245" s="223">
        <v>196</v>
      </c>
      <c r="BH245" s="227">
        <f t="shared" si="30"/>
        <v>9.8300000000000002E-3</v>
      </c>
      <c r="BI245" s="226">
        <f t="shared" si="28"/>
        <v>66.812397001639141</v>
      </c>
      <c r="BJ245" s="225">
        <f t="shared" si="31"/>
        <v>0</v>
      </c>
    </row>
    <row r="246" spans="8:62" s="223" customFormat="1">
      <c r="H246" s="219"/>
      <c r="I246" s="219"/>
      <c r="J246" s="219"/>
      <c r="K246" s="219"/>
      <c r="L246" s="219"/>
      <c r="M246" s="219"/>
      <c r="BE246" s="223">
        <v>197</v>
      </c>
      <c r="BF246" s="226">
        <f t="shared" si="29"/>
        <v>6863.5974429466178</v>
      </c>
      <c r="BG246" s="223">
        <v>197</v>
      </c>
      <c r="BH246" s="227">
        <f t="shared" si="30"/>
        <v>9.8300000000000002E-3</v>
      </c>
      <c r="BI246" s="226">
        <f t="shared" si="28"/>
        <v>67.469162864165256</v>
      </c>
      <c r="BJ246" s="225">
        <f t="shared" si="31"/>
        <v>0</v>
      </c>
    </row>
    <row r="247" spans="8:62" s="223" customFormat="1">
      <c r="H247" s="219"/>
      <c r="I247" s="219"/>
      <c r="J247" s="219"/>
      <c r="K247" s="219"/>
      <c r="L247" s="219"/>
      <c r="M247" s="219"/>
      <c r="BE247" s="223">
        <v>198</v>
      </c>
      <c r="BF247" s="226">
        <f t="shared" si="29"/>
        <v>6931.0666058107827</v>
      </c>
      <c r="BG247" s="223">
        <v>198</v>
      </c>
      <c r="BH247" s="227">
        <f t="shared" si="30"/>
        <v>9.8300000000000002E-3</v>
      </c>
      <c r="BI247" s="226">
        <f t="shared" si="28"/>
        <v>68.132384735119999</v>
      </c>
      <c r="BJ247" s="225">
        <f t="shared" si="31"/>
        <v>0</v>
      </c>
    </row>
    <row r="248" spans="8:62" s="223" customFormat="1">
      <c r="H248" s="219"/>
      <c r="I248" s="219"/>
      <c r="J248" s="219"/>
      <c r="K248" s="219"/>
      <c r="L248" s="219"/>
      <c r="M248" s="219"/>
      <c r="BE248" s="223">
        <v>199</v>
      </c>
      <c r="BF248" s="226">
        <f t="shared" si="29"/>
        <v>6999.1989905459022</v>
      </c>
      <c r="BG248" s="223">
        <v>199</v>
      </c>
      <c r="BH248" s="227">
        <f t="shared" si="30"/>
        <v>9.8300000000000002E-3</v>
      </c>
      <c r="BI248" s="226">
        <f t="shared" si="28"/>
        <v>68.80212607706622</v>
      </c>
      <c r="BJ248" s="225">
        <f t="shared" si="31"/>
        <v>0</v>
      </c>
    </row>
    <row r="249" spans="8:62" s="223" customFormat="1">
      <c r="H249" s="219"/>
      <c r="I249" s="219"/>
      <c r="J249" s="219"/>
      <c r="K249" s="219"/>
      <c r="L249" s="219"/>
      <c r="M249" s="219"/>
      <c r="BE249" s="223">
        <v>200</v>
      </c>
      <c r="BF249" s="226">
        <f t="shared" si="29"/>
        <v>7068.0011166229688</v>
      </c>
      <c r="BG249" s="223">
        <v>200</v>
      </c>
      <c r="BH249" s="227">
        <f t="shared" si="30"/>
        <v>9.8300000000000002E-3</v>
      </c>
      <c r="BI249" s="226">
        <f t="shared" si="28"/>
        <v>69.478450976403778</v>
      </c>
      <c r="BJ249" s="225">
        <f t="shared" si="31"/>
        <v>0</v>
      </c>
    </row>
    <row r="250" spans="8:62" s="223" customFormat="1">
      <c r="H250" s="219"/>
      <c r="I250" s="219"/>
      <c r="J250" s="219"/>
      <c r="K250" s="219"/>
      <c r="L250" s="219"/>
      <c r="M250" s="219"/>
      <c r="BE250" s="223">
        <v>201</v>
      </c>
      <c r="BF250" s="226">
        <f t="shared" si="29"/>
        <v>7137.4795675993728</v>
      </c>
      <c r="BG250" s="223">
        <v>201</v>
      </c>
      <c r="BH250" s="227">
        <f t="shared" si="30"/>
        <v>9.8300000000000002E-3</v>
      </c>
      <c r="BI250" s="226">
        <f t="shared" si="28"/>
        <v>70.16142414950184</v>
      </c>
      <c r="BJ250" s="225">
        <f t="shared" si="31"/>
        <v>0</v>
      </c>
    </row>
    <row r="251" spans="8:62" s="223" customFormat="1">
      <c r="H251" s="219"/>
      <c r="I251" s="219"/>
      <c r="J251" s="219"/>
      <c r="K251" s="219"/>
      <c r="L251" s="219"/>
      <c r="M251" s="219"/>
      <c r="BE251" s="223">
        <v>202</v>
      </c>
      <c r="BF251" s="226">
        <f t="shared" si="29"/>
        <v>7207.6409917488745</v>
      </c>
      <c r="BG251" s="223">
        <v>202</v>
      </c>
      <c r="BH251" s="227">
        <f t="shared" si="30"/>
        <v>9.8300000000000002E-3</v>
      </c>
      <c r="BI251" s="226">
        <f t="shared" si="28"/>
        <v>70.851110948891431</v>
      </c>
      <c r="BJ251" s="225">
        <f t="shared" si="31"/>
        <v>0</v>
      </c>
    </row>
    <row r="252" spans="8:62" s="223" customFormat="1">
      <c r="H252" s="219"/>
      <c r="I252" s="219"/>
      <c r="J252" s="219"/>
      <c r="K252" s="219"/>
      <c r="L252" s="219"/>
      <c r="M252" s="219"/>
      <c r="BE252" s="223">
        <v>203</v>
      </c>
      <c r="BF252" s="226">
        <f t="shared" si="29"/>
        <v>7278.4921026977663</v>
      </c>
      <c r="BG252" s="223">
        <v>203</v>
      </c>
      <c r="BH252" s="227">
        <f t="shared" si="30"/>
        <v>9.8300000000000002E-3</v>
      </c>
      <c r="BI252" s="226">
        <f t="shared" si="28"/>
        <v>71.547577369519047</v>
      </c>
      <c r="BJ252" s="225">
        <f t="shared" si="31"/>
        <v>0</v>
      </c>
    </row>
    <row r="253" spans="8:62" s="223" customFormat="1">
      <c r="H253" s="219"/>
      <c r="I253" s="219"/>
      <c r="J253" s="219"/>
      <c r="K253" s="219"/>
      <c r="L253" s="219"/>
      <c r="M253" s="219"/>
      <c r="BE253" s="223">
        <v>204</v>
      </c>
      <c r="BF253" s="226">
        <f t="shared" si="29"/>
        <v>7350.0396800672852</v>
      </c>
      <c r="BG253" s="223">
        <v>204</v>
      </c>
      <c r="BH253" s="227">
        <f t="shared" si="30"/>
        <v>9.8300000000000002E-3</v>
      </c>
      <c r="BI253" s="226">
        <f t="shared" si="28"/>
        <v>72.250890055061419</v>
      </c>
      <c r="BJ253" s="225">
        <f t="shared" si="31"/>
        <v>0</v>
      </c>
    </row>
    <row r="254" spans="8:62" s="223" customFormat="1">
      <c r="H254" s="219"/>
      <c r="I254" s="219"/>
      <c r="J254" s="219"/>
      <c r="K254" s="219"/>
      <c r="L254" s="219"/>
      <c r="M254" s="219"/>
      <c r="BE254" s="223">
        <v>205</v>
      </c>
      <c r="BF254" s="226">
        <f t="shared" si="29"/>
        <v>7422.2905701223463</v>
      </c>
      <c r="BG254" s="223">
        <v>205</v>
      </c>
      <c r="BH254" s="227">
        <f t="shared" si="30"/>
        <v>9.8300000000000002E-3</v>
      </c>
      <c r="BI254" s="226">
        <f t="shared" si="28"/>
        <v>72.961116304302664</v>
      </c>
      <c r="BJ254" s="225">
        <f t="shared" si="31"/>
        <v>0</v>
      </c>
    </row>
    <row r="255" spans="8:62" s="223" customFormat="1">
      <c r="H255" s="219"/>
      <c r="I255" s="219"/>
      <c r="J255" s="219"/>
      <c r="K255" s="219"/>
      <c r="L255" s="219"/>
      <c r="M255" s="219"/>
      <c r="BE255" s="223">
        <v>206</v>
      </c>
      <c r="BF255" s="226">
        <f t="shared" si="29"/>
        <v>7495.251686426649</v>
      </c>
      <c r="BG255" s="223">
        <v>206</v>
      </c>
      <c r="BH255" s="227">
        <f t="shared" si="30"/>
        <v>9.8300000000000002E-3</v>
      </c>
      <c r="BI255" s="226">
        <f t="shared" si="28"/>
        <v>73.678324077573961</v>
      </c>
      <c r="BJ255" s="225">
        <f t="shared" si="31"/>
        <v>0</v>
      </c>
    </row>
    <row r="256" spans="8:62" s="223" customFormat="1">
      <c r="H256" s="219"/>
      <c r="I256" s="219"/>
      <c r="J256" s="219"/>
      <c r="K256" s="219"/>
      <c r="L256" s="219"/>
      <c r="M256" s="219"/>
      <c r="BE256" s="223">
        <v>207</v>
      </c>
      <c r="BF256" s="226">
        <f t="shared" si="29"/>
        <v>7568.930010504223</v>
      </c>
      <c r="BG256" s="223">
        <v>207</v>
      </c>
      <c r="BH256" s="227">
        <f t="shared" si="30"/>
        <v>9.8300000000000002E-3</v>
      </c>
      <c r="BI256" s="226">
        <f t="shared" si="28"/>
        <v>74.402582003256512</v>
      </c>
      <c r="BJ256" s="225">
        <f t="shared" si="31"/>
        <v>0</v>
      </c>
    </row>
    <row r="257" spans="8:62" s="223" customFormat="1">
      <c r="H257" s="219"/>
      <c r="I257" s="219"/>
      <c r="J257" s="219"/>
      <c r="K257" s="219"/>
      <c r="L257" s="219"/>
      <c r="M257" s="219"/>
      <c r="BE257" s="223">
        <v>208</v>
      </c>
      <c r="BF257" s="226">
        <f t="shared" si="29"/>
        <v>7643.3325925074796</v>
      </c>
      <c r="BG257" s="223">
        <v>208</v>
      </c>
      <c r="BH257" s="227">
        <f t="shared" si="30"/>
        <v>9.8300000000000002E-3</v>
      </c>
      <c r="BI257" s="226">
        <f t="shared" si="28"/>
        <v>75.133959384348529</v>
      </c>
      <c r="BJ257" s="225">
        <f t="shared" si="31"/>
        <v>0</v>
      </c>
    </row>
    <row r="258" spans="8:62" s="223" customFormat="1">
      <c r="H258" s="219"/>
      <c r="I258" s="219"/>
      <c r="J258" s="219"/>
      <c r="K258" s="219"/>
      <c r="L258" s="219"/>
      <c r="M258" s="219"/>
      <c r="BE258" s="223">
        <v>209</v>
      </c>
      <c r="BF258" s="226">
        <f t="shared" si="29"/>
        <v>7718.4665518918282</v>
      </c>
      <c r="BG258" s="223">
        <v>209</v>
      </c>
      <c r="BH258" s="227">
        <f t="shared" si="30"/>
        <v>9.8300000000000002E-3</v>
      </c>
      <c r="BI258" s="226">
        <f t="shared" si="28"/>
        <v>75.872526205096676</v>
      </c>
      <c r="BJ258" s="225">
        <f t="shared" si="31"/>
        <v>0</v>
      </c>
    </row>
    <row r="259" spans="8:62" s="223" customFormat="1">
      <c r="H259" s="219"/>
      <c r="I259" s="219"/>
      <c r="J259" s="219"/>
      <c r="K259" s="219"/>
      <c r="L259" s="219"/>
      <c r="M259" s="219"/>
      <c r="BE259" s="223">
        <v>210</v>
      </c>
      <c r="BF259" s="226">
        <f t="shared" si="29"/>
        <v>7794.3390780969248</v>
      </c>
      <c r="BG259" s="223">
        <v>210</v>
      </c>
      <c r="BH259" s="227">
        <f t="shared" si="30"/>
        <v>9.8300000000000002E-3</v>
      </c>
      <c r="BI259" s="226">
        <f t="shared" si="28"/>
        <v>76.618353137692779</v>
      </c>
      <c r="BJ259" s="225">
        <f t="shared" si="31"/>
        <v>0</v>
      </c>
    </row>
    <row r="260" spans="8:62" s="223" customFormat="1">
      <c r="H260" s="219"/>
      <c r="I260" s="219"/>
      <c r="J260" s="219"/>
      <c r="K260" s="219"/>
      <c r="L260" s="219"/>
      <c r="M260" s="219"/>
      <c r="BE260" s="223">
        <v>211</v>
      </c>
      <c r="BF260" s="226">
        <f t="shared" si="29"/>
        <v>7870.9574312346176</v>
      </c>
      <c r="BG260" s="223">
        <v>211</v>
      </c>
      <c r="BH260" s="227">
        <f t="shared" si="30"/>
        <v>9.8300000000000002E-3</v>
      </c>
      <c r="BI260" s="226">
        <f t="shared" si="28"/>
        <v>77.371511549036299</v>
      </c>
      <c r="BJ260" s="225">
        <f t="shared" si="31"/>
        <v>0</v>
      </c>
    </row>
    <row r="261" spans="8:62" s="223" customFormat="1">
      <c r="H261" s="219"/>
      <c r="I261" s="219"/>
      <c r="J261" s="219"/>
      <c r="K261" s="219"/>
      <c r="L261" s="219"/>
      <c r="M261" s="219"/>
      <c r="BE261" s="223">
        <v>212</v>
      </c>
      <c r="BF261" s="226">
        <f t="shared" si="29"/>
        <v>7948.3289427836535</v>
      </c>
      <c r="BG261" s="223">
        <v>212</v>
      </c>
      <c r="BH261" s="227">
        <f t="shared" si="30"/>
        <v>9.8300000000000002E-3</v>
      </c>
      <c r="BI261" s="226">
        <f t="shared" si="28"/>
        <v>78.132073507563319</v>
      </c>
      <c r="BJ261" s="225">
        <f t="shared" si="31"/>
        <v>0</v>
      </c>
    </row>
    <row r="262" spans="8:62" s="223" customFormat="1">
      <c r="H262" s="219"/>
      <c r="I262" s="219"/>
      <c r="J262" s="219"/>
      <c r="K262" s="219"/>
      <c r="L262" s="219"/>
      <c r="M262" s="219"/>
      <c r="BE262" s="223">
        <v>213</v>
      </c>
      <c r="BF262" s="226">
        <f t="shared" si="29"/>
        <v>8026.4610162912168</v>
      </c>
      <c r="BG262" s="223">
        <v>213</v>
      </c>
      <c r="BH262" s="227">
        <f t="shared" si="30"/>
        <v>9.8300000000000002E-3</v>
      </c>
      <c r="BI262" s="226">
        <f t="shared" si="28"/>
        <v>78.90011179014266</v>
      </c>
      <c r="BJ262" s="225">
        <f t="shared" si="31"/>
        <v>0</v>
      </c>
    </row>
    <row r="263" spans="8:62" s="223" customFormat="1">
      <c r="H263" s="219"/>
      <c r="I263" s="219"/>
      <c r="J263" s="219"/>
      <c r="K263" s="219"/>
      <c r="L263" s="219"/>
      <c r="M263" s="219"/>
      <c r="BE263" s="223">
        <v>214</v>
      </c>
      <c r="BF263" s="226">
        <f t="shared" si="29"/>
        <v>8105.3611280813593</v>
      </c>
      <c r="BG263" s="223">
        <v>214</v>
      </c>
      <c r="BH263" s="227">
        <f t="shared" si="30"/>
        <v>9.8300000000000002E-3</v>
      </c>
      <c r="BI263" s="226">
        <f t="shared" si="28"/>
        <v>79.675699889039763</v>
      </c>
      <c r="BJ263" s="225">
        <f t="shared" si="31"/>
        <v>0</v>
      </c>
    </row>
    <row r="264" spans="8:62" s="223" customFormat="1">
      <c r="H264" s="219"/>
      <c r="I264" s="219"/>
      <c r="J264" s="219"/>
      <c r="K264" s="219"/>
      <c r="L264" s="219"/>
      <c r="M264" s="219"/>
      <c r="BE264" s="223">
        <v>215</v>
      </c>
      <c r="BF264" s="226">
        <f t="shared" si="29"/>
        <v>8185.0368279703989</v>
      </c>
      <c r="BG264" s="223">
        <v>215</v>
      </c>
      <c r="BH264" s="227">
        <f t="shared" si="30"/>
        <v>9.8300000000000002E-3</v>
      </c>
      <c r="BI264" s="226">
        <f t="shared" si="28"/>
        <v>80.458912018949022</v>
      </c>
      <c r="BJ264" s="225">
        <f t="shared" si="31"/>
        <v>0</v>
      </c>
    </row>
    <row r="265" spans="8:62" s="223" customFormat="1">
      <c r="H265" s="219"/>
      <c r="I265" s="219"/>
      <c r="J265" s="219"/>
      <c r="K265" s="219"/>
      <c r="L265" s="219"/>
      <c r="M265" s="219"/>
      <c r="BE265" s="223">
        <v>216</v>
      </c>
      <c r="BF265" s="226">
        <f t="shared" si="29"/>
        <v>8265.4957399893483</v>
      </c>
      <c r="BG265" s="223">
        <v>216</v>
      </c>
      <c r="BH265" s="227">
        <f t="shared" si="30"/>
        <v>9.8300000000000002E-3</v>
      </c>
      <c r="BI265" s="226">
        <f t="shared" si="28"/>
        <v>81.2498231240953</v>
      </c>
      <c r="BJ265" s="225">
        <f t="shared" si="31"/>
        <v>0</v>
      </c>
    </row>
    <row r="266" spans="8:62" s="223" customFormat="1">
      <c r="H266" s="219"/>
      <c r="I266" s="219"/>
      <c r="J266" s="219"/>
      <c r="K266" s="219"/>
      <c r="L266" s="219"/>
      <c r="M266" s="219"/>
      <c r="BE266" s="223">
        <v>217</v>
      </c>
      <c r="BF266" s="226">
        <f t="shared" si="29"/>
        <v>8346.7455631134435</v>
      </c>
      <c r="BG266" s="223">
        <v>217</v>
      </c>
      <c r="BH266" s="227">
        <f t="shared" si="30"/>
        <v>9.8300000000000002E-3</v>
      </c>
      <c r="BI266" s="226">
        <f t="shared" si="28"/>
        <v>82.048508885405155</v>
      </c>
      <c r="BJ266" s="225">
        <f t="shared" si="31"/>
        <v>0</v>
      </c>
    </row>
    <row r="267" spans="8:62" s="223" customFormat="1">
      <c r="H267" s="219"/>
      <c r="I267" s="219"/>
      <c r="J267" s="219"/>
      <c r="K267" s="219"/>
      <c r="L267" s="219"/>
      <c r="M267" s="219"/>
      <c r="BE267" s="223">
        <v>218</v>
      </c>
      <c r="BF267" s="226">
        <f t="shared" si="29"/>
        <v>8428.7940719988492</v>
      </c>
      <c r="BG267" s="223">
        <v>218</v>
      </c>
      <c r="BH267" s="227">
        <f t="shared" si="30"/>
        <v>9.8300000000000002E-3</v>
      </c>
      <c r="BI267" s="226">
        <f t="shared" si="28"/>
        <v>82.855045727748688</v>
      </c>
      <c r="BJ267" s="225">
        <f t="shared" si="31"/>
        <v>0</v>
      </c>
    </row>
    <row r="268" spans="8:62" s="223" customFormat="1">
      <c r="H268" s="219"/>
      <c r="I268" s="219"/>
      <c r="J268" s="219"/>
      <c r="K268" s="219"/>
      <c r="L268" s="219"/>
      <c r="M268" s="219"/>
      <c r="BE268" s="223">
        <v>219</v>
      </c>
      <c r="BF268" s="226">
        <f t="shared" si="29"/>
        <v>8511.649117726598</v>
      </c>
      <c r="BG268" s="223">
        <v>219</v>
      </c>
      <c r="BH268" s="227">
        <f t="shared" si="30"/>
        <v>9.8300000000000002E-3</v>
      </c>
      <c r="BI268" s="226">
        <f t="shared" si="28"/>
        <v>83.669510827252466</v>
      </c>
      <c r="BJ268" s="225">
        <f t="shared" si="31"/>
        <v>0</v>
      </c>
    </row>
    <row r="269" spans="8:62" s="223" customFormat="1">
      <c r="H269" s="219"/>
      <c r="I269" s="219"/>
      <c r="J269" s="219"/>
      <c r="K269" s="219"/>
      <c r="L269" s="219"/>
      <c r="M269" s="219"/>
      <c r="BE269" s="223">
        <v>220</v>
      </c>
      <c r="BF269" s="226">
        <f t="shared" si="29"/>
        <v>8595.3186285538504</v>
      </c>
      <c r="BG269" s="223">
        <v>220</v>
      </c>
      <c r="BH269" s="227">
        <f t="shared" si="30"/>
        <v>9.8300000000000002E-3</v>
      </c>
      <c r="BI269" s="226">
        <f t="shared" si="28"/>
        <v>84.491982118684348</v>
      </c>
      <c r="BJ269" s="225">
        <f t="shared" si="31"/>
        <v>0</v>
      </c>
    </row>
    <row r="270" spans="8:62" s="223" customFormat="1">
      <c r="H270" s="219"/>
      <c r="I270" s="219"/>
      <c r="J270" s="219"/>
      <c r="K270" s="219"/>
      <c r="L270" s="219"/>
      <c r="M270" s="219"/>
      <c r="BE270" s="223">
        <v>221</v>
      </c>
      <c r="BF270" s="226">
        <f t="shared" si="29"/>
        <v>8679.8106106725354</v>
      </c>
      <c r="BG270" s="223">
        <v>221</v>
      </c>
      <c r="BH270" s="227">
        <f t="shared" si="30"/>
        <v>9.8300000000000002E-3</v>
      </c>
      <c r="BI270" s="226">
        <f t="shared" si="28"/>
        <v>85.322538302911028</v>
      </c>
      <c r="BJ270" s="225">
        <f t="shared" si="31"/>
        <v>0</v>
      </c>
    </row>
    <row r="271" spans="8:62" s="223" customFormat="1">
      <c r="H271" s="219"/>
      <c r="I271" s="219"/>
      <c r="J271" s="219"/>
      <c r="K271" s="219"/>
      <c r="L271" s="219"/>
      <c r="M271" s="219"/>
      <c r="BE271" s="223">
        <v>222</v>
      </c>
      <c r="BF271" s="226">
        <f t="shared" si="29"/>
        <v>8765.1331489754466</v>
      </c>
      <c r="BG271" s="223">
        <v>222</v>
      </c>
      <c r="BH271" s="227">
        <f t="shared" si="30"/>
        <v>9.8300000000000002E-3</v>
      </c>
      <c r="BI271" s="226">
        <f t="shared" si="28"/>
        <v>86.161258854428638</v>
      </c>
      <c r="BJ271" s="225">
        <f t="shared" si="31"/>
        <v>0</v>
      </c>
    </row>
    <row r="272" spans="8:62" s="223" customFormat="1">
      <c r="H272" s="219"/>
      <c r="I272" s="219"/>
      <c r="J272" s="219"/>
      <c r="K272" s="219"/>
      <c r="L272" s="219"/>
      <c r="M272" s="219"/>
      <c r="BE272" s="223">
        <v>223</v>
      </c>
      <c r="BF272" s="226">
        <f t="shared" si="29"/>
        <v>8851.2944078298751</v>
      </c>
      <c r="BG272" s="223">
        <v>223</v>
      </c>
      <c r="BH272" s="227">
        <f t="shared" si="30"/>
        <v>9.8300000000000002E-3</v>
      </c>
      <c r="BI272" s="226">
        <f t="shared" si="28"/>
        <v>87.008224028967675</v>
      </c>
      <c r="BJ272" s="225">
        <f t="shared" si="31"/>
        <v>0</v>
      </c>
    </row>
    <row r="273" spans="8:62" s="223" customFormat="1">
      <c r="H273" s="219"/>
      <c r="I273" s="219"/>
      <c r="J273" s="219"/>
      <c r="K273" s="219"/>
      <c r="L273" s="219"/>
      <c r="M273" s="219"/>
      <c r="BE273" s="223">
        <v>224</v>
      </c>
      <c r="BF273" s="226">
        <f t="shared" si="29"/>
        <v>8938.3026318588436</v>
      </c>
      <c r="BG273" s="223">
        <v>224</v>
      </c>
      <c r="BH273" s="227">
        <f t="shared" si="30"/>
        <v>9.8300000000000002E-3</v>
      </c>
      <c r="BI273" s="226">
        <f t="shared" si="28"/>
        <v>87.863514871172441</v>
      </c>
      <c r="BJ273" s="225">
        <f t="shared" si="31"/>
        <v>0</v>
      </c>
    </row>
    <row r="274" spans="8:62" s="223" customFormat="1">
      <c r="H274" s="219"/>
      <c r="I274" s="219"/>
      <c r="J274" s="219"/>
      <c r="K274" s="219"/>
      <c r="L274" s="219"/>
      <c r="M274" s="219"/>
      <c r="BE274" s="223">
        <v>225</v>
      </c>
      <c r="BF274" s="226">
        <f t="shared" si="29"/>
        <v>9026.1661467300164</v>
      </c>
      <c r="BG274" s="223">
        <v>225</v>
      </c>
      <c r="BH274" s="227">
        <f t="shared" si="30"/>
        <v>9.8300000000000002E-3</v>
      </c>
      <c r="BI274" s="226">
        <f t="shared" si="28"/>
        <v>88.727213222356056</v>
      </c>
      <c r="BJ274" s="225">
        <f t="shared" si="31"/>
        <v>0</v>
      </c>
    </row>
    <row r="275" spans="8:62" s="223" customFormat="1">
      <c r="H275" s="219"/>
      <c r="I275" s="219"/>
      <c r="J275" s="219"/>
      <c r="K275" s="219"/>
      <c r="L275" s="219"/>
      <c r="M275" s="219"/>
      <c r="BE275" s="223">
        <v>226</v>
      </c>
      <c r="BF275" s="226">
        <f t="shared" si="29"/>
        <v>9114.8933599523716</v>
      </c>
      <c r="BG275" s="223">
        <v>226</v>
      </c>
      <c r="BH275" s="227">
        <f t="shared" si="30"/>
        <v>9.8300000000000002E-3</v>
      </c>
      <c r="BI275" s="226">
        <f t="shared" si="28"/>
        <v>89.599401728331813</v>
      </c>
      <c r="BJ275" s="225">
        <f t="shared" si="31"/>
        <v>0</v>
      </c>
    </row>
    <row r="276" spans="8:62" s="223" customFormat="1">
      <c r="H276" s="219"/>
      <c r="I276" s="219"/>
      <c r="J276" s="219"/>
      <c r="K276" s="219"/>
      <c r="L276" s="219"/>
      <c r="M276" s="219"/>
      <c r="BE276" s="223">
        <v>227</v>
      </c>
      <c r="BF276" s="226">
        <f t="shared" si="29"/>
        <v>9204.4927616807036</v>
      </c>
      <c r="BG276" s="223">
        <v>227</v>
      </c>
      <c r="BH276" s="227">
        <f t="shared" si="30"/>
        <v>9.8300000000000002E-3</v>
      </c>
      <c r="BI276" s="226">
        <f t="shared" si="28"/>
        <v>90.480163847321322</v>
      </c>
      <c r="BJ276" s="225">
        <f t="shared" si="31"/>
        <v>0</v>
      </c>
    </row>
    <row r="277" spans="8:62" s="223" customFormat="1">
      <c r="H277" s="219"/>
      <c r="I277" s="219"/>
      <c r="J277" s="219"/>
      <c r="K277" s="219"/>
      <c r="L277" s="219"/>
      <c r="M277" s="219"/>
      <c r="BE277" s="223">
        <v>228</v>
      </c>
      <c r="BF277" s="226">
        <f t="shared" si="29"/>
        <v>9294.9729255280254</v>
      </c>
      <c r="BG277" s="223">
        <v>228</v>
      </c>
      <c r="BH277" s="227">
        <f t="shared" si="30"/>
        <v>9.8300000000000002E-3</v>
      </c>
      <c r="BI277" s="226">
        <f t="shared" si="28"/>
        <v>91.369583857940498</v>
      </c>
      <c r="BJ277" s="225">
        <f t="shared" si="31"/>
        <v>0</v>
      </c>
    </row>
    <row r="278" spans="8:62" s="223" customFormat="1">
      <c r="H278" s="219"/>
      <c r="I278" s="219"/>
      <c r="J278" s="219"/>
      <c r="K278" s="219"/>
      <c r="L278" s="219"/>
      <c r="M278" s="219"/>
      <c r="BE278" s="223">
        <v>229</v>
      </c>
      <c r="BF278" s="226">
        <f t="shared" si="29"/>
        <v>9386.342509385966</v>
      </c>
      <c r="BG278" s="223">
        <v>229</v>
      </c>
      <c r="BH278" s="227">
        <f t="shared" si="30"/>
        <v>9.8300000000000002E-3</v>
      </c>
      <c r="BI278" s="226">
        <f t="shared" si="28"/>
        <v>92.267746867264052</v>
      </c>
      <c r="BJ278" s="225">
        <f t="shared" si="31"/>
        <v>0</v>
      </c>
    </row>
    <row r="279" spans="8:62" s="223" customFormat="1">
      <c r="H279" s="219"/>
      <c r="I279" s="219"/>
      <c r="J279" s="219"/>
      <c r="K279" s="219"/>
      <c r="L279" s="219"/>
      <c r="M279" s="219"/>
      <c r="BE279" s="223">
        <v>230</v>
      </c>
      <c r="BF279" s="226">
        <f t="shared" si="29"/>
        <v>9478.6102562532305</v>
      </c>
      <c r="BG279" s="223">
        <v>230</v>
      </c>
      <c r="BH279" s="227">
        <f t="shared" si="30"/>
        <v>9.8300000000000002E-3</v>
      </c>
      <c r="BI279" s="226">
        <f t="shared" si="28"/>
        <v>93.17473881896926</v>
      </c>
      <c r="BJ279" s="225">
        <f t="shared" si="31"/>
        <v>0</v>
      </c>
    </row>
    <row r="280" spans="8:62" s="223" customFormat="1">
      <c r="H280" s="219"/>
      <c r="I280" s="219"/>
      <c r="J280" s="219"/>
      <c r="K280" s="219"/>
      <c r="L280" s="219"/>
      <c r="M280" s="219"/>
      <c r="BE280" s="223">
        <v>231</v>
      </c>
      <c r="BF280" s="226">
        <f t="shared" si="29"/>
        <v>9571.7849950721993</v>
      </c>
      <c r="BG280" s="223">
        <v>231</v>
      </c>
      <c r="BH280" s="227">
        <f t="shared" si="30"/>
        <v>9.8300000000000002E-3</v>
      </c>
      <c r="BI280" s="226">
        <f t="shared" si="28"/>
        <v>94.090646501559718</v>
      </c>
      <c r="BJ280" s="225">
        <f t="shared" si="31"/>
        <v>0</v>
      </c>
    </row>
    <row r="281" spans="8:62" s="223" customFormat="1">
      <c r="H281" s="219"/>
      <c r="I281" s="219"/>
      <c r="J281" s="219"/>
      <c r="K281" s="219"/>
      <c r="L281" s="219"/>
      <c r="M281" s="219"/>
      <c r="BE281" s="223">
        <v>232</v>
      </c>
      <c r="BF281" s="226">
        <f t="shared" si="29"/>
        <v>9665.8756415737589</v>
      </c>
      <c r="BG281" s="223">
        <v>232</v>
      </c>
      <c r="BH281" s="227">
        <f t="shared" si="30"/>
        <v>9.8300000000000002E-3</v>
      </c>
      <c r="BI281" s="226">
        <f t="shared" si="28"/>
        <v>95.015557556670046</v>
      </c>
      <c r="BJ281" s="225">
        <f t="shared" si="31"/>
        <v>0</v>
      </c>
    </row>
    <row r="282" spans="8:62" s="223" customFormat="1">
      <c r="H282" s="219"/>
      <c r="I282" s="219"/>
      <c r="J282" s="219"/>
      <c r="K282" s="219"/>
      <c r="L282" s="219"/>
      <c r="M282" s="219"/>
      <c r="BE282" s="223">
        <v>233</v>
      </c>
      <c r="BF282" s="226">
        <f t="shared" si="29"/>
        <v>9760.8911991304285</v>
      </c>
      <c r="BG282" s="223">
        <v>233</v>
      </c>
      <c r="BH282" s="227">
        <f t="shared" si="30"/>
        <v>9.8300000000000002E-3</v>
      </c>
      <c r="BI282" s="226">
        <f t="shared" si="28"/>
        <v>95.949560487452118</v>
      </c>
      <c r="BJ282" s="225">
        <f t="shared" si="31"/>
        <v>0</v>
      </c>
    </row>
    <row r="283" spans="8:62" s="223" customFormat="1">
      <c r="H283" s="219"/>
      <c r="I283" s="219"/>
      <c r="J283" s="219"/>
      <c r="K283" s="219"/>
      <c r="L283" s="219"/>
      <c r="M283" s="219"/>
      <c r="BE283" s="223">
        <v>234</v>
      </c>
      <c r="BF283" s="226">
        <f t="shared" si="29"/>
        <v>9856.8407596178804</v>
      </c>
      <c r="BG283" s="223">
        <v>234</v>
      </c>
      <c r="BH283" s="227">
        <f t="shared" si="30"/>
        <v>9.8300000000000002E-3</v>
      </c>
      <c r="BI283" s="226">
        <f t="shared" si="28"/>
        <v>96.892744667043772</v>
      </c>
      <c r="BJ283" s="225">
        <f t="shared" si="31"/>
        <v>0</v>
      </c>
    </row>
    <row r="284" spans="8:62" s="223" customFormat="1">
      <c r="H284" s="219"/>
      <c r="I284" s="219"/>
      <c r="J284" s="219"/>
      <c r="K284" s="219"/>
      <c r="L284" s="219"/>
      <c r="M284" s="219"/>
      <c r="BE284" s="223">
        <v>235</v>
      </c>
      <c r="BF284" s="226">
        <f t="shared" si="29"/>
        <v>9953.7335042849245</v>
      </c>
      <c r="BG284" s="223">
        <v>235</v>
      </c>
      <c r="BH284" s="227">
        <f t="shared" si="30"/>
        <v>9.8300000000000002E-3</v>
      </c>
      <c r="BI284" s="226">
        <f t="shared" si="28"/>
        <v>97.845200347120809</v>
      </c>
      <c r="BJ284" s="225">
        <f t="shared" si="31"/>
        <v>0</v>
      </c>
    </row>
    <row r="285" spans="8:62" s="223" customFormat="1">
      <c r="H285" s="219"/>
      <c r="I285" s="219"/>
      <c r="J285" s="219"/>
      <c r="K285" s="219"/>
      <c r="L285" s="219"/>
      <c r="M285" s="219"/>
      <c r="BE285" s="223">
        <v>236</v>
      </c>
      <c r="BF285" s="226">
        <f t="shared" si="29"/>
        <v>10051.578704632046</v>
      </c>
      <c r="BG285" s="223">
        <v>236</v>
      </c>
      <c r="BH285" s="227">
        <f t="shared" si="30"/>
        <v>9.8300000000000002E-3</v>
      </c>
      <c r="BI285" s="226">
        <f t="shared" si="28"/>
        <v>98.807018666533011</v>
      </c>
      <c r="BJ285" s="225">
        <f t="shared" si="31"/>
        <v>0</v>
      </c>
    </row>
    <row r="286" spans="8:62" s="223" customFormat="1">
      <c r="H286" s="219"/>
      <c r="I286" s="219"/>
      <c r="J286" s="219"/>
      <c r="K286" s="219"/>
      <c r="L286" s="219"/>
      <c r="M286" s="219"/>
      <c r="BE286" s="223">
        <v>237</v>
      </c>
      <c r="BF286" s="226">
        <f t="shared" si="29"/>
        <v>10150.385723298579</v>
      </c>
      <c r="BG286" s="223">
        <v>237</v>
      </c>
      <c r="BH286" s="227">
        <f t="shared" si="30"/>
        <v>9.8300000000000002E-3</v>
      </c>
      <c r="BI286" s="226">
        <f t="shared" si="28"/>
        <v>99.778291660025033</v>
      </c>
      <c r="BJ286" s="225">
        <f t="shared" si="31"/>
        <v>0</v>
      </c>
    </row>
    <row r="287" spans="8:62" s="223" customFormat="1">
      <c r="H287" s="219"/>
      <c r="I287" s="219"/>
      <c r="J287" s="219"/>
      <c r="K287" s="219"/>
      <c r="L287" s="219"/>
      <c r="M287" s="219"/>
      <c r="BE287" s="223">
        <v>238</v>
      </c>
      <c r="BF287" s="226">
        <f t="shared" si="29"/>
        <v>10250.164014958604</v>
      </c>
      <c r="BG287" s="223">
        <v>238</v>
      </c>
      <c r="BH287" s="227">
        <f t="shared" si="30"/>
        <v>9.8300000000000002E-3</v>
      </c>
      <c r="BI287" s="226">
        <f t="shared" si="28"/>
        <v>100.75911226704308</v>
      </c>
      <c r="BJ287" s="225">
        <f t="shared" si="31"/>
        <v>0</v>
      </c>
    </row>
    <row r="288" spans="8:62" s="223" customFormat="1">
      <c r="H288" s="219"/>
      <c r="I288" s="219"/>
      <c r="J288" s="219"/>
      <c r="K288" s="219"/>
      <c r="L288" s="219"/>
      <c r="M288" s="219"/>
      <c r="BE288" s="223">
        <v>239</v>
      </c>
      <c r="BF288" s="226">
        <f t="shared" si="29"/>
        <v>10350.923127225647</v>
      </c>
      <c r="BG288" s="223">
        <v>239</v>
      </c>
      <c r="BH288" s="227">
        <f t="shared" si="30"/>
        <v>9.8300000000000002E-3</v>
      </c>
      <c r="BI288" s="226">
        <f t="shared" si="28"/>
        <v>101.74957434062812</v>
      </c>
      <c r="BJ288" s="225">
        <f t="shared" si="31"/>
        <v>0</v>
      </c>
    </row>
    <row r="289" spans="8:62" s="223" customFormat="1">
      <c r="H289" s="219"/>
      <c r="I289" s="219"/>
      <c r="J289" s="219"/>
      <c r="K289" s="219"/>
      <c r="L289" s="219"/>
      <c r="M289" s="219"/>
      <c r="BE289" s="223">
        <v>240</v>
      </c>
      <c r="BF289" s="226">
        <f t="shared" si="29"/>
        <v>10452.672701566276</v>
      </c>
      <c r="BG289" s="223">
        <v>240</v>
      </c>
      <c r="BH289" s="227">
        <f t="shared" si="30"/>
        <v>9.8300000000000002E-3</v>
      </c>
      <c r="BI289" s="226">
        <f t="shared" si="28"/>
        <v>102.7497726563965</v>
      </c>
      <c r="BJ289" s="225">
        <f t="shared" si="31"/>
        <v>0</v>
      </c>
    </row>
    <row r="290" spans="8:62" s="223" customFormat="1">
      <c r="H290" s="219"/>
      <c r="I290" s="219"/>
      <c r="J290" s="219"/>
      <c r="K290" s="219"/>
      <c r="L290" s="219"/>
      <c r="M290" s="219"/>
      <c r="BE290" s="223">
        <v>241</v>
      </c>
      <c r="BF290" s="226">
        <f t="shared" si="29"/>
        <v>10555.422474222672</v>
      </c>
      <c r="BG290" s="223">
        <v>241</v>
      </c>
      <c r="BH290" s="227">
        <f t="shared" si="30"/>
        <v>9.8300000000000002E-3</v>
      </c>
      <c r="BI290" s="226">
        <f t="shared" si="28"/>
        <v>103.75980292160887</v>
      </c>
      <c r="BJ290" s="225">
        <f t="shared" si="31"/>
        <v>0</v>
      </c>
    </row>
    <row r="291" spans="8:62" s="223" customFormat="1">
      <c r="H291" s="219"/>
      <c r="I291" s="219"/>
      <c r="J291" s="219"/>
      <c r="K291" s="219"/>
      <c r="L291" s="219"/>
      <c r="M291" s="219"/>
      <c r="BE291" s="223">
        <v>242</v>
      </c>
      <c r="BF291" s="226">
        <f t="shared" si="29"/>
        <v>10659.182277144282</v>
      </c>
      <c r="BG291" s="223">
        <v>242</v>
      </c>
      <c r="BH291" s="227">
        <f t="shared" si="30"/>
        <v>9.8300000000000002E-3</v>
      </c>
      <c r="BI291" s="226">
        <f t="shared" si="28"/>
        <v>104.7797617843283</v>
      </c>
      <c r="BJ291" s="225">
        <f t="shared" si="31"/>
        <v>0</v>
      </c>
    </row>
    <row r="292" spans="8:62" s="223" customFormat="1">
      <c r="H292" s="219"/>
      <c r="I292" s="219"/>
      <c r="J292" s="219"/>
      <c r="K292" s="219"/>
      <c r="L292" s="219"/>
      <c r="M292" s="219"/>
      <c r="BE292" s="223">
        <v>243</v>
      </c>
      <c r="BF292" s="226">
        <f t="shared" si="29"/>
        <v>10763.96203892861</v>
      </c>
      <c r="BG292" s="223">
        <v>243</v>
      </c>
      <c r="BH292" s="227">
        <f t="shared" si="30"/>
        <v>9.8300000000000002E-3</v>
      </c>
      <c r="BI292" s="226">
        <f t="shared" si="28"/>
        <v>105.80974684266823</v>
      </c>
      <c r="BJ292" s="225">
        <f t="shared" si="31"/>
        <v>0</v>
      </c>
    </row>
    <row r="293" spans="8:62" s="223" customFormat="1">
      <c r="H293" s="219"/>
      <c r="I293" s="219"/>
      <c r="J293" s="219"/>
      <c r="K293" s="219"/>
      <c r="L293" s="219"/>
      <c r="M293" s="219"/>
      <c r="BE293" s="223">
        <v>244</v>
      </c>
      <c r="BF293" s="226">
        <f t="shared" si="29"/>
        <v>10869.771785771278</v>
      </c>
      <c r="BG293" s="223">
        <v>244</v>
      </c>
      <c r="BH293" s="227">
        <f t="shared" si="30"/>
        <v>9.8300000000000002E-3</v>
      </c>
      <c r="BI293" s="226">
        <f t="shared" si="28"/>
        <v>106.84985665413166</v>
      </c>
      <c r="BJ293" s="225">
        <f t="shared" si="31"/>
        <v>0</v>
      </c>
    </row>
    <row r="294" spans="8:62" s="223" customFormat="1">
      <c r="H294" s="219"/>
      <c r="I294" s="219"/>
      <c r="J294" s="219"/>
      <c r="K294" s="219"/>
      <c r="L294" s="219"/>
      <c r="M294" s="219"/>
      <c r="BE294" s="223">
        <v>245</v>
      </c>
      <c r="BF294" s="226">
        <f t="shared" si="29"/>
        <v>10976.621642425409</v>
      </c>
      <c r="BG294" s="223">
        <v>245</v>
      </c>
      <c r="BH294" s="227">
        <f t="shared" si="30"/>
        <v>9.8300000000000002E-3</v>
      </c>
      <c r="BI294" s="226">
        <f t="shared" si="28"/>
        <v>107.90019074504177</v>
      </c>
      <c r="BJ294" s="225">
        <f t="shared" si="31"/>
        <v>0</v>
      </c>
    </row>
    <row r="295" spans="8:62" s="223" customFormat="1">
      <c r="H295" s="219"/>
      <c r="I295" s="219"/>
      <c r="J295" s="219"/>
      <c r="K295" s="219"/>
      <c r="L295" s="219"/>
      <c r="M295" s="219"/>
      <c r="BE295" s="223">
        <v>246</v>
      </c>
      <c r="BF295" s="226">
        <f t="shared" si="29"/>
        <v>11084.521833170451</v>
      </c>
      <c r="BG295" s="223">
        <v>246</v>
      </c>
      <c r="BH295" s="227">
        <f t="shared" si="30"/>
        <v>9.8300000000000002E-3</v>
      </c>
      <c r="BI295" s="226">
        <f t="shared" si="28"/>
        <v>108.96084962006553</v>
      </c>
      <c r="BJ295" s="225">
        <f t="shared" si="31"/>
        <v>0</v>
      </c>
    </row>
    <row r="296" spans="8:62" s="223" customFormat="1">
      <c r="H296" s="219"/>
      <c r="I296" s="219"/>
      <c r="J296" s="219"/>
      <c r="K296" s="219"/>
      <c r="L296" s="219"/>
      <c r="M296" s="219"/>
      <c r="BE296" s="223">
        <v>247</v>
      </c>
      <c r="BF296" s="226">
        <f t="shared" si="29"/>
        <v>11193.482682790516</v>
      </c>
      <c r="BG296" s="223">
        <v>247</v>
      </c>
      <c r="BH296" s="227">
        <f t="shared" si="30"/>
        <v>9.8300000000000002E-3</v>
      </c>
      <c r="BI296" s="226">
        <f t="shared" si="28"/>
        <v>110.03193477183078</v>
      </c>
      <c r="BJ296" s="225">
        <f t="shared" si="31"/>
        <v>0</v>
      </c>
    </row>
    <row r="297" spans="8:62" s="223" customFormat="1">
      <c r="H297" s="219"/>
      <c r="I297" s="219"/>
      <c r="J297" s="219"/>
      <c r="K297" s="219"/>
      <c r="L297" s="219"/>
      <c r="M297" s="219"/>
      <c r="BE297" s="223">
        <v>248</v>
      </c>
      <c r="BF297" s="226">
        <f t="shared" si="29"/>
        <v>11303.514617562347</v>
      </c>
      <c r="BG297" s="223">
        <v>248</v>
      </c>
      <c r="BH297" s="227">
        <f t="shared" si="30"/>
        <v>9.8300000000000002E-3</v>
      </c>
      <c r="BI297" s="226">
        <f t="shared" si="28"/>
        <v>111.11354869063787</v>
      </c>
      <c r="BJ297" s="225">
        <f t="shared" si="31"/>
        <v>0</v>
      </c>
    </row>
    <row r="298" spans="8:62" s="223" customFormat="1">
      <c r="H298" s="219"/>
      <c r="I298" s="219"/>
      <c r="J298" s="219"/>
      <c r="K298" s="219"/>
      <c r="L298" s="219"/>
      <c r="M298" s="219"/>
      <c r="BE298" s="223">
        <v>249</v>
      </c>
      <c r="BF298" s="226">
        <f t="shared" si="29"/>
        <v>11414.628166252985</v>
      </c>
      <c r="BG298" s="223">
        <v>249</v>
      </c>
      <c r="BH298" s="227">
        <f t="shared" si="30"/>
        <v>9.8300000000000002E-3</v>
      </c>
      <c r="BI298" s="226">
        <f t="shared" si="28"/>
        <v>112.20579487426684</v>
      </c>
      <c r="BJ298" s="225">
        <f t="shared" si="31"/>
        <v>0</v>
      </c>
    </row>
    <row r="299" spans="8:62" s="223" customFormat="1">
      <c r="H299" s="219"/>
      <c r="I299" s="219"/>
      <c r="J299" s="219"/>
      <c r="K299" s="219"/>
      <c r="L299" s="219"/>
      <c r="M299" s="219"/>
      <c r="BE299" s="223">
        <v>250</v>
      </c>
      <c r="BF299" s="226">
        <f t="shared" si="29"/>
        <v>11526.833961127253</v>
      </c>
      <c r="BG299" s="223">
        <v>250</v>
      </c>
      <c r="BH299" s="227">
        <f t="shared" si="30"/>
        <v>9.8300000000000002E-3</v>
      </c>
      <c r="BI299" s="226">
        <f t="shared" si="28"/>
        <v>113.3087778378809</v>
      </c>
      <c r="BJ299" s="225">
        <f t="shared" si="31"/>
        <v>0</v>
      </c>
    </row>
    <row r="300" spans="8:62" s="223" customFormat="1">
      <c r="H300" s="219"/>
      <c r="I300" s="219"/>
      <c r="J300" s="219"/>
      <c r="K300" s="219"/>
      <c r="L300" s="219"/>
      <c r="M300" s="219"/>
      <c r="BE300" s="223">
        <v>251</v>
      </c>
      <c r="BF300" s="226">
        <f t="shared" si="29"/>
        <v>11640.142738965134</v>
      </c>
      <c r="BG300" s="223">
        <v>251</v>
      </c>
      <c r="BH300" s="227">
        <f t="shared" si="30"/>
        <v>9.8300000000000002E-3</v>
      </c>
      <c r="BI300" s="226">
        <f t="shared" si="28"/>
        <v>114.42260312402728</v>
      </c>
      <c r="BJ300" s="225">
        <f t="shared" si="31"/>
        <v>0</v>
      </c>
    </row>
    <row r="301" spans="8:62" s="223" customFormat="1">
      <c r="H301" s="219"/>
      <c r="I301" s="219"/>
      <c r="J301" s="219"/>
      <c r="K301" s="219"/>
      <c r="L301" s="219"/>
      <c r="M301" s="219"/>
      <c r="BE301" s="223">
        <v>252</v>
      </c>
      <c r="BF301" s="226">
        <f t="shared" si="29"/>
        <v>11754.565342089161</v>
      </c>
      <c r="BG301" s="223">
        <v>252</v>
      </c>
      <c r="BH301" s="227">
        <f t="shared" si="30"/>
        <v>9.8300000000000002E-3</v>
      </c>
      <c r="BI301" s="226">
        <f t="shared" si="28"/>
        <v>115.54737731273646</v>
      </c>
      <c r="BJ301" s="225">
        <f t="shared" si="31"/>
        <v>0</v>
      </c>
    </row>
    <row r="302" spans="8:62" s="223" customFormat="1">
      <c r="H302" s="219"/>
      <c r="I302" s="219"/>
      <c r="J302" s="219"/>
      <c r="K302" s="219"/>
      <c r="L302" s="219"/>
      <c r="M302" s="219"/>
      <c r="BE302" s="223">
        <v>253</v>
      </c>
      <c r="BF302" s="226">
        <f t="shared" si="29"/>
        <v>11870.112719401897</v>
      </c>
      <c r="BG302" s="223">
        <v>253</v>
      </c>
      <c r="BH302" s="227">
        <f t="shared" si="30"/>
        <v>9.8300000000000002E-3</v>
      </c>
      <c r="BI302" s="226">
        <f t="shared" si="28"/>
        <v>116.68320803172065</v>
      </c>
      <c r="BJ302" s="225">
        <f t="shared" si="31"/>
        <v>0</v>
      </c>
    </row>
    <row r="303" spans="8:62" s="223" customFormat="1">
      <c r="H303" s="219"/>
      <c r="I303" s="219"/>
      <c r="J303" s="219"/>
      <c r="K303" s="219"/>
      <c r="L303" s="219"/>
      <c r="M303" s="219"/>
      <c r="BE303" s="223">
        <v>254</v>
      </c>
      <c r="BF303" s="226">
        <f t="shared" si="29"/>
        <v>11986.795927433617</v>
      </c>
      <c r="BG303" s="223">
        <v>254</v>
      </c>
      <c r="BH303" s="227">
        <f t="shared" si="30"/>
        <v>9.8300000000000002E-3</v>
      </c>
      <c r="BI303" s="226">
        <f t="shared" si="28"/>
        <v>117.83020396667246</v>
      </c>
      <c r="BJ303" s="225">
        <f t="shared" si="31"/>
        <v>0</v>
      </c>
    </row>
    <row r="304" spans="8:62" s="223" customFormat="1">
      <c r="H304" s="219"/>
      <c r="I304" s="219"/>
      <c r="J304" s="219"/>
      <c r="K304" s="219"/>
      <c r="L304" s="219"/>
      <c r="M304" s="219"/>
      <c r="BE304" s="223">
        <v>255</v>
      </c>
      <c r="BF304" s="226">
        <f t="shared" si="29"/>
        <v>12104.62613140029</v>
      </c>
      <c r="BG304" s="223">
        <v>255</v>
      </c>
      <c r="BH304" s="227">
        <f t="shared" si="30"/>
        <v>9.8300000000000002E-3</v>
      </c>
      <c r="BI304" s="226">
        <f t="shared" si="28"/>
        <v>118.98847487166485</v>
      </c>
      <c r="BJ304" s="225">
        <f t="shared" si="31"/>
        <v>0</v>
      </c>
    </row>
    <row r="305" spans="8:62" s="223" customFormat="1">
      <c r="H305" s="219"/>
      <c r="I305" s="219"/>
      <c r="J305" s="219"/>
      <c r="K305" s="219"/>
      <c r="L305" s="219"/>
      <c r="M305" s="219"/>
      <c r="BE305" s="223">
        <v>256</v>
      </c>
      <c r="BF305" s="226">
        <f t="shared" si="29"/>
        <v>12223.614606271954</v>
      </c>
      <c r="BG305" s="223">
        <v>256</v>
      </c>
      <c r="BH305" s="227">
        <f t="shared" si="30"/>
        <v>9.8300000000000002E-3</v>
      </c>
      <c r="BI305" s="226">
        <f t="shared" si="28"/>
        <v>120.15813157965331</v>
      </c>
      <c r="BJ305" s="225">
        <f t="shared" si="31"/>
        <v>0</v>
      </c>
    </row>
    <row r="306" spans="8:62" s="223" customFormat="1">
      <c r="H306" s="219"/>
      <c r="I306" s="219"/>
      <c r="J306" s="219"/>
      <c r="K306" s="219"/>
      <c r="L306" s="219"/>
      <c r="M306" s="219"/>
      <c r="BE306" s="223">
        <v>257</v>
      </c>
      <c r="BF306" s="226">
        <f t="shared" si="29"/>
        <v>12343.772737851608</v>
      </c>
      <c r="BG306" s="223">
        <v>257</v>
      </c>
      <c r="BH306" s="227">
        <f t="shared" si="30"/>
        <v>9.8300000000000002E-3</v>
      </c>
      <c r="BI306" s="226">
        <f t="shared" ref="BI306:BI369" si="32">BF306*BH306</f>
        <v>121.33928601308131</v>
      </c>
      <c r="BJ306" s="225">
        <f t="shared" si="31"/>
        <v>0</v>
      </c>
    </row>
    <row r="307" spans="8:62" s="223" customFormat="1">
      <c r="H307" s="219"/>
      <c r="I307" s="219"/>
      <c r="J307" s="219"/>
      <c r="K307" s="219"/>
      <c r="L307" s="219"/>
      <c r="M307" s="219"/>
      <c r="BE307" s="223">
        <v>258</v>
      </c>
      <c r="BF307" s="226">
        <f t="shared" ref="BF307:BF370" si="33">BF306+BI306+BJ307</f>
        <v>12465.112023864689</v>
      </c>
      <c r="BG307" s="223">
        <v>258</v>
      </c>
      <c r="BH307" s="227">
        <f t="shared" ref="BH307:BH370" si="34">BH306</f>
        <v>9.8300000000000002E-3</v>
      </c>
      <c r="BI307" s="226">
        <f t="shared" si="32"/>
        <v>122.5320511945899</v>
      </c>
      <c r="BJ307" s="225">
        <f t="shared" ref="BJ307:BJ370" si="35">BJ306</f>
        <v>0</v>
      </c>
    </row>
    <row r="308" spans="8:62" s="223" customFormat="1">
      <c r="H308" s="219"/>
      <c r="I308" s="219"/>
      <c r="J308" s="219"/>
      <c r="K308" s="219"/>
      <c r="L308" s="219"/>
      <c r="M308" s="219"/>
      <c r="BE308" s="223">
        <v>259</v>
      </c>
      <c r="BF308" s="226">
        <f t="shared" si="33"/>
        <v>12587.644075059279</v>
      </c>
      <c r="BG308" s="223">
        <v>259</v>
      </c>
      <c r="BH308" s="227">
        <f t="shared" si="34"/>
        <v>9.8300000000000002E-3</v>
      </c>
      <c r="BI308" s="226">
        <f t="shared" si="32"/>
        <v>123.73654125783271</v>
      </c>
      <c r="BJ308" s="225">
        <f t="shared" si="35"/>
        <v>0</v>
      </c>
    </row>
    <row r="309" spans="8:62" s="223" customFormat="1">
      <c r="H309" s="219"/>
      <c r="I309" s="219"/>
      <c r="J309" s="219"/>
      <c r="K309" s="219"/>
      <c r="L309" s="219"/>
      <c r="M309" s="219"/>
      <c r="BE309" s="223">
        <v>260</v>
      </c>
      <c r="BF309" s="226">
        <f t="shared" si="33"/>
        <v>12711.380616317112</v>
      </c>
      <c r="BG309" s="223">
        <v>260</v>
      </c>
      <c r="BH309" s="227">
        <f t="shared" si="34"/>
        <v>9.8300000000000002E-3</v>
      </c>
      <c r="BI309" s="226">
        <f t="shared" si="32"/>
        <v>124.95287145839721</v>
      </c>
      <c r="BJ309" s="225">
        <f t="shared" si="35"/>
        <v>0</v>
      </c>
    </row>
    <row r="310" spans="8:62" s="223" customFormat="1">
      <c r="H310" s="219"/>
      <c r="I310" s="219"/>
      <c r="J310" s="219"/>
      <c r="K310" s="219"/>
      <c r="L310" s="219"/>
      <c r="M310" s="219"/>
      <c r="BE310" s="223">
        <v>261</v>
      </c>
      <c r="BF310" s="226">
        <f t="shared" si="33"/>
        <v>12836.33348777551</v>
      </c>
      <c r="BG310" s="223">
        <v>261</v>
      </c>
      <c r="BH310" s="227">
        <f t="shared" si="34"/>
        <v>9.8300000000000002E-3</v>
      </c>
      <c r="BI310" s="226">
        <f t="shared" si="32"/>
        <v>126.18115818483327</v>
      </c>
      <c r="BJ310" s="225">
        <f t="shared" si="35"/>
        <v>0</v>
      </c>
    </row>
    <row r="311" spans="8:62" s="223" customFormat="1">
      <c r="H311" s="219"/>
      <c r="I311" s="219"/>
      <c r="J311" s="219"/>
      <c r="K311" s="219"/>
      <c r="L311" s="219"/>
      <c r="M311" s="219"/>
      <c r="BE311" s="223">
        <v>262</v>
      </c>
      <c r="BF311" s="226">
        <f t="shared" si="33"/>
        <v>12962.514645960342</v>
      </c>
      <c r="BG311" s="223">
        <v>262</v>
      </c>
      <c r="BH311" s="227">
        <f t="shared" si="34"/>
        <v>9.8300000000000002E-3</v>
      </c>
      <c r="BI311" s="226">
        <f t="shared" si="32"/>
        <v>127.42151896979017</v>
      </c>
      <c r="BJ311" s="225">
        <f t="shared" si="35"/>
        <v>0</v>
      </c>
    </row>
    <row r="312" spans="8:62" s="223" customFormat="1">
      <c r="H312" s="219"/>
      <c r="I312" s="219"/>
      <c r="J312" s="219"/>
      <c r="K312" s="219"/>
      <c r="L312" s="219"/>
      <c r="M312" s="219"/>
      <c r="BE312" s="223">
        <v>263</v>
      </c>
      <c r="BF312" s="226">
        <f t="shared" si="33"/>
        <v>13089.936164930132</v>
      </c>
      <c r="BG312" s="223">
        <v>263</v>
      </c>
      <c r="BH312" s="227">
        <f t="shared" si="34"/>
        <v>9.8300000000000002E-3</v>
      </c>
      <c r="BI312" s="226">
        <f t="shared" si="32"/>
        <v>128.6740725012632</v>
      </c>
      <c r="BJ312" s="225">
        <f t="shared" si="35"/>
        <v>0</v>
      </c>
    </row>
    <row r="313" spans="8:62" s="223" customFormat="1">
      <c r="H313" s="219"/>
      <c r="I313" s="219"/>
      <c r="J313" s="219"/>
      <c r="K313" s="219"/>
      <c r="L313" s="219"/>
      <c r="M313" s="219"/>
      <c r="BE313" s="223">
        <v>264</v>
      </c>
      <c r="BF313" s="226">
        <f t="shared" si="33"/>
        <v>13218.610237431394</v>
      </c>
      <c r="BG313" s="223">
        <v>264</v>
      </c>
      <c r="BH313" s="227">
        <f t="shared" si="34"/>
        <v>9.8300000000000002E-3</v>
      </c>
      <c r="BI313" s="226">
        <f t="shared" si="32"/>
        <v>129.93893863395061</v>
      </c>
      <c r="BJ313" s="225">
        <f t="shared" si="35"/>
        <v>0</v>
      </c>
    </row>
    <row r="314" spans="8:62" s="223" customFormat="1">
      <c r="H314" s="219"/>
      <c r="I314" s="219"/>
      <c r="J314" s="219"/>
      <c r="K314" s="219"/>
      <c r="L314" s="219"/>
      <c r="M314" s="219"/>
      <c r="BE314" s="223">
        <v>265</v>
      </c>
      <c r="BF314" s="226">
        <f t="shared" si="33"/>
        <v>13348.549176065344</v>
      </c>
      <c r="BG314" s="223">
        <v>265</v>
      </c>
      <c r="BH314" s="227">
        <f t="shared" si="34"/>
        <v>9.8300000000000002E-3</v>
      </c>
      <c r="BI314" s="226">
        <f t="shared" si="32"/>
        <v>131.21623840072235</v>
      </c>
      <c r="BJ314" s="225">
        <f t="shared" si="35"/>
        <v>0</v>
      </c>
    </row>
    <row r="315" spans="8:62" s="223" customFormat="1">
      <c r="H315" s="219"/>
      <c r="I315" s="219"/>
      <c r="J315" s="219"/>
      <c r="K315" s="219"/>
      <c r="L315" s="219"/>
      <c r="M315" s="219"/>
      <c r="BE315" s="223">
        <v>266</v>
      </c>
      <c r="BF315" s="226">
        <f t="shared" si="33"/>
        <v>13479.765414466066</v>
      </c>
      <c r="BG315" s="223">
        <v>266</v>
      </c>
      <c r="BH315" s="227">
        <f t="shared" si="34"/>
        <v>9.8300000000000002E-3</v>
      </c>
      <c r="BI315" s="226">
        <f t="shared" si="32"/>
        <v>132.50609402420145</v>
      </c>
      <c r="BJ315" s="225">
        <f t="shared" si="35"/>
        <v>0</v>
      </c>
    </row>
    <row r="316" spans="8:62" s="223" customFormat="1">
      <c r="H316" s="219"/>
      <c r="I316" s="219"/>
      <c r="J316" s="219"/>
      <c r="K316" s="219"/>
      <c r="L316" s="219"/>
      <c r="M316" s="219"/>
      <c r="BE316" s="223">
        <v>267</v>
      </c>
      <c r="BF316" s="226">
        <f t="shared" si="33"/>
        <v>13612.271508490268</v>
      </c>
      <c r="BG316" s="223">
        <v>267</v>
      </c>
      <c r="BH316" s="227">
        <f t="shared" si="34"/>
        <v>9.8300000000000002E-3</v>
      </c>
      <c r="BI316" s="226">
        <f t="shared" si="32"/>
        <v>133.80862892845934</v>
      </c>
      <c r="BJ316" s="225">
        <f t="shared" si="35"/>
        <v>0</v>
      </c>
    </row>
    <row r="317" spans="8:62" s="223" customFormat="1">
      <c r="H317" s="219"/>
      <c r="I317" s="219"/>
      <c r="J317" s="219"/>
      <c r="K317" s="219"/>
      <c r="L317" s="219"/>
      <c r="M317" s="219"/>
      <c r="BE317" s="223">
        <v>268</v>
      </c>
      <c r="BF317" s="226">
        <f t="shared" si="33"/>
        <v>13746.080137418729</v>
      </c>
      <c r="BG317" s="223">
        <v>268</v>
      </c>
      <c r="BH317" s="227">
        <f t="shared" si="34"/>
        <v>9.8300000000000002E-3</v>
      </c>
      <c r="BI317" s="226">
        <f t="shared" si="32"/>
        <v>135.1239677508261</v>
      </c>
      <c r="BJ317" s="225">
        <f t="shared" si="35"/>
        <v>0</v>
      </c>
    </row>
    <row r="318" spans="8:62" s="223" customFormat="1">
      <c r="H318" s="219"/>
      <c r="I318" s="219"/>
      <c r="J318" s="219"/>
      <c r="K318" s="219"/>
      <c r="L318" s="219"/>
      <c r="M318" s="219"/>
      <c r="BE318" s="223">
        <v>269</v>
      </c>
      <c r="BF318" s="226">
        <f t="shared" si="33"/>
        <v>13881.204105169554</v>
      </c>
      <c r="BG318" s="223">
        <v>269</v>
      </c>
      <c r="BH318" s="227">
        <f t="shared" si="34"/>
        <v>9.8300000000000002E-3</v>
      </c>
      <c r="BI318" s="226">
        <f t="shared" si="32"/>
        <v>136.45223635381672</v>
      </c>
      <c r="BJ318" s="225">
        <f t="shared" si="35"/>
        <v>0</v>
      </c>
    </row>
    <row r="319" spans="8:62" s="223" customFormat="1">
      <c r="H319" s="219"/>
      <c r="I319" s="219"/>
      <c r="J319" s="219"/>
      <c r="K319" s="219"/>
      <c r="L319" s="219"/>
      <c r="M319" s="219"/>
      <c r="BE319" s="223">
        <v>270</v>
      </c>
      <c r="BF319" s="226">
        <f t="shared" si="33"/>
        <v>14017.65634152337</v>
      </c>
      <c r="BG319" s="223">
        <v>270</v>
      </c>
      <c r="BH319" s="227">
        <f t="shared" si="34"/>
        <v>9.8300000000000002E-3</v>
      </c>
      <c r="BI319" s="226">
        <f t="shared" si="32"/>
        <v>137.79356183717474</v>
      </c>
      <c r="BJ319" s="225">
        <f t="shared" si="35"/>
        <v>0</v>
      </c>
    </row>
    <row r="320" spans="8:62" s="223" customFormat="1">
      <c r="H320" s="219"/>
      <c r="I320" s="219"/>
      <c r="J320" s="219"/>
      <c r="K320" s="219"/>
      <c r="L320" s="219"/>
      <c r="M320" s="219"/>
      <c r="BE320" s="223">
        <v>271</v>
      </c>
      <c r="BF320" s="226">
        <f t="shared" si="33"/>
        <v>14155.449903360544</v>
      </c>
      <c r="BG320" s="223">
        <v>271</v>
      </c>
      <c r="BH320" s="227">
        <f t="shared" si="34"/>
        <v>9.8300000000000002E-3</v>
      </c>
      <c r="BI320" s="226">
        <f t="shared" si="32"/>
        <v>139.14807255003416</v>
      </c>
      <c r="BJ320" s="225">
        <f t="shared" si="35"/>
        <v>0</v>
      </c>
    </row>
    <row r="321" spans="8:62" s="223" customFormat="1">
      <c r="H321" s="219"/>
      <c r="I321" s="219"/>
      <c r="J321" s="219"/>
      <c r="K321" s="219"/>
      <c r="L321" s="219"/>
      <c r="M321" s="219"/>
      <c r="BE321" s="223">
        <v>272</v>
      </c>
      <c r="BF321" s="226">
        <f t="shared" si="33"/>
        <v>14294.597975910579</v>
      </c>
      <c r="BG321" s="223">
        <v>272</v>
      </c>
      <c r="BH321" s="227">
        <f t="shared" si="34"/>
        <v>9.8300000000000002E-3</v>
      </c>
      <c r="BI321" s="226">
        <f t="shared" si="32"/>
        <v>140.51589810320101</v>
      </c>
      <c r="BJ321" s="225">
        <f t="shared" si="35"/>
        <v>0</v>
      </c>
    </row>
    <row r="322" spans="8:62" s="223" customFormat="1">
      <c r="H322" s="219"/>
      <c r="I322" s="219"/>
      <c r="J322" s="219"/>
      <c r="K322" s="219"/>
      <c r="L322" s="219"/>
      <c r="M322" s="219"/>
      <c r="BE322" s="223">
        <v>273</v>
      </c>
      <c r="BF322" s="226">
        <f t="shared" si="33"/>
        <v>14435.113874013781</v>
      </c>
      <c r="BG322" s="223">
        <v>273</v>
      </c>
      <c r="BH322" s="227">
        <f t="shared" si="34"/>
        <v>9.8300000000000002E-3</v>
      </c>
      <c r="BI322" s="226">
        <f t="shared" si="32"/>
        <v>141.89716938155547</v>
      </c>
      <c r="BJ322" s="225">
        <f t="shared" si="35"/>
        <v>0</v>
      </c>
    </row>
    <row r="323" spans="8:62" s="223" customFormat="1">
      <c r="H323" s="219"/>
      <c r="I323" s="219"/>
      <c r="J323" s="219"/>
      <c r="K323" s="219"/>
      <c r="L323" s="219"/>
      <c r="M323" s="219"/>
      <c r="BE323" s="223">
        <v>274</v>
      </c>
      <c r="BF323" s="226">
        <f t="shared" si="33"/>
        <v>14577.011043395336</v>
      </c>
      <c r="BG323" s="223">
        <v>274</v>
      </c>
      <c r="BH323" s="227">
        <f t="shared" si="34"/>
        <v>9.8300000000000002E-3</v>
      </c>
      <c r="BI323" s="226">
        <f t="shared" si="32"/>
        <v>143.29201855657615</v>
      </c>
      <c r="BJ323" s="225">
        <f t="shared" si="35"/>
        <v>0</v>
      </c>
    </row>
    <row r="324" spans="8:62" s="223" customFormat="1">
      <c r="H324" s="219"/>
      <c r="I324" s="219"/>
      <c r="J324" s="219"/>
      <c r="K324" s="219"/>
      <c r="L324" s="219"/>
      <c r="M324" s="219"/>
      <c r="BE324" s="223">
        <v>275</v>
      </c>
      <c r="BF324" s="226">
        <f t="shared" si="33"/>
        <v>14720.303061951912</v>
      </c>
      <c r="BG324" s="223">
        <v>275</v>
      </c>
      <c r="BH324" s="227">
        <f t="shared" si="34"/>
        <v>9.8300000000000002E-3</v>
      </c>
      <c r="BI324" s="226">
        <f t="shared" si="32"/>
        <v>144.7005790989873</v>
      </c>
      <c r="BJ324" s="225">
        <f t="shared" si="35"/>
        <v>0</v>
      </c>
    </row>
    <row r="325" spans="8:62" s="223" customFormat="1">
      <c r="H325" s="219"/>
      <c r="I325" s="219"/>
      <c r="J325" s="219"/>
      <c r="K325" s="219"/>
      <c r="L325" s="219"/>
      <c r="M325" s="219"/>
      <c r="BE325" s="223">
        <v>276</v>
      </c>
      <c r="BF325" s="226">
        <f t="shared" si="33"/>
        <v>14865.0036410509</v>
      </c>
      <c r="BG325" s="223">
        <v>276</v>
      </c>
      <c r="BH325" s="227">
        <f t="shared" si="34"/>
        <v>9.8300000000000002E-3</v>
      </c>
      <c r="BI325" s="226">
        <f t="shared" si="32"/>
        <v>146.12298579153034</v>
      </c>
      <c r="BJ325" s="225">
        <f t="shared" si="35"/>
        <v>0</v>
      </c>
    </row>
    <row r="326" spans="8:62" s="223" customFormat="1">
      <c r="H326" s="219"/>
      <c r="I326" s="219"/>
      <c r="J326" s="219"/>
      <c r="K326" s="219"/>
      <c r="L326" s="219"/>
      <c r="M326" s="219"/>
      <c r="BE326" s="223">
        <v>277</v>
      </c>
      <c r="BF326" s="226">
        <f t="shared" si="33"/>
        <v>15011.12662684243</v>
      </c>
      <c r="BG326" s="223">
        <v>277</v>
      </c>
      <c r="BH326" s="227">
        <f t="shared" si="34"/>
        <v>9.8300000000000002E-3</v>
      </c>
      <c r="BI326" s="226">
        <f t="shared" si="32"/>
        <v>147.55937474186109</v>
      </c>
      <c r="BJ326" s="225">
        <f t="shared" si="35"/>
        <v>0</v>
      </c>
    </row>
    <row r="327" spans="8:62" s="223" customFormat="1">
      <c r="H327" s="219"/>
      <c r="I327" s="219"/>
      <c r="J327" s="219"/>
      <c r="K327" s="219"/>
      <c r="L327" s="219"/>
      <c r="M327" s="219"/>
      <c r="BE327" s="223">
        <v>278</v>
      </c>
      <c r="BF327" s="226">
        <f t="shared" si="33"/>
        <v>15158.68600158429</v>
      </c>
      <c r="BG327" s="223">
        <v>278</v>
      </c>
      <c r="BH327" s="227">
        <f t="shared" si="34"/>
        <v>9.8300000000000002E-3</v>
      </c>
      <c r="BI327" s="226">
        <f t="shared" si="32"/>
        <v>149.00988339557358</v>
      </c>
      <c r="BJ327" s="225">
        <f t="shared" si="35"/>
        <v>0</v>
      </c>
    </row>
    <row r="328" spans="8:62" s="223" customFormat="1">
      <c r="H328" s="219"/>
      <c r="I328" s="219"/>
      <c r="J328" s="219"/>
      <c r="K328" s="219"/>
      <c r="L328" s="219"/>
      <c r="M328" s="219"/>
      <c r="BE328" s="223">
        <v>279</v>
      </c>
      <c r="BF328" s="226">
        <f t="shared" si="33"/>
        <v>15307.695884979865</v>
      </c>
      <c r="BG328" s="223">
        <v>279</v>
      </c>
      <c r="BH328" s="227">
        <f t="shared" si="34"/>
        <v>9.8300000000000002E-3</v>
      </c>
      <c r="BI328" s="226">
        <f t="shared" si="32"/>
        <v>150.47465054935208</v>
      </c>
      <c r="BJ328" s="225">
        <f t="shared" si="35"/>
        <v>0</v>
      </c>
    </row>
    <row r="329" spans="8:62" s="223" customFormat="1">
      <c r="H329" s="219"/>
      <c r="I329" s="219"/>
      <c r="J329" s="219"/>
      <c r="K329" s="219"/>
      <c r="L329" s="219"/>
      <c r="M329" s="219"/>
      <c r="BE329" s="223">
        <v>280</v>
      </c>
      <c r="BF329" s="226">
        <f t="shared" si="33"/>
        <v>15458.170535529216</v>
      </c>
      <c r="BG329" s="223">
        <v>280</v>
      </c>
      <c r="BH329" s="227">
        <f t="shared" si="34"/>
        <v>9.8300000000000002E-3</v>
      </c>
      <c r="BI329" s="226">
        <f t="shared" si="32"/>
        <v>151.95381636425219</v>
      </c>
      <c r="BJ329" s="225">
        <f t="shared" si="35"/>
        <v>0</v>
      </c>
    </row>
    <row r="330" spans="8:62" s="223" customFormat="1">
      <c r="H330" s="219"/>
      <c r="I330" s="219"/>
      <c r="J330" s="219"/>
      <c r="K330" s="219"/>
      <c r="L330" s="219"/>
      <c r="M330" s="219"/>
      <c r="BE330" s="223">
        <v>281</v>
      </c>
      <c r="BF330" s="226">
        <f t="shared" si="33"/>
        <v>15610.124351893468</v>
      </c>
      <c r="BG330" s="223">
        <v>281</v>
      </c>
      <c r="BH330" s="227">
        <f t="shared" si="34"/>
        <v>9.8300000000000002E-3</v>
      </c>
      <c r="BI330" s="226">
        <f t="shared" si="32"/>
        <v>153.4475223791128</v>
      </c>
      <c r="BJ330" s="225">
        <f t="shared" si="35"/>
        <v>0</v>
      </c>
    </row>
    <row r="331" spans="8:62" s="223" customFormat="1">
      <c r="H331" s="219"/>
      <c r="I331" s="219"/>
      <c r="J331" s="219"/>
      <c r="K331" s="219"/>
      <c r="L331" s="219"/>
      <c r="M331" s="219"/>
      <c r="BE331" s="223">
        <v>282</v>
      </c>
      <c r="BF331" s="226">
        <f t="shared" si="33"/>
        <v>15763.57187427258</v>
      </c>
      <c r="BG331" s="223">
        <v>282</v>
      </c>
      <c r="BH331" s="227">
        <f t="shared" si="34"/>
        <v>9.8300000000000002E-3</v>
      </c>
      <c r="BI331" s="226">
        <f t="shared" si="32"/>
        <v>154.95591152409946</v>
      </c>
      <c r="BJ331" s="225">
        <f t="shared" si="35"/>
        <v>0</v>
      </c>
    </row>
    <row r="332" spans="8:62" s="223" customFormat="1">
      <c r="H332" s="219"/>
      <c r="I332" s="219"/>
      <c r="J332" s="219"/>
      <c r="K332" s="219"/>
      <c r="L332" s="219"/>
      <c r="M332" s="219"/>
      <c r="BE332" s="223">
        <v>283</v>
      </c>
      <c r="BF332" s="226">
        <f t="shared" si="33"/>
        <v>15918.527785796679</v>
      </c>
      <c r="BG332" s="223">
        <v>283</v>
      </c>
      <c r="BH332" s="227">
        <f t="shared" si="34"/>
        <v>9.8300000000000002E-3</v>
      </c>
      <c r="BI332" s="226">
        <f t="shared" si="32"/>
        <v>156.47912813438137</v>
      </c>
      <c r="BJ332" s="225">
        <f t="shared" si="35"/>
        <v>0</v>
      </c>
    </row>
    <row r="333" spans="8:62" s="223" customFormat="1">
      <c r="H333" s="219"/>
      <c r="I333" s="219"/>
      <c r="J333" s="219"/>
      <c r="K333" s="219"/>
      <c r="L333" s="219"/>
      <c r="M333" s="219"/>
      <c r="BE333" s="223">
        <v>284</v>
      </c>
      <c r="BF333" s="226">
        <f t="shared" si="33"/>
        <v>16075.00691393106</v>
      </c>
      <c r="BG333" s="223">
        <v>284</v>
      </c>
      <c r="BH333" s="227">
        <f t="shared" si="34"/>
        <v>9.8300000000000002E-3</v>
      </c>
      <c r="BI333" s="226">
        <f t="shared" si="32"/>
        <v>158.01731796394233</v>
      </c>
      <c r="BJ333" s="225">
        <f t="shared" si="35"/>
        <v>0</v>
      </c>
    </row>
    <row r="334" spans="8:62" s="223" customFormat="1">
      <c r="H334" s="219"/>
      <c r="I334" s="219"/>
      <c r="J334" s="219"/>
      <c r="K334" s="219"/>
      <c r="L334" s="219"/>
      <c r="M334" s="219"/>
      <c r="BE334" s="223">
        <v>285</v>
      </c>
      <c r="BF334" s="226">
        <f t="shared" si="33"/>
        <v>16233.024231895002</v>
      </c>
      <c r="BG334" s="223">
        <v>285</v>
      </c>
      <c r="BH334" s="227">
        <f t="shared" si="34"/>
        <v>9.8300000000000002E-3</v>
      </c>
      <c r="BI334" s="226">
        <f t="shared" si="32"/>
        <v>159.57062819952787</v>
      </c>
      <c r="BJ334" s="225">
        <f t="shared" si="35"/>
        <v>0</v>
      </c>
    </row>
    <row r="335" spans="8:62" s="223" customFormat="1">
      <c r="H335" s="219"/>
      <c r="I335" s="219"/>
      <c r="J335" s="219"/>
      <c r="K335" s="219"/>
      <c r="L335" s="219"/>
      <c r="M335" s="219"/>
      <c r="BE335" s="223">
        <v>286</v>
      </c>
      <c r="BF335" s="226">
        <f t="shared" si="33"/>
        <v>16392.59486009453</v>
      </c>
      <c r="BG335" s="223">
        <v>286</v>
      </c>
      <c r="BH335" s="227">
        <f t="shared" si="34"/>
        <v>9.8300000000000002E-3</v>
      </c>
      <c r="BI335" s="226">
        <f t="shared" si="32"/>
        <v>161.13920747472923</v>
      </c>
      <c r="BJ335" s="225">
        <f t="shared" si="35"/>
        <v>0</v>
      </c>
    </row>
    <row r="336" spans="8:62" s="223" customFormat="1">
      <c r="H336" s="219"/>
      <c r="I336" s="219"/>
      <c r="J336" s="219"/>
      <c r="K336" s="219"/>
      <c r="L336" s="219"/>
      <c r="M336" s="219"/>
      <c r="BE336" s="223">
        <v>287</v>
      </c>
      <c r="BF336" s="226">
        <f t="shared" si="33"/>
        <v>16553.734067569261</v>
      </c>
      <c r="BG336" s="223">
        <v>287</v>
      </c>
      <c r="BH336" s="227">
        <f t="shared" si="34"/>
        <v>9.8300000000000002E-3</v>
      </c>
      <c r="BI336" s="226">
        <f t="shared" si="32"/>
        <v>162.72320588420584</v>
      </c>
      <c r="BJ336" s="225">
        <f t="shared" si="35"/>
        <v>0</v>
      </c>
    </row>
    <row r="337" spans="8:62" s="223" customFormat="1">
      <c r="H337" s="219"/>
      <c r="I337" s="219"/>
      <c r="J337" s="219"/>
      <c r="K337" s="219"/>
      <c r="L337" s="219"/>
      <c r="M337" s="219"/>
      <c r="BE337" s="223">
        <v>288</v>
      </c>
      <c r="BF337" s="226">
        <f t="shared" si="33"/>
        <v>16716.457273453467</v>
      </c>
      <c r="BG337" s="223">
        <v>288</v>
      </c>
      <c r="BH337" s="227">
        <f t="shared" si="34"/>
        <v>9.8300000000000002E-3</v>
      </c>
      <c r="BI337" s="226">
        <f t="shared" si="32"/>
        <v>164.32277499804758</v>
      </c>
      <c r="BJ337" s="225">
        <f t="shared" si="35"/>
        <v>0</v>
      </c>
    </row>
    <row r="338" spans="8:62" s="223" customFormat="1">
      <c r="H338" s="219"/>
      <c r="I338" s="219"/>
      <c r="J338" s="219"/>
      <c r="K338" s="219"/>
      <c r="L338" s="219"/>
      <c r="M338" s="219"/>
      <c r="BE338" s="223">
        <v>289</v>
      </c>
      <c r="BF338" s="226">
        <f t="shared" si="33"/>
        <v>16880.780048451514</v>
      </c>
      <c r="BG338" s="223">
        <v>289</v>
      </c>
      <c r="BH338" s="227">
        <f t="shared" si="34"/>
        <v>9.8300000000000002E-3</v>
      </c>
      <c r="BI338" s="226">
        <f t="shared" si="32"/>
        <v>165.93806787627838</v>
      </c>
      <c r="BJ338" s="225">
        <f t="shared" si="35"/>
        <v>0</v>
      </c>
    </row>
    <row r="339" spans="8:62" s="223" customFormat="1">
      <c r="H339" s="219"/>
      <c r="I339" s="219"/>
      <c r="J339" s="219"/>
      <c r="K339" s="219"/>
      <c r="L339" s="219"/>
      <c r="M339" s="219"/>
      <c r="BE339" s="223">
        <v>290</v>
      </c>
      <c r="BF339" s="226">
        <f t="shared" si="33"/>
        <v>17046.718116327793</v>
      </c>
      <c r="BG339" s="223">
        <v>290</v>
      </c>
      <c r="BH339" s="227">
        <f t="shared" si="34"/>
        <v>9.8300000000000002E-3</v>
      </c>
      <c r="BI339" s="226">
        <f t="shared" si="32"/>
        <v>167.5692390835022</v>
      </c>
      <c r="BJ339" s="225">
        <f t="shared" si="35"/>
        <v>0</v>
      </c>
    </row>
    <row r="340" spans="8:62" s="223" customFormat="1">
      <c r="H340" s="219"/>
      <c r="I340" s="219"/>
      <c r="J340" s="219"/>
      <c r="K340" s="219"/>
      <c r="L340" s="219"/>
      <c r="M340" s="219"/>
      <c r="BE340" s="223">
        <v>291</v>
      </c>
      <c r="BF340" s="226">
        <f t="shared" si="33"/>
        <v>17214.287355411296</v>
      </c>
      <c r="BG340" s="223">
        <v>291</v>
      </c>
      <c r="BH340" s="227">
        <f t="shared" si="34"/>
        <v>9.8300000000000002E-3</v>
      </c>
      <c r="BI340" s="226">
        <f t="shared" si="32"/>
        <v>169.21644470369304</v>
      </c>
      <c r="BJ340" s="225">
        <f t="shared" si="35"/>
        <v>0</v>
      </c>
    </row>
    <row r="341" spans="8:62" s="223" customFormat="1">
      <c r="H341" s="219"/>
      <c r="I341" s="219"/>
      <c r="J341" s="219"/>
      <c r="K341" s="219"/>
      <c r="L341" s="219"/>
      <c r="M341" s="219"/>
      <c r="BE341" s="223">
        <v>292</v>
      </c>
      <c r="BF341" s="226">
        <f t="shared" si="33"/>
        <v>17383.503800114988</v>
      </c>
      <c r="BG341" s="223">
        <v>292</v>
      </c>
      <c r="BH341" s="227">
        <f t="shared" si="34"/>
        <v>9.8300000000000002E-3</v>
      </c>
      <c r="BI341" s="226">
        <f t="shared" si="32"/>
        <v>170.87984235513034</v>
      </c>
      <c r="BJ341" s="225">
        <f t="shared" si="35"/>
        <v>0</v>
      </c>
    </row>
    <row r="342" spans="8:62" s="223" customFormat="1">
      <c r="H342" s="219"/>
      <c r="I342" s="219"/>
      <c r="J342" s="219"/>
      <c r="K342" s="219"/>
      <c r="L342" s="219"/>
      <c r="M342" s="219"/>
      <c r="BE342" s="223">
        <v>293</v>
      </c>
      <c r="BF342" s="226">
        <f t="shared" si="33"/>
        <v>17554.383642470119</v>
      </c>
      <c r="BG342" s="223">
        <v>293</v>
      </c>
      <c r="BH342" s="227">
        <f t="shared" si="34"/>
        <v>9.8300000000000002E-3</v>
      </c>
      <c r="BI342" s="226">
        <f t="shared" si="32"/>
        <v>172.55959120548127</v>
      </c>
      <c r="BJ342" s="225">
        <f t="shared" si="35"/>
        <v>0</v>
      </c>
    </row>
    <row r="343" spans="8:62" s="223" customFormat="1">
      <c r="H343" s="219"/>
      <c r="I343" s="219"/>
      <c r="J343" s="219"/>
      <c r="K343" s="219"/>
      <c r="L343" s="219"/>
      <c r="M343" s="219"/>
      <c r="BE343" s="223">
        <v>294</v>
      </c>
      <c r="BF343" s="226">
        <f t="shared" si="33"/>
        <v>17726.9432336756</v>
      </c>
      <c r="BG343" s="223">
        <v>294</v>
      </c>
      <c r="BH343" s="227">
        <f t="shared" si="34"/>
        <v>9.8300000000000002E-3</v>
      </c>
      <c r="BI343" s="226">
        <f t="shared" si="32"/>
        <v>174.25585198703115</v>
      </c>
      <c r="BJ343" s="225">
        <f t="shared" si="35"/>
        <v>0</v>
      </c>
    </row>
    <row r="344" spans="8:62" s="223" customFormat="1">
      <c r="H344" s="219"/>
      <c r="I344" s="219"/>
      <c r="J344" s="219"/>
      <c r="K344" s="219"/>
      <c r="L344" s="219"/>
      <c r="M344" s="219"/>
      <c r="BE344" s="223">
        <v>295</v>
      </c>
      <c r="BF344" s="226">
        <f t="shared" si="33"/>
        <v>17901.199085662633</v>
      </c>
      <c r="BG344" s="223">
        <v>295</v>
      </c>
      <c r="BH344" s="227">
        <f t="shared" si="34"/>
        <v>9.8300000000000002E-3</v>
      </c>
      <c r="BI344" s="226">
        <f t="shared" si="32"/>
        <v>175.96878701206367</v>
      </c>
      <c r="BJ344" s="225">
        <f t="shared" si="35"/>
        <v>0</v>
      </c>
    </row>
    <row r="345" spans="8:62" s="223" customFormat="1">
      <c r="H345" s="219"/>
      <c r="I345" s="219"/>
      <c r="J345" s="219"/>
      <c r="K345" s="219"/>
      <c r="L345" s="219"/>
      <c r="M345" s="219"/>
      <c r="BE345" s="223">
        <v>296</v>
      </c>
      <c r="BF345" s="226">
        <f t="shared" si="33"/>
        <v>18077.167872674698</v>
      </c>
      <c r="BG345" s="223">
        <v>296</v>
      </c>
      <c r="BH345" s="227">
        <f t="shared" si="34"/>
        <v>9.8300000000000002E-3</v>
      </c>
      <c r="BI345" s="226">
        <f t="shared" si="32"/>
        <v>177.69856018839229</v>
      </c>
      <c r="BJ345" s="225">
        <f t="shared" si="35"/>
        <v>0</v>
      </c>
    </row>
    <row r="346" spans="8:62" s="223" customFormat="1">
      <c r="H346" s="219"/>
      <c r="I346" s="219"/>
      <c r="J346" s="219"/>
      <c r="K346" s="219"/>
      <c r="L346" s="219"/>
      <c r="M346" s="219"/>
      <c r="BE346" s="223">
        <v>297</v>
      </c>
      <c r="BF346" s="226">
        <f t="shared" si="33"/>
        <v>18254.866432863091</v>
      </c>
      <c r="BG346" s="223">
        <v>297</v>
      </c>
      <c r="BH346" s="227">
        <f t="shared" si="34"/>
        <v>9.8300000000000002E-3</v>
      </c>
      <c r="BI346" s="226">
        <f t="shared" si="32"/>
        <v>179.44533703504419</v>
      </c>
      <c r="BJ346" s="225">
        <f t="shared" si="35"/>
        <v>0</v>
      </c>
    </row>
    <row r="347" spans="8:62" s="223" customFormat="1">
      <c r="H347" s="219"/>
      <c r="I347" s="219"/>
      <c r="J347" s="219"/>
      <c r="K347" s="219"/>
      <c r="L347" s="219"/>
      <c r="M347" s="219"/>
      <c r="BE347" s="223">
        <v>298</v>
      </c>
      <c r="BF347" s="226">
        <f t="shared" si="33"/>
        <v>18434.311769898137</v>
      </c>
      <c r="BG347" s="223">
        <v>298</v>
      </c>
      <c r="BH347" s="227">
        <f t="shared" si="34"/>
        <v>9.8300000000000002E-3</v>
      </c>
      <c r="BI347" s="226">
        <f t="shared" si="32"/>
        <v>181.20928469809868</v>
      </c>
      <c r="BJ347" s="225">
        <f t="shared" si="35"/>
        <v>0</v>
      </c>
    </row>
    <row r="348" spans="8:62" s="223" customFormat="1">
      <c r="H348" s="219"/>
      <c r="I348" s="219"/>
      <c r="J348" s="219"/>
      <c r="K348" s="219"/>
      <c r="L348" s="219"/>
      <c r="M348" s="219"/>
      <c r="BE348" s="223">
        <v>299</v>
      </c>
      <c r="BF348" s="226">
        <f t="shared" si="33"/>
        <v>18615.521054596236</v>
      </c>
      <c r="BG348" s="223">
        <v>299</v>
      </c>
      <c r="BH348" s="227">
        <f t="shared" si="34"/>
        <v>9.8300000000000002E-3</v>
      </c>
      <c r="BI348" s="226">
        <f t="shared" si="32"/>
        <v>182.99057196668102</v>
      </c>
      <c r="BJ348" s="225">
        <f t="shared" si="35"/>
        <v>0</v>
      </c>
    </row>
    <row r="349" spans="8:62" s="223" customFormat="1">
      <c r="H349" s="219"/>
      <c r="I349" s="219"/>
      <c r="J349" s="219"/>
      <c r="K349" s="219"/>
      <c r="L349" s="219"/>
      <c r="M349" s="219"/>
      <c r="BE349" s="223">
        <v>300</v>
      </c>
      <c r="BF349" s="226">
        <f t="shared" si="33"/>
        <v>18798.511626562919</v>
      </c>
      <c r="BG349" s="223">
        <v>300</v>
      </c>
      <c r="BH349" s="227">
        <f t="shared" si="34"/>
        <v>9.8300000000000002E-3</v>
      </c>
      <c r="BI349" s="226">
        <f t="shared" si="32"/>
        <v>184.78936928911349</v>
      </c>
      <c r="BJ349" s="225">
        <f t="shared" si="35"/>
        <v>0</v>
      </c>
    </row>
    <row r="350" spans="8:62" s="223" customFormat="1">
      <c r="H350" s="219"/>
      <c r="I350" s="219"/>
      <c r="J350" s="219"/>
      <c r="K350" s="219"/>
      <c r="L350" s="219"/>
      <c r="M350" s="219"/>
      <c r="BE350" s="223">
        <v>301</v>
      </c>
      <c r="BF350" s="226">
        <f t="shared" si="33"/>
        <v>18983.300995852031</v>
      </c>
      <c r="BG350" s="223">
        <v>301</v>
      </c>
      <c r="BH350" s="227">
        <f t="shared" si="34"/>
        <v>9.8300000000000002E-3</v>
      </c>
      <c r="BI350" s="226">
        <f t="shared" si="32"/>
        <v>186.60584878922546</v>
      </c>
      <c r="BJ350" s="225">
        <f t="shared" si="35"/>
        <v>0</v>
      </c>
    </row>
    <row r="351" spans="8:62" s="223" customFormat="1">
      <c r="H351" s="219"/>
      <c r="I351" s="219"/>
      <c r="J351" s="219"/>
      <c r="K351" s="219"/>
      <c r="L351" s="219"/>
      <c r="M351" s="219"/>
      <c r="BE351" s="223">
        <v>302</v>
      </c>
      <c r="BF351" s="226">
        <f t="shared" si="33"/>
        <v>19169.906844641257</v>
      </c>
      <c r="BG351" s="223">
        <v>302</v>
      </c>
      <c r="BH351" s="227">
        <f t="shared" si="34"/>
        <v>9.8300000000000002E-3</v>
      </c>
      <c r="BI351" s="226">
        <f t="shared" si="32"/>
        <v>188.44018428282357</v>
      </c>
      <c r="BJ351" s="225">
        <f t="shared" si="35"/>
        <v>0</v>
      </c>
    </row>
    <row r="352" spans="8:62" s="223" customFormat="1">
      <c r="H352" s="219"/>
      <c r="I352" s="219"/>
      <c r="J352" s="219"/>
      <c r="K352" s="219"/>
      <c r="L352" s="219"/>
      <c r="M352" s="219"/>
      <c r="BE352" s="223">
        <v>303</v>
      </c>
      <c r="BF352" s="226">
        <f t="shared" si="33"/>
        <v>19358.347028924079</v>
      </c>
      <c r="BG352" s="223">
        <v>303</v>
      </c>
      <c r="BH352" s="227">
        <f t="shared" si="34"/>
        <v>9.8300000000000002E-3</v>
      </c>
      <c r="BI352" s="226">
        <f t="shared" si="32"/>
        <v>190.29255129432372</v>
      </c>
      <c r="BJ352" s="225">
        <f t="shared" si="35"/>
        <v>0</v>
      </c>
    </row>
    <row r="353" spans="8:62" s="223" customFormat="1">
      <c r="H353" s="219"/>
      <c r="I353" s="219"/>
      <c r="J353" s="219"/>
      <c r="K353" s="219"/>
      <c r="L353" s="219"/>
      <c r="M353" s="219"/>
      <c r="BE353" s="223">
        <v>304</v>
      </c>
      <c r="BF353" s="226">
        <f t="shared" si="33"/>
        <v>19548.639580218402</v>
      </c>
      <c r="BG353" s="223">
        <v>304</v>
      </c>
      <c r="BH353" s="227">
        <f t="shared" si="34"/>
        <v>9.8300000000000002E-3</v>
      </c>
      <c r="BI353" s="226">
        <f t="shared" si="32"/>
        <v>192.16312707354689</v>
      </c>
      <c r="BJ353" s="225">
        <f t="shared" si="35"/>
        <v>0</v>
      </c>
    </row>
    <row r="354" spans="8:62" s="223" customFormat="1">
      <c r="H354" s="219"/>
      <c r="I354" s="219"/>
      <c r="J354" s="219"/>
      <c r="K354" s="219"/>
      <c r="L354" s="219"/>
      <c r="M354" s="219"/>
      <c r="BE354" s="223">
        <v>305</v>
      </c>
      <c r="BF354" s="226">
        <f t="shared" si="33"/>
        <v>19740.802707291947</v>
      </c>
      <c r="BG354" s="223">
        <v>305</v>
      </c>
      <c r="BH354" s="227">
        <f t="shared" si="34"/>
        <v>9.8300000000000002E-3</v>
      </c>
      <c r="BI354" s="226">
        <f t="shared" si="32"/>
        <v>194.05209061267985</v>
      </c>
      <c r="BJ354" s="225">
        <f t="shared" si="35"/>
        <v>0</v>
      </c>
    </row>
    <row r="355" spans="8:62" s="223" customFormat="1">
      <c r="H355" s="219"/>
      <c r="I355" s="219"/>
      <c r="J355" s="219"/>
      <c r="K355" s="219"/>
      <c r="L355" s="219"/>
      <c r="M355" s="219"/>
      <c r="BE355" s="223">
        <v>306</v>
      </c>
      <c r="BF355" s="226">
        <f t="shared" si="33"/>
        <v>19934.854797904627</v>
      </c>
      <c r="BG355" s="223">
        <v>306</v>
      </c>
      <c r="BH355" s="227">
        <f t="shared" si="34"/>
        <v>9.8300000000000002E-3</v>
      </c>
      <c r="BI355" s="226">
        <f t="shared" si="32"/>
        <v>195.95962266340248</v>
      </c>
      <c r="BJ355" s="225">
        <f t="shared" si="35"/>
        <v>0</v>
      </c>
    </row>
    <row r="356" spans="8:62" s="223" customFormat="1">
      <c r="H356" s="219"/>
      <c r="I356" s="219"/>
      <c r="J356" s="219"/>
      <c r="K356" s="219"/>
      <c r="L356" s="219"/>
      <c r="M356" s="219"/>
      <c r="BE356" s="223">
        <v>307</v>
      </c>
      <c r="BF356" s="226">
        <f t="shared" si="33"/>
        <v>20130.814420568029</v>
      </c>
      <c r="BG356" s="223">
        <v>307</v>
      </c>
      <c r="BH356" s="227">
        <f t="shared" si="34"/>
        <v>9.8300000000000002E-3</v>
      </c>
      <c r="BI356" s="226">
        <f t="shared" si="32"/>
        <v>197.88590575418374</v>
      </c>
      <c r="BJ356" s="225">
        <f t="shared" si="35"/>
        <v>0</v>
      </c>
    </row>
    <row r="357" spans="8:62" s="223" customFormat="1">
      <c r="H357" s="219"/>
      <c r="I357" s="219"/>
      <c r="J357" s="219"/>
      <c r="K357" s="219"/>
      <c r="L357" s="219"/>
      <c r="M357" s="219"/>
      <c r="BE357" s="223">
        <v>308</v>
      </c>
      <c r="BF357" s="226">
        <f t="shared" si="33"/>
        <v>20328.700326322214</v>
      </c>
      <c r="BG357" s="223">
        <v>308</v>
      </c>
      <c r="BH357" s="227">
        <f t="shared" si="34"/>
        <v>9.8300000000000002E-3</v>
      </c>
      <c r="BI357" s="226">
        <f t="shared" si="32"/>
        <v>199.83112420774737</v>
      </c>
      <c r="BJ357" s="225">
        <f t="shared" si="35"/>
        <v>0</v>
      </c>
    </row>
    <row r="358" spans="8:62" s="223" customFormat="1">
      <c r="H358" s="219"/>
      <c r="I358" s="219"/>
      <c r="J358" s="219"/>
      <c r="K358" s="219"/>
      <c r="L358" s="219"/>
      <c r="M358" s="219"/>
      <c r="BE358" s="223">
        <v>309</v>
      </c>
      <c r="BF358" s="226">
        <f t="shared" si="33"/>
        <v>20528.531450529961</v>
      </c>
      <c r="BG358" s="223">
        <v>309</v>
      </c>
      <c r="BH358" s="227">
        <f t="shared" si="34"/>
        <v>9.8300000000000002E-3</v>
      </c>
      <c r="BI358" s="226">
        <f t="shared" si="32"/>
        <v>201.79546415870954</v>
      </c>
      <c r="BJ358" s="225">
        <f t="shared" si="35"/>
        <v>0</v>
      </c>
    </row>
    <row r="359" spans="8:62" s="223" customFormat="1">
      <c r="H359" s="219"/>
      <c r="I359" s="219"/>
      <c r="J359" s="219"/>
      <c r="K359" s="219"/>
      <c r="L359" s="219"/>
      <c r="M359" s="219"/>
      <c r="BE359" s="223">
        <v>310</v>
      </c>
      <c r="BF359" s="226">
        <f t="shared" si="33"/>
        <v>20730.326914688671</v>
      </c>
      <c r="BG359" s="223">
        <v>310</v>
      </c>
      <c r="BH359" s="227">
        <f t="shared" si="34"/>
        <v>9.8300000000000002E-3</v>
      </c>
      <c r="BI359" s="226">
        <f t="shared" si="32"/>
        <v>203.77911357138964</v>
      </c>
      <c r="BJ359" s="225">
        <f t="shared" si="35"/>
        <v>0</v>
      </c>
    </row>
    <row r="360" spans="8:62" s="223" customFormat="1">
      <c r="H360" s="219"/>
      <c r="I360" s="219"/>
      <c r="J360" s="219"/>
      <c r="K360" s="219"/>
      <c r="L360" s="219"/>
      <c r="M360" s="219"/>
      <c r="BE360" s="223">
        <v>311</v>
      </c>
      <c r="BF360" s="226">
        <f t="shared" si="33"/>
        <v>20934.106028260059</v>
      </c>
      <c r="BG360" s="223">
        <v>311</v>
      </c>
      <c r="BH360" s="227">
        <f t="shared" si="34"/>
        <v>9.8300000000000002E-3</v>
      </c>
      <c r="BI360" s="226">
        <f t="shared" si="32"/>
        <v>205.78226225779639</v>
      </c>
      <c r="BJ360" s="225">
        <f t="shared" si="35"/>
        <v>0</v>
      </c>
    </row>
    <row r="361" spans="8:62" s="223" customFormat="1">
      <c r="H361" s="219"/>
      <c r="I361" s="219"/>
      <c r="J361" s="219"/>
      <c r="K361" s="219"/>
      <c r="L361" s="219"/>
      <c r="M361" s="219"/>
      <c r="BE361" s="223">
        <v>312</v>
      </c>
      <c r="BF361" s="226">
        <f t="shared" si="33"/>
        <v>21139.888290517854</v>
      </c>
      <c r="BG361" s="223">
        <v>312</v>
      </c>
      <c r="BH361" s="227">
        <f t="shared" si="34"/>
        <v>9.8300000000000002E-3</v>
      </c>
      <c r="BI361" s="226">
        <f t="shared" si="32"/>
        <v>207.8051018957905</v>
      </c>
      <c r="BJ361" s="225">
        <f t="shared" si="35"/>
        <v>0</v>
      </c>
    </row>
    <row r="362" spans="8:62" s="223" customFormat="1">
      <c r="H362" s="219"/>
      <c r="I362" s="219"/>
      <c r="J362" s="219"/>
      <c r="K362" s="219"/>
      <c r="L362" s="219"/>
      <c r="M362" s="219"/>
      <c r="BE362" s="223">
        <v>313</v>
      </c>
      <c r="BF362" s="226">
        <f t="shared" si="33"/>
        <v>21347.693392413647</v>
      </c>
      <c r="BG362" s="223">
        <v>313</v>
      </c>
      <c r="BH362" s="227">
        <f t="shared" si="34"/>
        <v>9.8300000000000002E-3</v>
      </c>
      <c r="BI362" s="226">
        <f t="shared" si="32"/>
        <v>209.84782604742614</v>
      </c>
      <c r="BJ362" s="225">
        <f t="shared" si="35"/>
        <v>0</v>
      </c>
    </row>
    <row r="363" spans="8:62" s="223" customFormat="1">
      <c r="H363" s="219"/>
      <c r="I363" s="219"/>
      <c r="J363" s="219"/>
      <c r="K363" s="219"/>
      <c r="L363" s="219"/>
      <c r="M363" s="219"/>
      <c r="BE363" s="223">
        <v>314</v>
      </c>
      <c r="BF363" s="226">
        <f t="shared" si="33"/>
        <v>21557.541218461072</v>
      </c>
      <c r="BG363" s="223">
        <v>314</v>
      </c>
      <c r="BH363" s="227">
        <f t="shared" si="34"/>
        <v>9.8300000000000002E-3</v>
      </c>
      <c r="BI363" s="226">
        <f t="shared" si="32"/>
        <v>211.91063017747234</v>
      </c>
      <c r="BJ363" s="225">
        <f t="shared" si="35"/>
        <v>0</v>
      </c>
    </row>
    <row r="364" spans="8:62" s="223" customFormat="1">
      <c r="H364" s="219"/>
      <c r="I364" s="219"/>
      <c r="J364" s="219"/>
      <c r="K364" s="219"/>
      <c r="L364" s="219"/>
      <c r="M364" s="219"/>
      <c r="BE364" s="223">
        <v>315</v>
      </c>
      <c r="BF364" s="226">
        <f t="shared" si="33"/>
        <v>21769.451848638546</v>
      </c>
      <c r="BG364" s="223">
        <v>315</v>
      </c>
      <c r="BH364" s="227">
        <f t="shared" si="34"/>
        <v>9.8300000000000002E-3</v>
      </c>
      <c r="BI364" s="226">
        <f t="shared" si="32"/>
        <v>213.99371167211692</v>
      </c>
      <c r="BJ364" s="225">
        <f t="shared" si="35"/>
        <v>0</v>
      </c>
    </row>
    <row r="365" spans="8:62" s="223" customFormat="1">
      <c r="H365" s="219"/>
      <c r="I365" s="219"/>
      <c r="J365" s="219"/>
      <c r="K365" s="219"/>
      <c r="L365" s="219"/>
      <c r="M365" s="219"/>
      <c r="BE365" s="223">
        <v>316</v>
      </c>
      <c r="BF365" s="226">
        <f t="shared" si="33"/>
        <v>21983.445560310662</v>
      </c>
      <c r="BG365" s="223">
        <v>316</v>
      </c>
      <c r="BH365" s="227">
        <f t="shared" si="34"/>
        <v>9.8300000000000002E-3</v>
      </c>
      <c r="BI365" s="226">
        <f t="shared" si="32"/>
        <v>216.0972698578538</v>
      </c>
      <c r="BJ365" s="225">
        <f t="shared" si="35"/>
        <v>0</v>
      </c>
    </row>
    <row r="366" spans="8:62" s="223" customFormat="1">
      <c r="H366" s="219"/>
      <c r="I366" s="219"/>
      <c r="J366" s="219"/>
      <c r="K366" s="219"/>
      <c r="L366" s="219"/>
      <c r="M366" s="219"/>
      <c r="BE366" s="223">
        <v>317</v>
      </c>
      <c r="BF366" s="226">
        <f t="shared" si="33"/>
        <v>22199.542830168517</v>
      </c>
      <c r="BG366" s="223">
        <v>317</v>
      </c>
      <c r="BH366" s="227">
        <f t="shared" si="34"/>
        <v>9.8300000000000002E-3</v>
      </c>
      <c r="BI366" s="226">
        <f t="shared" si="32"/>
        <v>218.22150602055652</v>
      </c>
      <c r="BJ366" s="225">
        <f t="shared" si="35"/>
        <v>0</v>
      </c>
    </row>
    <row r="367" spans="8:62" s="223" customFormat="1">
      <c r="H367" s="219"/>
      <c r="I367" s="219"/>
      <c r="J367" s="219"/>
      <c r="K367" s="219"/>
      <c r="L367" s="219"/>
      <c r="M367" s="219"/>
      <c r="BE367" s="223">
        <v>318</v>
      </c>
      <c r="BF367" s="226">
        <f t="shared" si="33"/>
        <v>22417.764336189073</v>
      </c>
      <c r="BG367" s="223">
        <v>318</v>
      </c>
      <c r="BH367" s="227">
        <f t="shared" si="34"/>
        <v>9.8300000000000002E-3</v>
      </c>
      <c r="BI367" s="226">
        <f t="shared" si="32"/>
        <v>220.36662342473861</v>
      </c>
      <c r="BJ367" s="225">
        <f t="shared" si="35"/>
        <v>0</v>
      </c>
    </row>
    <row r="368" spans="8:62" s="223" customFormat="1">
      <c r="H368" s="219"/>
      <c r="I368" s="219"/>
      <c r="J368" s="219"/>
      <c r="K368" s="219"/>
      <c r="L368" s="219"/>
      <c r="M368" s="219"/>
      <c r="BE368" s="223">
        <v>319</v>
      </c>
      <c r="BF368" s="226">
        <f t="shared" si="33"/>
        <v>22638.130959613813</v>
      </c>
      <c r="BG368" s="223">
        <v>319</v>
      </c>
      <c r="BH368" s="227">
        <f t="shared" si="34"/>
        <v>9.8300000000000002E-3</v>
      </c>
      <c r="BI368" s="226">
        <f t="shared" si="32"/>
        <v>222.53282733300378</v>
      </c>
      <c r="BJ368" s="225">
        <f t="shared" si="35"/>
        <v>0</v>
      </c>
    </row>
    <row r="369" spans="8:62" s="223" customFormat="1">
      <c r="H369" s="219"/>
      <c r="I369" s="219"/>
      <c r="J369" s="219"/>
      <c r="K369" s="219"/>
      <c r="L369" s="219"/>
      <c r="M369" s="219"/>
      <c r="BE369" s="223">
        <v>320</v>
      </c>
      <c r="BF369" s="226">
        <f t="shared" si="33"/>
        <v>22860.663786946818</v>
      </c>
      <c r="BG369" s="223">
        <v>320</v>
      </c>
      <c r="BH369" s="227">
        <f t="shared" si="34"/>
        <v>9.8300000000000002E-3</v>
      </c>
      <c r="BI369" s="226">
        <f t="shared" si="32"/>
        <v>224.72032502568723</v>
      </c>
      <c r="BJ369" s="225">
        <f t="shared" si="35"/>
        <v>0</v>
      </c>
    </row>
    <row r="370" spans="8:62" s="223" customFormat="1">
      <c r="H370" s="219"/>
      <c r="I370" s="219"/>
      <c r="J370" s="219"/>
      <c r="K370" s="219"/>
      <c r="L370" s="219"/>
      <c r="M370" s="219"/>
      <c r="BE370" s="223">
        <v>321</v>
      </c>
      <c r="BF370" s="226">
        <f t="shared" si="33"/>
        <v>23085.384111972504</v>
      </c>
      <c r="BG370" s="223">
        <v>321</v>
      </c>
      <c r="BH370" s="227">
        <f t="shared" si="34"/>
        <v>9.8300000000000002E-3</v>
      </c>
      <c r="BI370" s="226">
        <f t="shared" ref="BI370:BI433" si="36">BF370*BH370</f>
        <v>226.92932582068971</v>
      </c>
      <c r="BJ370" s="225">
        <f t="shared" si="35"/>
        <v>0</v>
      </c>
    </row>
    <row r="371" spans="8:62" s="223" customFormat="1">
      <c r="H371" s="219"/>
      <c r="I371" s="219"/>
      <c r="J371" s="219"/>
      <c r="K371" s="219"/>
      <c r="L371" s="219"/>
      <c r="M371" s="219"/>
      <c r="BE371" s="223">
        <v>322</v>
      </c>
      <c r="BF371" s="226">
        <f t="shared" ref="BF371:BF434" si="37">BF370+BI370+BJ371</f>
        <v>23312.313437793193</v>
      </c>
      <c r="BG371" s="223">
        <v>322</v>
      </c>
      <c r="BH371" s="227">
        <f t="shared" ref="BH371:BH434" si="38">BH370</f>
        <v>9.8300000000000002E-3</v>
      </c>
      <c r="BI371" s="226">
        <f t="shared" si="36"/>
        <v>229.16004109350709</v>
      </c>
      <c r="BJ371" s="225">
        <f t="shared" ref="BJ371:BJ434" si="39">BJ370</f>
        <v>0</v>
      </c>
    </row>
    <row r="372" spans="8:62" s="223" customFormat="1">
      <c r="H372" s="219"/>
      <c r="I372" s="219"/>
      <c r="J372" s="219"/>
      <c r="K372" s="219"/>
      <c r="L372" s="219"/>
      <c r="M372" s="219"/>
      <c r="BE372" s="223">
        <v>323</v>
      </c>
      <c r="BF372" s="226">
        <f t="shared" si="37"/>
        <v>23541.473478886699</v>
      </c>
      <c r="BG372" s="223">
        <v>323</v>
      </c>
      <c r="BH372" s="227">
        <f t="shared" si="38"/>
        <v>9.8300000000000002E-3</v>
      </c>
      <c r="BI372" s="226">
        <f t="shared" si="36"/>
        <v>231.41268429745625</v>
      </c>
      <c r="BJ372" s="225">
        <f t="shared" si="39"/>
        <v>0</v>
      </c>
    </row>
    <row r="373" spans="8:62" s="223" customFormat="1">
      <c r="H373" s="219"/>
      <c r="I373" s="219"/>
      <c r="J373" s="219"/>
      <c r="K373" s="219"/>
      <c r="L373" s="219"/>
      <c r="M373" s="219"/>
      <c r="BE373" s="223">
        <v>324</v>
      </c>
      <c r="BF373" s="226">
        <f t="shared" si="37"/>
        <v>23772.886163184154</v>
      </c>
      <c r="BG373" s="223">
        <v>324</v>
      </c>
      <c r="BH373" s="227">
        <f t="shared" si="38"/>
        <v>9.8300000000000002E-3</v>
      </c>
      <c r="BI373" s="226">
        <f t="shared" si="36"/>
        <v>233.68747098410023</v>
      </c>
      <c r="BJ373" s="225">
        <f t="shared" si="39"/>
        <v>0</v>
      </c>
    </row>
    <row r="374" spans="8:62" s="223" customFormat="1">
      <c r="H374" s="219"/>
      <c r="I374" s="219"/>
      <c r="J374" s="219"/>
      <c r="K374" s="219"/>
      <c r="L374" s="219"/>
      <c r="M374" s="219"/>
      <c r="BE374" s="223">
        <v>325</v>
      </c>
      <c r="BF374" s="226">
        <f t="shared" si="37"/>
        <v>24006.573634168253</v>
      </c>
      <c r="BG374" s="223">
        <v>325</v>
      </c>
      <c r="BH374" s="227">
        <f t="shared" si="38"/>
        <v>9.8300000000000002E-3</v>
      </c>
      <c r="BI374" s="226">
        <f t="shared" si="36"/>
        <v>235.98461882387394</v>
      </c>
      <c r="BJ374" s="225">
        <f t="shared" si="39"/>
        <v>0</v>
      </c>
    </row>
    <row r="375" spans="8:62" s="223" customFormat="1">
      <c r="H375" s="219"/>
      <c r="I375" s="219"/>
      <c r="J375" s="219"/>
      <c r="K375" s="219"/>
      <c r="L375" s="219"/>
      <c r="M375" s="219"/>
      <c r="BE375" s="223">
        <v>326</v>
      </c>
      <c r="BF375" s="226">
        <f t="shared" si="37"/>
        <v>24242.558252992127</v>
      </c>
      <c r="BG375" s="223">
        <v>326</v>
      </c>
      <c r="BH375" s="227">
        <f t="shared" si="38"/>
        <v>9.8300000000000002E-3</v>
      </c>
      <c r="BI375" s="226">
        <f t="shared" si="36"/>
        <v>238.3043476269126</v>
      </c>
      <c r="BJ375" s="225">
        <f t="shared" si="39"/>
        <v>0</v>
      </c>
    </row>
    <row r="376" spans="8:62" s="223" customFormat="1">
      <c r="H376" s="219"/>
      <c r="I376" s="219"/>
      <c r="J376" s="219"/>
      <c r="K376" s="219"/>
      <c r="L376" s="219"/>
      <c r="M376" s="219"/>
      <c r="BE376" s="223">
        <v>327</v>
      </c>
      <c r="BF376" s="226">
        <f t="shared" si="37"/>
        <v>24480.862600619039</v>
      </c>
      <c r="BG376" s="223">
        <v>327</v>
      </c>
      <c r="BH376" s="227">
        <f t="shared" si="38"/>
        <v>9.8300000000000002E-3</v>
      </c>
      <c r="BI376" s="226">
        <f t="shared" si="36"/>
        <v>240.64687936408515</v>
      </c>
      <c r="BJ376" s="225">
        <f t="shared" si="39"/>
        <v>0</v>
      </c>
    </row>
    <row r="377" spans="8:62" s="223" customFormat="1">
      <c r="H377" s="219"/>
      <c r="I377" s="219"/>
      <c r="J377" s="219"/>
      <c r="K377" s="219"/>
      <c r="L377" s="219"/>
      <c r="M377" s="219"/>
      <c r="BE377" s="223">
        <v>328</v>
      </c>
      <c r="BF377" s="226">
        <f t="shared" si="37"/>
        <v>24721.509479983124</v>
      </c>
      <c r="BG377" s="223">
        <v>328</v>
      </c>
      <c r="BH377" s="227">
        <f t="shared" si="38"/>
        <v>9.8300000000000002E-3</v>
      </c>
      <c r="BI377" s="226">
        <f t="shared" si="36"/>
        <v>243.01243818823411</v>
      </c>
      <c r="BJ377" s="225">
        <f t="shared" si="39"/>
        <v>0</v>
      </c>
    </row>
    <row r="378" spans="8:62" s="223" customFormat="1">
      <c r="H378" s="219"/>
      <c r="I378" s="219"/>
      <c r="J378" s="219"/>
      <c r="K378" s="219"/>
      <c r="L378" s="219"/>
      <c r="M378" s="219"/>
      <c r="BE378" s="223">
        <v>329</v>
      </c>
      <c r="BF378" s="226">
        <f t="shared" si="37"/>
        <v>24964.521918171358</v>
      </c>
      <c r="BG378" s="223">
        <v>329</v>
      </c>
      <c r="BH378" s="227">
        <f t="shared" si="38"/>
        <v>9.8300000000000002E-3</v>
      </c>
      <c r="BI378" s="226">
        <f t="shared" si="36"/>
        <v>245.40125045562445</v>
      </c>
      <c r="BJ378" s="225">
        <f t="shared" si="39"/>
        <v>0</v>
      </c>
    </row>
    <row r="379" spans="8:62" s="223" customFormat="1">
      <c r="H379" s="219"/>
      <c r="I379" s="219"/>
      <c r="J379" s="219"/>
      <c r="K379" s="219"/>
      <c r="L379" s="219"/>
      <c r="M379" s="219"/>
      <c r="BE379" s="223">
        <v>330</v>
      </c>
      <c r="BF379" s="226">
        <f t="shared" si="37"/>
        <v>25209.923168626981</v>
      </c>
      <c r="BG379" s="223">
        <v>330</v>
      </c>
      <c r="BH379" s="227">
        <f t="shared" si="38"/>
        <v>9.8300000000000002E-3</v>
      </c>
      <c r="BI379" s="226">
        <f t="shared" si="36"/>
        <v>247.81354474760323</v>
      </c>
      <c r="BJ379" s="225">
        <f t="shared" si="39"/>
        <v>0</v>
      </c>
    </row>
    <row r="380" spans="8:62" s="223" customFormat="1">
      <c r="H380" s="219"/>
      <c r="I380" s="219"/>
      <c r="J380" s="219"/>
      <c r="K380" s="219"/>
      <c r="L380" s="219"/>
      <c r="M380" s="219"/>
      <c r="BE380" s="223">
        <v>331</v>
      </c>
      <c r="BF380" s="226">
        <f t="shared" si="37"/>
        <v>25457.736713374583</v>
      </c>
      <c r="BG380" s="223">
        <v>331</v>
      </c>
      <c r="BH380" s="227">
        <f t="shared" si="38"/>
        <v>9.8300000000000002E-3</v>
      </c>
      <c r="BI380" s="226">
        <f t="shared" si="36"/>
        <v>250.24955189247214</v>
      </c>
      <c r="BJ380" s="225">
        <f t="shared" si="39"/>
        <v>0</v>
      </c>
    </row>
    <row r="381" spans="8:62" s="223" customFormat="1">
      <c r="H381" s="219"/>
      <c r="I381" s="219"/>
      <c r="J381" s="219"/>
      <c r="K381" s="219"/>
      <c r="L381" s="219"/>
      <c r="M381" s="219"/>
      <c r="BE381" s="223">
        <v>332</v>
      </c>
      <c r="BF381" s="226">
        <f t="shared" si="37"/>
        <v>25707.986265267056</v>
      </c>
      <c r="BG381" s="223">
        <v>332</v>
      </c>
      <c r="BH381" s="227">
        <f t="shared" si="38"/>
        <v>9.8300000000000002E-3</v>
      </c>
      <c r="BI381" s="226">
        <f t="shared" si="36"/>
        <v>252.70950498757517</v>
      </c>
      <c r="BJ381" s="225">
        <f t="shared" si="39"/>
        <v>0</v>
      </c>
    </row>
    <row r="382" spans="8:62" s="223" customFormat="1">
      <c r="H382" s="219"/>
      <c r="I382" s="219"/>
      <c r="J382" s="219"/>
      <c r="K382" s="219"/>
      <c r="L382" s="219"/>
      <c r="M382" s="219"/>
      <c r="BE382" s="223">
        <v>333</v>
      </c>
      <c r="BF382" s="226">
        <f t="shared" si="37"/>
        <v>25960.695770254631</v>
      </c>
      <c r="BG382" s="223">
        <v>333</v>
      </c>
      <c r="BH382" s="227">
        <f t="shared" si="38"/>
        <v>9.8300000000000002E-3</v>
      </c>
      <c r="BI382" s="226">
        <f t="shared" si="36"/>
        <v>255.19363942160302</v>
      </c>
      <c r="BJ382" s="225">
        <f t="shared" si="39"/>
        <v>0</v>
      </c>
    </row>
    <row r="383" spans="8:62" s="223" customFormat="1">
      <c r="H383" s="219"/>
      <c r="I383" s="219"/>
      <c r="J383" s="219"/>
      <c r="K383" s="219"/>
      <c r="L383" s="219"/>
      <c r="M383" s="219"/>
      <c r="BE383" s="223">
        <v>334</v>
      </c>
      <c r="BF383" s="226">
        <f t="shared" si="37"/>
        <v>26215.889409676234</v>
      </c>
      <c r="BG383" s="223">
        <v>334</v>
      </c>
      <c r="BH383" s="227">
        <f t="shared" si="38"/>
        <v>9.8300000000000002E-3</v>
      </c>
      <c r="BI383" s="226">
        <f t="shared" si="36"/>
        <v>257.70219289711741</v>
      </c>
      <c r="BJ383" s="225">
        <f t="shared" si="39"/>
        <v>0</v>
      </c>
    </row>
    <row r="384" spans="8:62" s="223" customFormat="1">
      <c r="H384" s="219"/>
      <c r="I384" s="219"/>
      <c r="J384" s="219"/>
      <c r="K384" s="219"/>
      <c r="L384" s="219"/>
      <c r="M384" s="219"/>
      <c r="BE384" s="223">
        <v>335</v>
      </c>
      <c r="BF384" s="226">
        <f t="shared" si="37"/>
        <v>26473.591602573353</v>
      </c>
      <c r="BG384" s="223">
        <v>335</v>
      </c>
      <c r="BH384" s="227">
        <f t="shared" si="38"/>
        <v>9.8300000000000002E-3</v>
      </c>
      <c r="BI384" s="226">
        <f t="shared" si="36"/>
        <v>260.23540545329604</v>
      </c>
      <c r="BJ384" s="225">
        <f t="shared" si="39"/>
        <v>0</v>
      </c>
    </row>
    <row r="385" spans="8:62" s="223" customFormat="1">
      <c r="H385" s="219"/>
      <c r="I385" s="219"/>
      <c r="J385" s="219"/>
      <c r="K385" s="219"/>
      <c r="L385" s="219"/>
      <c r="M385" s="219"/>
      <c r="BE385" s="223">
        <v>336</v>
      </c>
      <c r="BF385" s="226">
        <f t="shared" si="37"/>
        <v>26733.827008026648</v>
      </c>
      <c r="BG385" s="223">
        <v>336</v>
      </c>
      <c r="BH385" s="227">
        <f t="shared" si="38"/>
        <v>9.8300000000000002E-3</v>
      </c>
      <c r="BI385" s="226">
        <f t="shared" si="36"/>
        <v>262.79351948890195</v>
      </c>
      <c r="BJ385" s="225">
        <f t="shared" si="39"/>
        <v>0</v>
      </c>
    </row>
    <row r="386" spans="8:62" s="223" customFormat="1">
      <c r="H386" s="219"/>
      <c r="I386" s="219"/>
      <c r="J386" s="219"/>
      <c r="K386" s="219"/>
      <c r="L386" s="219"/>
      <c r="M386" s="219"/>
      <c r="BE386" s="223">
        <v>337</v>
      </c>
      <c r="BF386" s="226">
        <f t="shared" si="37"/>
        <v>26996.620527515552</v>
      </c>
      <c r="BG386" s="223">
        <v>337</v>
      </c>
      <c r="BH386" s="227">
        <f t="shared" si="38"/>
        <v>9.8300000000000002E-3</v>
      </c>
      <c r="BI386" s="226">
        <f t="shared" si="36"/>
        <v>265.37677978547788</v>
      </c>
      <c r="BJ386" s="225">
        <f t="shared" si="39"/>
        <v>0</v>
      </c>
    </row>
    <row r="387" spans="8:62" s="223" customFormat="1">
      <c r="H387" s="219"/>
      <c r="I387" s="219"/>
      <c r="J387" s="219"/>
      <c r="K387" s="219"/>
      <c r="L387" s="219"/>
      <c r="M387" s="219"/>
      <c r="BE387" s="223">
        <v>338</v>
      </c>
      <c r="BF387" s="226">
        <f t="shared" si="37"/>
        <v>27261.99730730103</v>
      </c>
      <c r="BG387" s="223">
        <v>338</v>
      </c>
      <c r="BH387" s="227">
        <f t="shared" si="38"/>
        <v>9.8300000000000002E-3</v>
      </c>
      <c r="BI387" s="226">
        <f t="shared" si="36"/>
        <v>267.98543353076911</v>
      </c>
      <c r="BJ387" s="225">
        <f t="shared" si="39"/>
        <v>0</v>
      </c>
    </row>
    <row r="388" spans="8:62" s="223" customFormat="1">
      <c r="H388" s="219"/>
      <c r="I388" s="219"/>
      <c r="J388" s="219"/>
      <c r="K388" s="219"/>
      <c r="L388" s="219"/>
      <c r="M388" s="219"/>
      <c r="BE388" s="223">
        <v>339</v>
      </c>
      <c r="BF388" s="226">
        <f t="shared" si="37"/>
        <v>27529.982740831798</v>
      </c>
      <c r="BG388" s="223">
        <v>339</v>
      </c>
      <c r="BH388" s="227">
        <f t="shared" si="38"/>
        <v>9.8300000000000002E-3</v>
      </c>
      <c r="BI388" s="226">
        <f t="shared" si="36"/>
        <v>270.61973034237656</v>
      </c>
      <c r="BJ388" s="225">
        <f t="shared" si="39"/>
        <v>0</v>
      </c>
    </row>
    <row r="389" spans="8:62" s="223" customFormat="1">
      <c r="H389" s="219"/>
      <c r="I389" s="219"/>
      <c r="J389" s="219"/>
      <c r="K389" s="219"/>
      <c r="L389" s="219"/>
      <c r="M389" s="219"/>
      <c r="BE389" s="223">
        <v>340</v>
      </c>
      <c r="BF389" s="226">
        <f t="shared" si="37"/>
        <v>27800.602471174174</v>
      </c>
      <c r="BG389" s="223">
        <v>340</v>
      </c>
      <c r="BH389" s="227">
        <f t="shared" si="38"/>
        <v>9.8300000000000002E-3</v>
      </c>
      <c r="BI389" s="226">
        <f t="shared" si="36"/>
        <v>273.27992229164215</v>
      </c>
      <c r="BJ389" s="225">
        <f t="shared" si="39"/>
        <v>0</v>
      </c>
    </row>
    <row r="390" spans="8:62" s="223" customFormat="1">
      <c r="H390" s="219"/>
      <c r="I390" s="219"/>
      <c r="J390" s="219"/>
      <c r="K390" s="219"/>
      <c r="L390" s="219"/>
      <c r="M390" s="219"/>
      <c r="BE390" s="223">
        <v>341</v>
      </c>
      <c r="BF390" s="226">
        <f t="shared" si="37"/>
        <v>28073.882393465818</v>
      </c>
      <c r="BG390" s="223">
        <v>341</v>
      </c>
      <c r="BH390" s="227">
        <f t="shared" si="38"/>
        <v>9.8300000000000002E-3</v>
      </c>
      <c r="BI390" s="226">
        <f t="shared" si="36"/>
        <v>275.96626392776898</v>
      </c>
      <c r="BJ390" s="225">
        <f t="shared" si="39"/>
        <v>0</v>
      </c>
    </row>
    <row r="391" spans="8:62" s="223" customFormat="1">
      <c r="H391" s="219"/>
      <c r="I391" s="219"/>
      <c r="J391" s="219"/>
      <c r="K391" s="219"/>
      <c r="L391" s="219"/>
      <c r="M391" s="219"/>
      <c r="BE391" s="223">
        <v>342</v>
      </c>
      <c r="BF391" s="226">
        <f t="shared" si="37"/>
        <v>28349.848657393588</v>
      </c>
      <c r="BG391" s="223">
        <v>342</v>
      </c>
      <c r="BH391" s="227">
        <f t="shared" si="38"/>
        <v>9.8300000000000002E-3</v>
      </c>
      <c r="BI391" s="226">
        <f t="shared" si="36"/>
        <v>278.67901230217899</v>
      </c>
      <c r="BJ391" s="225">
        <f t="shared" si="39"/>
        <v>0</v>
      </c>
    </row>
    <row r="392" spans="8:62" s="223" customFormat="1">
      <c r="H392" s="219"/>
      <c r="I392" s="219"/>
      <c r="J392" s="219"/>
      <c r="K392" s="219"/>
      <c r="L392" s="219"/>
      <c r="M392" s="219"/>
      <c r="BE392" s="223">
        <v>343</v>
      </c>
      <c r="BF392" s="226">
        <f t="shared" si="37"/>
        <v>28628.527669695766</v>
      </c>
      <c r="BG392" s="223">
        <v>343</v>
      </c>
      <c r="BH392" s="227">
        <f t="shared" si="38"/>
        <v>9.8300000000000002E-3</v>
      </c>
      <c r="BI392" s="226">
        <f t="shared" si="36"/>
        <v>281.41842699310939</v>
      </c>
      <c r="BJ392" s="225">
        <f t="shared" si="39"/>
        <v>0</v>
      </c>
    </row>
    <row r="393" spans="8:62" s="223" customFormat="1">
      <c r="H393" s="219"/>
      <c r="I393" s="219"/>
      <c r="J393" s="219"/>
      <c r="K393" s="219"/>
      <c r="L393" s="219"/>
      <c r="M393" s="219"/>
      <c r="BE393" s="223">
        <v>344</v>
      </c>
      <c r="BF393" s="226">
        <f t="shared" si="37"/>
        <v>28909.946096688876</v>
      </c>
      <c r="BG393" s="223">
        <v>344</v>
      </c>
      <c r="BH393" s="227">
        <f t="shared" si="38"/>
        <v>9.8300000000000002E-3</v>
      </c>
      <c r="BI393" s="226">
        <f t="shared" si="36"/>
        <v>284.18477013045168</v>
      </c>
      <c r="BJ393" s="225">
        <f t="shared" si="39"/>
        <v>0</v>
      </c>
    </row>
    <row r="394" spans="8:62" s="223" customFormat="1">
      <c r="H394" s="219"/>
      <c r="I394" s="219"/>
      <c r="J394" s="219"/>
      <c r="K394" s="219"/>
      <c r="L394" s="219"/>
      <c r="M394" s="219"/>
      <c r="BE394" s="223">
        <v>345</v>
      </c>
      <c r="BF394" s="226">
        <f t="shared" si="37"/>
        <v>29194.130866819327</v>
      </c>
      <c r="BG394" s="223">
        <v>345</v>
      </c>
      <c r="BH394" s="227">
        <f t="shared" si="38"/>
        <v>9.8300000000000002E-3</v>
      </c>
      <c r="BI394" s="226">
        <f t="shared" si="36"/>
        <v>286.97830642083397</v>
      </c>
      <c r="BJ394" s="225">
        <f t="shared" si="39"/>
        <v>0</v>
      </c>
    </row>
    <row r="395" spans="8:62" s="223" customFormat="1">
      <c r="H395" s="219"/>
      <c r="I395" s="219"/>
      <c r="J395" s="219"/>
      <c r="K395" s="219"/>
      <c r="L395" s="219"/>
      <c r="M395" s="219"/>
      <c r="BE395" s="223">
        <v>346</v>
      </c>
      <c r="BF395" s="226">
        <f t="shared" si="37"/>
        <v>29481.109173240162</v>
      </c>
      <c r="BG395" s="223">
        <v>346</v>
      </c>
      <c r="BH395" s="227">
        <f t="shared" si="38"/>
        <v>9.8300000000000002E-3</v>
      </c>
      <c r="BI395" s="226">
        <f t="shared" si="36"/>
        <v>289.79930317295077</v>
      </c>
      <c r="BJ395" s="225">
        <f t="shared" si="39"/>
        <v>0</v>
      </c>
    </row>
    <row r="396" spans="8:62" s="223" customFormat="1">
      <c r="H396" s="219"/>
      <c r="I396" s="219"/>
      <c r="J396" s="219"/>
      <c r="K396" s="219"/>
      <c r="L396" s="219"/>
      <c r="M396" s="219"/>
      <c r="BE396" s="223">
        <v>347</v>
      </c>
      <c r="BF396" s="226">
        <f t="shared" si="37"/>
        <v>29770.908476413111</v>
      </c>
      <c r="BG396" s="223">
        <v>347</v>
      </c>
      <c r="BH396" s="227">
        <f t="shared" si="38"/>
        <v>9.8300000000000002E-3</v>
      </c>
      <c r="BI396" s="226">
        <f t="shared" si="36"/>
        <v>292.64803032314092</v>
      </c>
      <c r="BJ396" s="225">
        <f t="shared" si="39"/>
        <v>0</v>
      </c>
    </row>
    <row r="397" spans="8:62" s="223" customFormat="1">
      <c r="H397" s="219"/>
      <c r="I397" s="219"/>
      <c r="J397" s="219"/>
      <c r="K397" s="219"/>
      <c r="L397" s="219"/>
      <c r="M397" s="219"/>
      <c r="BE397" s="223">
        <v>348</v>
      </c>
      <c r="BF397" s="226">
        <f t="shared" si="37"/>
        <v>30063.556506736251</v>
      </c>
      <c r="BG397" s="223">
        <v>348</v>
      </c>
      <c r="BH397" s="227">
        <f t="shared" si="38"/>
        <v>9.8300000000000002E-3</v>
      </c>
      <c r="BI397" s="226">
        <f t="shared" si="36"/>
        <v>295.52476046121734</v>
      </c>
      <c r="BJ397" s="225">
        <f t="shared" si="39"/>
        <v>0</v>
      </c>
    </row>
    <row r="398" spans="8:62" s="223" customFormat="1">
      <c r="H398" s="219"/>
      <c r="I398" s="219"/>
      <c r="J398" s="219"/>
      <c r="K398" s="219"/>
      <c r="L398" s="219"/>
      <c r="M398" s="219"/>
      <c r="BE398" s="223">
        <v>349</v>
      </c>
      <c r="BF398" s="226">
        <f t="shared" si="37"/>
        <v>30359.081267197467</v>
      </c>
      <c r="BG398" s="223">
        <v>349</v>
      </c>
      <c r="BH398" s="227">
        <f t="shared" si="38"/>
        <v>9.8300000000000002E-3</v>
      </c>
      <c r="BI398" s="226">
        <f t="shared" si="36"/>
        <v>298.42976885655111</v>
      </c>
      <c r="BJ398" s="225">
        <f t="shared" si="39"/>
        <v>0</v>
      </c>
    </row>
    <row r="399" spans="8:62" s="223" customFormat="1">
      <c r="H399" s="219"/>
      <c r="I399" s="219"/>
      <c r="J399" s="219"/>
      <c r="K399" s="219"/>
      <c r="L399" s="219"/>
      <c r="M399" s="219"/>
      <c r="BE399" s="223">
        <v>350</v>
      </c>
      <c r="BF399" s="226">
        <f t="shared" si="37"/>
        <v>30657.511036054017</v>
      </c>
      <c r="BG399" s="223">
        <v>350</v>
      </c>
      <c r="BH399" s="227">
        <f t="shared" si="38"/>
        <v>9.8300000000000002E-3</v>
      </c>
      <c r="BI399" s="226">
        <f t="shared" si="36"/>
        <v>301.36333348441099</v>
      </c>
      <c r="BJ399" s="225">
        <f t="shared" si="39"/>
        <v>0</v>
      </c>
    </row>
    <row r="400" spans="8:62" s="223" customFormat="1">
      <c r="H400" s="219"/>
      <c r="I400" s="219"/>
      <c r="J400" s="219"/>
      <c r="K400" s="219"/>
      <c r="L400" s="219"/>
      <c r="M400" s="219"/>
      <c r="BE400" s="223">
        <v>351</v>
      </c>
      <c r="BF400" s="226">
        <f t="shared" si="37"/>
        <v>30958.874369538429</v>
      </c>
      <c r="BG400" s="223">
        <v>351</v>
      </c>
      <c r="BH400" s="227">
        <f t="shared" si="38"/>
        <v>9.8300000000000002E-3</v>
      </c>
      <c r="BI400" s="226">
        <f t="shared" si="36"/>
        <v>304.32573505256278</v>
      </c>
      <c r="BJ400" s="225">
        <f t="shared" si="39"/>
        <v>0</v>
      </c>
    </row>
    <row r="401" spans="8:62" s="223" customFormat="1">
      <c r="H401" s="219"/>
      <c r="I401" s="219"/>
      <c r="J401" s="219"/>
      <c r="K401" s="219"/>
      <c r="L401" s="219"/>
      <c r="M401" s="219"/>
      <c r="BE401" s="223">
        <v>352</v>
      </c>
      <c r="BF401" s="226">
        <f t="shared" si="37"/>
        <v>31263.200104590993</v>
      </c>
      <c r="BG401" s="223">
        <v>352</v>
      </c>
      <c r="BH401" s="227">
        <f t="shared" si="38"/>
        <v>9.8300000000000002E-3</v>
      </c>
      <c r="BI401" s="226">
        <f t="shared" si="36"/>
        <v>307.31725702812946</v>
      </c>
      <c r="BJ401" s="225">
        <f t="shared" si="39"/>
        <v>0</v>
      </c>
    </row>
    <row r="402" spans="8:62" s="223" customFormat="1">
      <c r="H402" s="219"/>
      <c r="I402" s="219"/>
      <c r="J402" s="219"/>
      <c r="K402" s="219"/>
      <c r="L402" s="219"/>
      <c r="M402" s="219"/>
      <c r="BE402" s="223">
        <v>353</v>
      </c>
      <c r="BF402" s="226">
        <f t="shared" si="37"/>
        <v>31570.517361619124</v>
      </c>
      <c r="BG402" s="223">
        <v>353</v>
      </c>
      <c r="BH402" s="227">
        <f t="shared" si="38"/>
        <v>9.8300000000000002E-3</v>
      </c>
      <c r="BI402" s="226">
        <f t="shared" si="36"/>
        <v>310.33818566471598</v>
      </c>
      <c r="BJ402" s="225">
        <f t="shared" si="39"/>
        <v>0</v>
      </c>
    </row>
    <row r="403" spans="8:62" s="223" customFormat="1">
      <c r="H403" s="219"/>
      <c r="I403" s="219"/>
      <c r="J403" s="219"/>
      <c r="K403" s="219"/>
      <c r="L403" s="219"/>
      <c r="M403" s="219"/>
      <c r="BE403" s="223">
        <v>354</v>
      </c>
      <c r="BF403" s="226">
        <f t="shared" si="37"/>
        <v>31880.855547283842</v>
      </c>
      <c r="BG403" s="223">
        <v>354</v>
      </c>
      <c r="BH403" s="227">
        <f t="shared" si="38"/>
        <v>9.8300000000000002E-3</v>
      </c>
      <c r="BI403" s="226">
        <f t="shared" si="36"/>
        <v>313.3888100298002</v>
      </c>
      <c r="BJ403" s="225">
        <f t="shared" si="39"/>
        <v>0</v>
      </c>
    </row>
    <row r="404" spans="8:62" s="223" customFormat="1">
      <c r="H404" s="219"/>
      <c r="I404" s="219"/>
      <c r="J404" s="219"/>
      <c r="K404" s="219"/>
      <c r="L404" s="219"/>
      <c r="M404" s="219"/>
      <c r="BE404" s="223">
        <v>355</v>
      </c>
      <c r="BF404" s="226">
        <f t="shared" si="37"/>
        <v>32194.244357313641</v>
      </c>
      <c r="BG404" s="223">
        <v>355</v>
      </c>
      <c r="BH404" s="227">
        <f t="shared" si="38"/>
        <v>9.8300000000000002E-3</v>
      </c>
      <c r="BI404" s="226">
        <f t="shared" si="36"/>
        <v>316.46942203239308</v>
      </c>
      <c r="BJ404" s="225">
        <f t="shared" si="39"/>
        <v>0</v>
      </c>
    </row>
    <row r="405" spans="8:62" s="223" customFormat="1">
      <c r="H405" s="219"/>
      <c r="I405" s="219"/>
      <c r="J405" s="219"/>
      <c r="K405" s="219"/>
      <c r="L405" s="219"/>
      <c r="M405" s="219"/>
      <c r="BE405" s="223">
        <v>356</v>
      </c>
      <c r="BF405" s="226">
        <f t="shared" si="37"/>
        <v>32510.713779346035</v>
      </c>
      <c r="BG405" s="223">
        <v>356</v>
      </c>
      <c r="BH405" s="227">
        <f t="shared" si="38"/>
        <v>9.8300000000000002E-3</v>
      </c>
      <c r="BI405" s="226">
        <f t="shared" si="36"/>
        <v>319.58031645097151</v>
      </c>
      <c r="BJ405" s="225">
        <f t="shared" si="39"/>
        <v>0</v>
      </c>
    </row>
    <row r="406" spans="8:62" s="223" customFormat="1">
      <c r="H406" s="219"/>
      <c r="I406" s="219"/>
      <c r="J406" s="219"/>
      <c r="K406" s="219"/>
      <c r="L406" s="219"/>
      <c r="M406" s="219"/>
      <c r="BE406" s="223">
        <v>357</v>
      </c>
      <c r="BF406" s="226">
        <f t="shared" si="37"/>
        <v>32830.294095797006</v>
      </c>
      <c r="BG406" s="223">
        <v>357</v>
      </c>
      <c r="BH406" s="227">
        <f t="shared" si="38"/>
        <v>9.8300000000000002E-3</v>
      </c>
      <c r="BI406" s="226">
        <f t="shared" si="36"/>
        <v>322.72179096168458</v>
      </c>
      <c r="BJ406" s="225">
        <f t="shared" si="39"/>
        <v>0</v>
      </c>
    </row>
    <row r="407" spans="8:62" s="223" customFormat="1">
      <c r="H407" s="219"/>
      <c r="I407" s="219"/>
      <c r="J407" s="219"/>
      <c r="K407" s="219"/>
      <c r="L407" s="219"/>
      <c r="M407" s="219"/>
      <c r="BE407" s="223">
        <v>358</v>
      </c>
      <c r="BF407" s="226">
        <f t="shared" si="37"/>
        <v>33153.015886758687</v>
      </c>
      <c r="BG407" s="223">
        <v>358</v>
      </c>
      <c r="BH407" s="227">
        <f t="shared" si="38"/>
        <v>9.8300000000000002E-3</v>
      </c>
      <c r="BI407" s="226">
        <f t="shared" si="36"/>
        <v>325.89414616683791</v>
      </c>
      <c r="BJ407" s="225">
        <f t="shared" si="39"/>
        <v>0</v>
      </c>
    </row>
    <row r="408" spans="8:62" s="223" customFormat="1">
      <c r="H408" s="219"/>
      <c r="I408" s="219"/>
      <c r="J408" s="219"/>
      <c r="K408" s="219"/>
      <c r="L408" s="219"/>
      <c r="M408" s="219"/>
      <c r="BE408" s="223">
        <v>359</v>
      </c>
      <c r="BF408" s="226">
        <f t="shared" si="37"/>
        <v>33478.910032925523</v>
      </c>
      <c r="BG408" s="223">
        <v>359</v>
      </c>
      <c r="BH408" s="227">
        <f t="shared" si="38"/>
        <v>9.8300000000000002E-3</v>
      </c>
      <c r="BI408" s="226">
        <f t="shared" si="36"/>
        <v>329.09768562365792</v>
      </c>
      <c r="BJ408" s="225">
        <f t="shared" si="39"/>
        <v>0</v>
      </c>
    </row>
    <row r="409" spans="8:62" s="223" customFormat="1">
      <c r="H409" s="219"/>
      <c r="I409" s="219"/>
      <c r="J409" s="219"/>
      <c r="K409" s="219"/>
      <c r="L409" s="219"/>
      <c r="M409" s="219"/>
      <c r="BE409" s="223">
        <v>360</v>
      </c>
      <c r="BF409" s="226">
        <f t="shared" si="37"/>
        <v>33808.007718549183</v>
      </c>
      <c r="BG409" s="223">
        <v>360</v>
      </c>
      <c r="BH409" s="227">
        <f t="shared" si="38"/>
        <v>9.8300000000000002E-3</v>
      </c>
      <c r="BI409" s="226">
        <f t="shared" si="36"/>
        <v>332.33271587333849</v>
      </c>
      <c r="BJ409" s="225">
        <f t="shared" si="39"/>
        <v>0</v>
      </c>
    </row>
    <row r="410" spans="8:62" s="223" customFormat="1">
      <c r="H410" s="219"/>
      <c r="I410" s="219"/>
      <c r="J410" s="219"/>
      <c r="K410" s="219"/>
      <c r="L410" s="219"/>
      <c r="M410" s="219"/>
      <c r="BE410" s="223">
        <v>361</v>
      </c>
      <c r="BF410" s="226">
        <f t="shared" si="37"/>
        <v>34140.34043442252</v>
      </c>
      <c r="BG410" s="223">
        <v>361</v>
      </c>
      <c r="BH410" s="227">
        <f t="shared" si="38"/>
        <v>9.8300000000000002E-3</v>
      </c>
      <c r="BI410" s="226">
        <f t="shared" si="36"/>
        <v>335.59954647037335</v>
      </c>
      <c r="BJ410" s="225">
        <f t="shared" si="39"/>
        <v>0</v>
      </c>
    </row>
    <row r="411" spans="8:62" s="223" customFormat="1">
      <c r="H411" s="219"/>
      <c r="I411" s="219"/>
      <c r="J411" s="219"/>
      <c r="K411" s="219"/>
      <c r="L411" s="219"/>
      <c r="M411" s="219"/>
      <c r="BE411" s="223">
        <v>362</v>
      </c>
      <c r="BF411" s="226">
        <f t="shared" si="37"/>
        <v>34475.939980892894</v>
      </c>
      <c r="BG411" s="223">
        <v>362</v>
      </c>
      <c r="BH411" s="227">
        <f t="shared" si="38"/>
        <v>9.8300000000000002E-3</v>
      </c>
      <c r="BI411" s="226">
        <f t="shared" si="36"/>
        <v>338.89849001217715</v>
      </c>
      <c r="BJ411" s="225">
        <f t="shared" si="39"/>
        <v>0</v>
      </c>
    </row>
    <row r="412" spans="8:62" s="223" customFormat="1">
      <c r="H412" s="219"/>
      <c r="I412" s="219"/>
      <c r="J412" s="219"/>
      <c r="K412" s="219"/>
      <c r="L412" s="219"/>
      <c r="M412" s="219"/>
      <c r="BE412" s="223">
        <v>363</v>
      </c>
      <c r="BF412" s="226">
        <f t="shared" si="37"/>
        <v>34814.838470905073</v>
      </c>
      <c r="BG412" s="223">
        <v>363</v>
      </c>
      <c r="BH412" s="227">
        <f t="shared" si="38"/>
        <v>9.8300000000000002E-3</v>
      </c>
      <c r="BI412" s="226">
        <f t="shared" si="36"/>
        <v>342.22986216899687</v>
      </c>
      <c r="BJ412" s="225">
        <f t="shared" si="39"/>
        <v>0</v>
      </c>
    </row>
    <row r="413" spans="8:62" s="223" customFormat="1">
      <c r="H413" s="219"/>
      <c r="I413" s="219"/>
      <c r="J413" s="219"/>
      <c r="K413" s="219"/>
      <c r="L413" s="219"/>
      <c r="M413" s="219"/>
      <c r="BE413" s="223">
        <v>364</v>
      </c>
      <c r="BF413" s="226">
        <f t="shared" si="37"/>
        <v>35157.068333074072</v>
      </c>
      <c r="BG413" s="223">
        <v>364</v>
      </c>
      <c r="BH413" s="227">
        <f t="shared" si="38"/>
        <v>9.8300000000000002E-3</v>
      </c>
      <c r="BI413" s="226">
        <f t="shared" si="36"/>
        <v>345.59398171411812</v>
      </c>
      <c r="BJ413" s="225">
        <f t="shared" si="39"/>
        <v>0</v>
      </c>
    </row>
    <row r="414" spans="8:62" s="223" customFormat="1">
      <c r="H414" s="219"/>
      <c r="I414" s="219"/>
      <c r="J414" s="219"/>
      <c r="K414" s="219"/>
      <c r="L414" s="219"/>
      <c r="M414" s="219"/>
      <c r="BE414" s="223">
        <v>365</v>
      </c>
      <c r="BF414" s="226">
        <f t="shared" si="37"/>
        <v>35502.662314788191</v>
      </c>
      <c r="BG414" s="223">
        <v>365</v>
      </c>
      <c r="BH414" s="227">
        <f t="shared" si="38"/>
        <v>9.8300000000000002E-3</v>
      </c>
      <c r="BI414" s="226">
        <f t="shared" si="36"/>
        <v>348.9911705543679</v>
      </c>
      <c r="BJ414" s="225">
        <f t="shared" si="39"/>
        <v>0</v>
      </c>
    </row>
    <row r="415" spans="8:62" s="223" customFormat="1">
      <c r="H415" s="219"/>
      <c r="I415" s="219"/>
      <c r="J415" s="219"/>
      <c r="K415" s="219"/>
      <c r="L415" s="219"/>
      <c r="M415" s="219"/>
      <c r="BE415" s="223">
        <v>366</v>
      </c>
      <c r="BF415" s="226">
        <f t="shared" si="37"/>
        <v>35851.653485342562</v>
      </c>
      <c r="BG415" s="223">
        <v>366</v>
      </c>
      <c r="BH415" s="227">
        <f t="shared" si="38"/>
        <v>9.8300000000000002E-3</v>
      </c>
      <c r="BI415" s="226">
        <f t="shared" si="36"/>
        <v>352.4217537609174</v>
      </c>
      <c r="BJ415" s="225">
        <f t="shared" si="39"/>
        <v>0</v>
      </c>
    </row>
    <row r="416" spans="8:62" s="223" customFormat="1">
      <c r="H416" s="219"/>
      <c r="I416" s="219"/>
      <c r="J416" s="219"/>
      <c r="K416" s="219"/>
      <c r="L416" s="219"/>
      <c r="M416" s="219"/>
      <c r="BE416" s="223">
        <v>367</v>
      </c>
      <c r="BF416" s="226">
        <f t="shared" si="37"/>
        <v>36204.075239103477</v>
      </c>
      <c r="BG416" s="223">
        <v>367</v>
      </c>
      <c r="BH416" s="227">
        <f t="shared" si="38"/>
        <v>9.8300000000000002E-3</v>
      </c>
      <c r="BI416" s="226">
        <f t="shared" si="36"/>
        <v>355.88605960038717</v>
      </c>
      <c r="BJ416" s="225">
        <f t="shared" si="39"/>
        <v>0</v>
      </c>
    </row>
    <row r="417" spans="8:62" s="223" customFormat="1">
      <c r="H417" s="219"/>
      <c r="I417" s="219"/>
      <c r="J417" s="219"/>
      <c r="K417" s="219"/>
      <c r="L417" s="219"/>
      <c r="M417" s="219"/>
      <c r="BE417" s="223">
        <v>368</v>
      </c>
      <c r="BF417" s="226">
        <f t="shared" si="37"/>
        <v>36559.961298703864</v>
      </c>
      <c r="BG417" s="223">
        <v>368</v>
      </c>
      <c r="BH417" s="227">
        <f t="shared" si="38"/>
        <v>9.8300000000000002E-3</v>
      </c>
      <c r="BI417" s="226">
        <f t="shared" si="36"/>
        <v>359.384419566259</v>
      </c>
      <c r="BJ417" s="225">
        <f t="shared" si="39"/>
        <v>0</v>
      </c>
    </row>
    <row r="418" spans="8:62" s="223" customFormat="1">
      <c r="H418" s="219"/>
      <c r="I418" s="219"/>
      <c r="J418" s="219"/>
      <c r="K418" s="219"/>
      <c r="L418" s="219"/>
      <c r="M418" s="219"/>
      <c r="BE418" s="223">
        <v>369</v>
      </c>
      <c r="BF418" s="226">
        <f t="shared" si="37"/>
        <v>36919.345718270124</v>
      </c>
      <c r="BG418" s="223">
        <v>369</v>
      </c>
      <c r="BH418" s="227">
        <f t="shared" si="38"/>
        <v>9.8300000000000002E-3</v>
      </c>
      <c r="BI418" s="226">
        <f t="shared" si="36"/>
        <v>362.91716841059531</v>
      </c>
      <c r="BJ418" s="225">
        <f t="shared" si="39"/>
        <v>0</v>
      </c>
    </row>
    <row r="419" spans="8:62" s="223" customFormat="1">
      <c r="H419" s="219"/>
      <c r="I419" s="219"/>
      <c r="J419" s="219"/>
      <c r="K419" s="219"/>
      <c r="L419" s="219"/>
      <c r="M419" s="219"/>
      <c r="BE419" s="223">
        <v>370</v>
      </c>
      <c r="BF419" s="226">
        <f t="shared" si="37"/>
        <v>37282.262886680721</v>
      </c>
      <c r="BG419" s="223">
        <v>370</v>
      </c>
      <c r="BH419" s="227">
        <f t="shared" si="38"/>
        <v>9.8300000000000002E-3</v>
      </c>
      <c r="BI419" s="226">
        <f t="shared" si="36"/>
        <v>366.48464417607147</v>
      </c>
      <c r="BJ419" s="225">
        <f t="shared" si="39"/>
        <v>0</v>
      </c>
    </row>
    <row r="420" spans="8:62" s="223" customFormat="1">
      <c r="H420" s="219"/>
      <c r="I420" s="219"/>
      <c r="J420" s="219"/>
      <c r="K420" s="219"/>
      <c r="L420" s="219"/>
      <c r="M420" s="219"/>
      <c r="BE420" s="223">
        <v>371</v>
      </c>
      <c r="BF420" s="226">
        <f t="shared" si="37"/>
        <v>37648.747530856795</v>
      </c>
      <c r="BG420" s="223">
        <v>371</v>
      </c>
      <c r="BH420" s="227">
        <f t="shared" si="38"/>
        <v>9.8300000000000002E-3</v>
      </c>
      <c r="BI420" s="226">
        <f t="shared" si="36"/>
        <v>370.0871882283223</v>
      </c>
      <c r="BJ420" s="225">
        <f t="shared" si="39"/>
        <v>0</v>
      </c>
    </row>
    <row r="421" spans="8:62" s="223" customFormat="1">
      <c r="H421" s="219"/>
      <c r="I421" s="219"/>
      <c r="J421" s="219"/>
      <c r="K421" s="219"/>
      <c r="L421" s="219"/>
      <c r="M421" s="219"/>
      <c r="BE421" s="223">
        <v>372</v>
      </c>
      <c r="BF421" s="226">
        <f t="shared" si="37"/>
        <v>38018.83471908512</v>
      </c>
      <c r="BG421" s="223">
        <v>372</v>
      </c>
      <c r="BH421" s="227">
        <f t="shared" si="38"/>
        <v>9.8300000000000002E-3</v>
      </c>
      <c r="BI421" s="226">
        <f t="shared" si="36"/>
        <v>373.72514528860671</v>
      </c>
      <c r="BJ421" s="225">
        <f t="shared" si="39"/>
        <v>0</v>
      </c>
    </row>
    <row r="422" spans="8:62" s="223" customFormat="1">
      <c r="H422" s="219"/>
      <c r="I422" s="219"/>
      <c r="J422" s="219"/>
      <c r="K422" s="219"/>
      <c r="L422" s="219"/>
      <c r="M422" s="219"/>
      <c r="BE422" s="223">
        <v>373</v>
      </c>
      <c r="BF422" s="226">
        <f t="shared" si="37"/>
        <v>38392.559864373725</v>
      </c>
      <c r="BG422" s="223">
        <v>373</v>
      </c>
      <c r="BH422" s="227">
        <f t="shared" si="38"/>
        <v>9.8300000000000002E-3</v>
      </c>
      <c r="BI422" s="226">
        <f t="shared" si="36"/>
        <v>377.39886346679373</v>
      </c>
      <c r="BJ422" s="225">
        <f t="shared" si="39"/>
        <v>0</v>
      </c>
    </row>
    <row r="423" spans="8:62" s="223" customFormat="1">
      <c r="H423" s="219"/>
      <c r="I423" s="219"/>
      <c r="J423" s="219"/>
      <c r="K423" s="219"/>
      <c r="L423" s="219"/>
      <c r="M423" s="219"/>
      <c r="BE423" s="223">
        <v>374</v>
      </c>
      <c r="BF423" s="226">
        <f t="shared" si="37"/>
        <v>38769.958727840516</v>
      </c>
      <c r="BG423" s="223">
        <v>374</v>
      </c>
      <c r="BH423" s="227">
        <f t="shared" si="38"/>
        <v>9.8300000000000002E-3</v>
      </c>
      <c r="BI423" s="226">
        <f t="shared" si="36"/>
        <v>381.10869429467226</v>
      </c>
      <c r="BJ423" s="225">
        <f t="shared" si="39"/>
        <v>0</v>
      </c>
    </row>
    <row r="424" spans="8:62" s="223" customFormat="1">
      <c r="H424" s="219"/>
      <c r="I424" s="219"/>
      <c r="J424" s="219"/>
      <c r="K424" s="219"/>
      <c r="L424" s="219"/>
      <c r="M424" s="219"/>
      <c r="BE424" s="223">
        <v>375</v>
      </c>
      <c r="BF424" s="226">
        <f t="shared" si="37"/>
        <v>39151.067422135187</v>
      </c>
      <c r="BG424" s="223">
        <v>375</v>
      </c>
      <c r="BH424" s="227">
        <f t="shared" si="38"/>
        <v>9.8300000000000002E-3</v>
      </c>
      <c r="BI424" s="226">
        <f t="shared" si="36"/>
        <v>384.85499275958892</v>
      </c>
      <c r="BJ424" s="225">
        <f t="shared" si="39"/>
        <v>0</v>
      </c>
    </row>
    <row r="425" spans="8:62" s="223" customFormat="1">
      <c r="H425" s="219"/>
      <c r="I425" s="219"/>
      <c r="J425" s="219"/>
      <c r="K425" s="219"/>
      <c r="L425" s="219"/>
      <c r="M425" s="219"/>
      <c r="BE425" s="223">
        <v>376</v>
      </c>
      <c r="BF425" s="226">
        <f t="shared" si="37"/>
        <v>39535.922414894776</v>
      </c>
      <c r="BG425" s="223">
        <v>376</v>
      </c>
      <c r="BH425" s="227">
        <f t="shared" si="38"/>
        <v>9.8300000000000002E-3</v>
      </c>
      <c r="BI425" s="226">
        <f t="shared" si="36"/>
        <v>388.63811733841567</v>
      </c>
      <c r="BJ425" s="225">
        <f t="shared" si="39"/>
        <v>0</v>
      </c>
    </row>
    <row r="426" spans="8:62" s="223" customFormat="1">
      <c r="H426" s="219"/>
      <c r="I426" s="219"/>
      <c r="J426" s="219"/>
      <c r="K426" s="219"/>
      <c r="L426" s="219"/>
      <c r="M426" s="219"/>
      <c r="BE426" s="223">
        <v>377</v>
      </c>
      <c r="BF426" s="226">
        <f t="shared" si="37"/>
        <v>39924.56053223319</v>
      </c>
      <c r="BG426" s="223">
        <v>377</v>
      </c>
      <c r="BH426" s="227">
        <f t="shared" si="38"/>
        <v>9.8300000000000002E-3</v>
      </c>
      <c r="BI426" s="226">
        <f t="shared" si="36"/>
        <v>392.45843003185229</v>
      </c>
      <c r="BJ426" s="225">
        <f t="shared" si="39"/>
        <v>0</v>
      </c>
    </row>
    <row r="427" spans="8:62" s="223" customFormat="1">
      <c r="H427" s="219"/>
      <c r="I427" s="219"/>
      <c r="J427" s="219"/>
      <c r="K427" s="219"/>
      <c r="L427" s="219"/>
      <c r="M427" s="219"/>
      <c r="BE427" s="223">
        <v>378</v>
      </c>
      <c r="BF427" s="226">
        <f t="shared" si="37"/>
        <v>40317.018962265043</v>
      </c>
      <c r="BG427" s="223">
        <v>378</v>
      </c>
      <c r="BH427" s="227">
        <f t="shared" si="38"/>
        <v>9.8300000000000002E-3</v>
      </c>
      <c r="BI427" s="226">
        <f t="shared" si="36"/>
        <v>396.31629639906538</v>
      </c>
      <c r="BJ427" s="225">
        <f t="shared" si="39"/>
        <v>0</v>
      </c>
    </row>
    <row r="428" spans="8:62" s="223" customFormat="1">
      <c r="H428" s="219"/>
      <c r="I428" s="219"/>
      <c r="J428" s="219"/>
      <c r="K428" s="219"/>
      <c r="L428" s="219"/>
      <c r="M428" s="219"/>
      <c r="BE428" s="223">
        <v>379</v>
      </c>
      <c r="BF428" s="226">
        <f t="shared" si="37"/>
        <v>40713.335258664112</v>
      </c>
      <c r="BG428" s="223">
        <v>379</v>
      </c>
      <c r="BH428" s="227">
        <f t="shared" si="38"/>
        <v>9.8300000000000002E-3</v>
      </c>
      <c r="BI428" s="226">
        <f t="shared" si="36"/>
        <v>400.21208559266825</v>
      </c>
      <c r="BJ428" s="225">
        <f t="shared" si="39"/>
        <v>0</v>
      </c>
    </row>
    <row r="429" spans="8:62" s="223" customFormat="1">
      <c r="H429" s="219"/>
      <c r="I429" s="219"/>
      <c r="J429" s="219"/>
      <c r="K429" s="219"/>
      <c r="L429" s="219"/>
      <c r="M429" s="219"/>
      <c r="BE429" s="223">
        <v>380</v>
      </c>
      <c r="BF429" s="226">
        <f t="shared" si="37"/>
        <v>41113.547344256782</v>
      </c>
      <c r="BG429" s="223">
        <v>380</v>
      </c>
      <c r="BH429" s="227">
        <f t="shared" si="38"/>
        <v>9.8300000000000002E-3</v>
      </c>
      <c r="BI429" s="226">
        <f t="shared" si="36"/>
        <v>404.14617039404419</v>
      </c>
      <c r="BJ429" s="225">
        <f t="shared" si="39"/>
        <v>0</v>
      </c>
    </row>
    <row r="430" spans="8:62" s="223" customFormat="1">
      <c r="H430" s="219"/>
      <c r="I430" s="219"/>
      <c r="J430" s="219"/>
      <c r="K430" s="219"/>
      <c r="L430" s="219"/>
      <c r="M430" s="219"/>
      <c r="BE430" s="223">
        <v>381</v>
      </c>
      <c r="BF430" s="226">
        <f t="shared" si="37"/>
        <v>41517.693514650826</v>
      </c>
      <c r="BG430" s="223">
        <v>381</v>
      </c>
      <c r="BH430" s="227">
        <f t="shared" si="38"/>
        <v>9.8300000000000002E-3</v>
      </c>
      <c r="BI430" s="226">
        <f t="shared" si="36"/>
        <v>408.11892724901764</v>
      </c>
      <c r="BJ430" s="225">
        <f t="shared" si="39"/>
        <v>0</v>
      </c>
    </row>
    <row r="431" spans="8:62" s="223" customFormat="1">
      <c r="H431" s="219"/>
      <c r="I431" s="219"/>
      <c r="J431" s="219"/>
      <c r="K431" s="219"/>
      <c r="L431" s="219"/>
      <c r="M431" s="219"/>
      <c r="BE431" s="223">
        <v>382</v>
      </c>
      <c r="BF431" s="226">
        <f t="shared" si="37"/>
        <v>41925.812441899841</v>
      </c>
      <c r="BG431" s="223">
        <v>382</v>
      </c>
      <c r="BH431" s="227">
        <f t="shared" si="38"/>
        <v>9.8300000000000002E-3</v>
      </c>
      <c r="BI431" s="226">
        <f t="shared" si="36"/>
        <v>412.13073630387544</v>
      </c>
      <c r="BJ431" s="225">
        <f t="shared" si="39"/>
        <v>0</v>
      </c>
    </row>
    <row r="432" spans="8:62" s="223" customFormat="1">
      <c r="H432" s="219"/>
      <c r="I432" s="219"/>
      <c r="J432" s="219"/>
      <c r="K432" s="219"/>
      <c r="L432" s="219"/>
      <c r="M432" s="219"/>
      <c r="BE432" s="223">
        <v>383</v>
      </c>
      <c r="BF432" s="226">
        <f t="shared" si="37"/>
        <v>42337.943178203714</v>
      </c>
      <c r="BG432" s="223">
        <v>383</v>
      </c>
      <c r="BH432" s="227">
        <f t="shared" si="38"/>
        <v>9.8300000000000002E-3</v>
      </c>
      <c r="BI432" s="226">
        <f t="shared" si="36"/>
        <v>416.18198144174249</v>
      </c>
      <c r="BJ432" s="225">
        <f t="shared" si="39"/>
        <v>0</v>
      </c>
    </row>
    <row r="433" spans="8:62" s="223" customFormat="1">
      <c r="H433" s="219"/>
      <c r="I433" s="219"/>
      <c r="J433" s="219"/>
      <c r="K433" s="219"/>
      <c r="L433" s="219"/>
      <c r="M433" s="219"/>
      <c r="BE433" s="223">
        <v>384</v>
      </c>
      <c r="BF433" s="226">
        <f t="shared" si="37"/>
        <v>42754.125159645453</v>
      </c>
      <c r="BG433" s="223">
        <v>384</v>
      </c>
      <c r="BH433" s="227">
        <f t="shared" si="38"/>
        <v>9.8300000000000002E-3</v>
      </c>
      <c r="BI433" s="226">
        <f t="shared" si="36"/>
        <v>420.27305031931479</v>
      </c>
      <c r="BJ433" s="225">
        <f t="shared" si="39"/>
        <v>0</v>
      </c>
    </row>
    <row r="434" spans="8:62" s="223" customFormat="1">
      <c r="H434" s="219"/>
      <c r="I434" s="219"/>
      <c r="J434" s="219"/>
      <c r="K434" s="219"/>
      <c r="L434" s="219"/>
      <c r="M434" s="219"/>
      <c r="BE434" s="223">
        <v>385</v>
      </c>
      <c r="BF434" s="226">
        <f t="shared" si="37"/>
        <v>43174.398209964769</v>
      </c>
      <c r="BG434" s="223">
        <v>385</v>
      </c>
      <c r="BH434" s="227">
        <f t="shared" si="38"/>
        <v>9.8300000000000002E-3</v>
      </c>
      <c r="BI434" s="226">
        <f t="shared" ref="BI434:BI497" si="40">BF434*BH434</f>
        <v>424.40433440395367</v>
      </c>
      <c r="BJ434" s="225">
        <f t="shared" si="39"/>
        <v>0</v>
      </c>
    </row>
    <row r="435" spans="8:62" s="223" customFormat="1">
      <c r="H435" s="219"/>
      <c r="I435" s="219"/>
      <c r="J435" s="219"/>
      <c r="K435" s="219"/>
      <c r="L435" s="219"/>
      <c r="M435" s="219"/>
      <c r="BE435" s="223">
        <v>386</v>
      </c>
      <c r="BF435" s="226">
        <f t="shared" ref="BF435:BF498" si="41">BF434+BI434+BJ435</f>
        <v>43598.802544368722</v>
      </c>
      <c r="BG435" s="223">
        <v>386</v>
      </c>
      <c r="BH435" s="227">
        <f t="shared" ref="BH435:BH498" si="42">BH434</f>
        <v>9.8300000000000002E-3</v>
      </c>
      <c r="BI435" s="226">
        <f t="shared" si="40"/>
        <v>428.57622901114456</v>
      </c>
      <c r="BJ435" s="225">
        <f t="shared" ref="BJ435:BJ498" si="43">BJ434</f>
        <v>0</v>
      </c>
    </row>
    <row r="436" spans="8:62" s="223" customFormat="1">
      <c r="H436" s="219"/>
      <c r="I436" s="219"/>
      <c r="J436" s="219"/>
      <c r="K436" s="219"/>
      <c r="L436" s="219"/>
      <c r="M436" s="219"/>
      <c r="BE436" s="223">
        <v>387</v>
      </c>
      <c r="BF436" s="226">
        <f t="shared" si="41"/>
        <v>44027.378773379867</v>
      </c>
      <c r="BG436" s="223">
        <v>387</v>
      </c>
      <c r="BH436" s="227">
        <f t="shared" si="42"/>
        <v>9.8300000000000002E-3</v>
      </c>
      <c r="BI436" s="226">
        <f t="shared" si="40"/>
        <v>432.78913334232408</v>
      </c>
      <c r="BJ436" s="225">
        <f t="shared" si="43"/>
        <v>0</v>
      </c>
    </row>
    <row r="437" spans="8:62" s="223" customFormat="1">
      <c r="H437" s="219"/>
      <c r="I437" s="219"/>
      <c r="J437" s="219"/>
      <c r="K437" s="219"/>
      <c r="L437" s="219"/>
      <c r="M437" s="219"/>
      <c r="BE437" s="223">
        <v>388</v>
      </c>
      <c r="BF437" s="226">
        <f t="shared" si="41"/>
        <v>44460.167906722192</v>
      </c>
      <c r="BG437" s="223">
        <v>388</v>
      </c>
      <c r="BH437" s="227">
        <f t="shared" si="42"/>
        <v>9.8300000000000002E-3</v>
      </c>
      <c r="BI437" s="226">
        <f t="shared" si="40"/>
        <v>437.04345052307917</v>
      </c>
      <c r="BJ437" s="225">
        <f t="shared" si="43"/>
        <v>0</v>
      </c>
    </row>
    <row r="438" spans="8:62" s="223" customFormat="1">
      <c r="H438" s="219"/>
      <c r="I438" s="219"/>
      <c r="J438" s="219"/>
      <c r="K438" s="219"/>
      <c r="L438" s="219"/>
      <c r="M438" s="219"/>
      <c r="BE438" s="223">
        <v>389</v>
      </c>
      <c r="BF438" s="226">
        <f t="shared" si="41"/>
        <v>44897.211357245273</v>
      </c>
      <c r="BG438" s="223">
        <v>389</v>
      </c>
      <c r="BH438" s="227">
        <f t="shared" si="42"/>
        <v>9.8300000000000002E-3</v>
      </c>
      <c r="BI438" s="226">
        <f t="shared" si="40"/>
        <v>441.33958764172104</v>
      </c>
      <c r="BJ438" s="225">
        <f t="shared" si="43"/>
        <v>0</v>
      </c>
    </row>
    <row r="439" spans="8:62" s="223" customFormat="1">
      <c r="H439" s="219"/>
      <c r="I439" s="219"/>
      <c r="J439" s="219"/>
      <c r="K439" s="219"/>
      <c r="L439" s="219"/>
      <c r="M439" s="219"/>
      <c r="BE439" s="223">
        <v>390</v>
      </c>
      <c r="BF439" s="226">
        <f t="shared" si="41"/>
        <v>45338.550944886993</v>
      </c>
      <c r="BG439" s="223">
        <v>390</v>
      </c>
      <c r="BH439" s="227">
        <f t="shared" si="42"/>
        <v>9.8300000000000002E-3</v>
      </c>
      <c r="BI439" s="226">
        <f t="shared" si="40"/>
        <v>445.67795578823916</v>
      </c>
      <c r="BJ439" s="225">
        <f t="shared" si="43"/>
        <v>0</v>
      </c>
    </row>
    <row r="440" spans="8:62" s="223" customFormat="1">
      <c r="H440" s="219"/>
      <c r="I440" s="219"/>
      <c r="J440" s="219"/>
      <c r="K440" s="219"/>
      <c r="L440" s="219"/>
      <c r="M440" s="219"/>
      <c r="BE440" s="223">
        <v>391</v>
      </c>
      <c r="BF440" s="226">
        <f t="shared" si="41"/>
        <v>45784.228900675233</v>
      </c>
      <c r="BG440" s="223">
        <v>391</v>
      </c>
      <c r="BH440" s="227">
        <f t="shared" si="42"/>
        <v>9.8300000000000002E-3</v>
      </c>
      <c r="BI440" s="226">
        <f t="shared" si="40"/>
        <v>450.05897009363753</v>
      </c>
      <c r="BJ440" s="225">
        <f t="shared" si="43"/>
        <v>0</v>
      </c>
    </row>
    <row r="441" spans="8:62" s="223" customFormat="1">
      <c r="H441" s="219"/>
      <c r="I441" s="219"/>
      <c r="J441" s="219"/>
      <c r="K441" s="219"/>
      <c r="L441" s="219"/>
      <c r="M441" s="219"/>
      <c r="BE441" s="223">
        <v>392</v>
      </c>
      <c r="BF441" s="226">
        <f t="shared" si="41"/>
        <v>46234.287870768872</v>
      </c>
      <c r="BG441" s="223">
        <v>392</v>
      </c>
      <c r="BH441" s="227">
        <f t="shared" si="42"/>
        <v>9.8300000000000002E-3</v>
      </c>
      <c r="BI441" s="226">
        <f t="shared" si="40"/>
        <v>454.48304976965801</v>
      </c>
      <c r="BJ441" s="225">
        <f t="shared" si="43"/>
        <v>0</v>
      </c>
    </row>
    <row r="442" spans="8:62" s="223" customFormat="1">
      <c r="H442" s="219"/>
      <c r="I442" s="219"/>
      <c r="J442" s="219"/>
      <c r="K442" s="219"/>
      <c r="L442" s="219"/>
      <c r="M442" s="219"/>
      <c r="BE442" s="223">
        <v>393</v>
      </c>
      <c r="BF442" s="226">
        <f t="shared" si="41"/>
        <v>46688.770920538533</v>
      </c>
      <c r="BG442" s="223">
        <v>393</v>
      </c>
      <c r="BH442" s="227">
        <f t="shared" si="42"/>
        <v>9.8300000000000002E-3</v>
      </c>
      <c r="BI442" s="226">
        <f t="shared" si="40"/>
        <v>458.9506181488938</v>
      </c>
      <c r="BJ442" s="225">
        <f t="shared" si="43"/>
        <v>0</v>
      </c>
    </row>
    <row r="443" spans="8:62" s="223" customFormat="1">
      <c r="H443" s="219"/>
      <c r="I443" s="219"/>
      <c r="J443" s="219"/>
      <c r="K443" s="219"/>
      <c r="L443" s="219"/>
      <c r="M443" s="219"/>
      <c r="BE443" s="223">
        <v>394</v>
      </c>
      <c r="BF443" s="226">
        <f t="shared" si="41"/>
        <v>47147.721538687423</v>
      </c>
      <c r="BG443" s="223">
        <v>394</v>
      </c>
      <c r="BH443" s="227">
        <f t="shared" si="42"/>
        <v>9.8300000000000002E-3</v>
      </c>
      <c r="BI443" s="226">
        <f t="shared" si="40"/>
        <v>463.46210272529737</v>
      </c>
      <c r="BJ443" s="225">
        <f t="shared" si="43"/>
        <v>0</v>
      </c>
    </row>
    <row r="444" spans="8:62" s="223" customFormat="1">
      <c r="H444" s="219"/>
      <c r="I444" s="219"/>
      <c r="J444" s="219"/>
      <c r="K444" s="219"/>
      <c r="L444" s="219"/>
      <c r="M444" s="219"/>
      <c r="BE444" s="223">
        <v>395</v>
      </c>
      <c r="BF444" s="226">
        <f t="shared" si="41"/>
        <v>47611.183641412717</v>
      </c>
      <c r="BG444" s="223">
        <v>395</v>
      </c>
      <c r="BH444" s="227">
        <f t="shared" si="42"/>
        <v>9.8300000000000002E-3</v>
      </c>
      <c r="BI444" s="226">
        <f t="shared" si="40"/>
        <v>468.01793519508703</v>
      </c>
      <c r="BJ444" s="225">
        <f t="shared" si="43"/>
        <v>0</v>
      </c>
    </row>
    <row r="445" spans="8:62" s="223" customFormat="1">
      <c r="H445" s="219"/>
      <c r="I445" s="219"/>
      <c r="J445" s="219"/>
      <c r="K445" s="219"/>
      <c r="L445" s="219"/>
      <c r="M445" s="219"/>
      <c r="BE445" s="223">
        <v>396</v>
      </c>
      <c r="BF445" s="226">
        <f t="shared" si="41"/>
        <v>48079.201576607804</v>
      </c>
      <c r="BG445" s="223">
        <v>396</v>
      </c>
      <c r="BH445" s="227">
        <f t="shared" si="42"/>
        <v>9.8300000000000002E-3</v>
      </c>
      <c r="BI445" s="226">
        <f t="shared" si="40"/>
        <v>472.61855149805473</v>
      </c>
      <c r="BJ445" s="225">
        <f t="shared" si="43"/>
        <v>0</v>
      </c>
    </row>
    <row r="446" spans="8:62" s="223" customFormat="1">
      <c r="H446" s="219"/>
      <c r="I446" s="219"/>
      <c r="J446" s="219"/>
      <c r="K446" s="219"/>
      <c r="L446" s="219"/>
      <c r="M446" s="219"/>
      <c r="BE446" s="223">
        <v>397</v>
      </c>
      <c r="BF446" s="226">
        <f t="shared" si="41"/>
        <v>48551.820128105857</v>
      </c>
      <c r="BG446" s="223">
        <v>397</v>
      </c>
      <c r="BH446" s="227">
        <f t="shared" si="42"/>
        <v>9.8300000000000002E-3</v>
      </c>
      <c r="BI446" s="226">
        <f t="shared" si="40"/>
        <v>477.26439185928058</v>
      </c>
      <c r="BJ446" s="225">
        <f t="shared" si="43"/>
        <v>0</v>
      </c>
    </row>
    <row r="447" spans="8:62" s="223" customFormat="1">
      <c r="H447" s="219"/>
      <c r="I447" s="219"/>
      <c r="J447" s="219"/>
      <c r="K447" s="219"/>
      <c r="L447" s="219"/>
      <c r="M447" s="219"/>
      <c r="BE447" s="223">
        <v>398</v>
      </c>
      <c r="BF447" s="226">
        <f t="shared" si="41"/>
        <v>49029.084519965138</v>
      </c>
      <c r="BG447" s="223">
        <v>398</v>
      </c>
      <c r="BH447" s="227">
        <f t="shared" si="42"/>
        <v>9.8300000000000002E-3</v>
      </c>
      <c r="BI447" s="226">
        <f t="shared" si="40"/>
        <v>481.95590083125734</v>
      </c>
      <c r="BJ447" s="225">
        <f t="shared" si="43"/>
        <v>0</v>
      </c>
    </row>
    <row r="448" spans="8:62" s="223" customFormat="1">
      <c r="H448" s="219"/>
      <c r="I448" s="219"/>
      <c r="J448" s="219"/>
      <c r="K448" s="219"/>
      <c r="L448" s="219"/>
      <c r="M448" s="219"/>
      <c r="BE448" s="223">
        <v>399</v>
      </c>
      <c r="BF448" s="226">
        <f t="shared" si="41"/>
        <v>49511.040420796395</v>
      </c>
      <c r="BG448" s="223">
        <v>399</v>
      </c>
      <c r="BH448" s="227">
        <f t="shared" si="42"/>
        <v>9.8300000000000002E-3</v>
      </c>
      <c r="BI448" s="226">
        <f t="shared" si="40"/>
        <v>486.69352733642859</v>
      </c>
      <c r="BJ448" s="225">
        <f t="shared" si="43"/>
        <v>0</v>
      </c>
    </row>
    <row r="449" spans="8:62" s="223" customFormat="1">
      <c r="H449" s="219"/>
      <c r="I449" s="219"/>
      <c r="J449" s="219"/>
      <c r="K449" s="219"/>
      <c r="L449" s="219"/>
      <c r="M449" s="219"/>
      <c r="BE449" s="223">
        <v>400</v>
      </c>
      <c r="BF449" s="226">
        <f t="shared" si="41"/>
        <v>49997.733948132824</v>
      </c>
      <c r="BG449" s="223">
        <v>400</v>
      </c>
      <c r="BH449" s="227">
        <f t="shared" si="42"/>
        <v>9.8300000000000002E-3</v>
      </c>
      <c r="BI449" s="226">
        <f t="shared" si="40"/>
        <v>491.47772471014565</v>
      </c>
      <c r="BJ449" s="225">
        <f t="shared" si="43"/>
        <v>0</v>
      </c>
    </row>
    <row r="450" spans="8:62" s="223" customFormat="1">
      <c r="H450" s="219"/>
      <c r="I450" s="219"/>
      <c r="J450" s="219"/>
      <c r="K450" s="219"/>
      <c r="L450" s="219"/>
      <c r="M450" s="219"/>
      <c r="BE450" s="223">
        <v>401</v>
      </c>
      <c r="BF450" s="226">
        <f t="shared" si="41"/>
        <v>50489.211672842968</v>
      </c>
      <c r="BG450" s="223">
        <v>401</v>
      </c>
      <c r="BH450" s="227">
        <f t="shared" si="42"/>
        <v>9.8300000000000002E-3</v>
      </c>
      <c r="BI450" s="226">
        <f t="shared" si="40"/>
        <v>496.3089507440464</v>
      </c>
      <c r="BJ450" s="225">
        <f t="shared" si="43"/>
        <v>0</v>
      </c>
    </row>
    <row r="451" spans="8:62" s="223" customFormat="1">
      <c r="H451" s="219"/>
      <c r="I451" s="219"/>
      <c r="J451" s="219"/>
      <c r="K451" s="219"/>
      <c r="L451" s="219"/>
      <c r="M451" s="219"/>
      <c r="BE451" s="223">
        <v>402</v>
      </c>
      <c r="BF451" s="226">
        <f t="shared" si="41"/>
        <v>50985.520623587014</v>
      </c>
      <c r="BG451" s="223">
        <v>402</v>
      </c>
      <c r="BH451" s="227">
        <f t="shared" si="42"/>
        <v>9.8300000000000002E-3</v>
      </c>
      <c r="BI451" s="226">
        <f t="shared" si="40"/>
        <v>501.18766772986038</v>
      </c>
      <c r="BJ451" s="225">
        <f t="shared" si="43"/>
        <v>0</v>
      </c>
    </row>
    <row r="452" spans="8:62" s="223" customFormat="1">
      <c r="H452" s="219"/>
      <c r="I452" s="219"/>
      <c r="J452" s="219"/>
      <c r="K452" s="219"/>
      <c r="L452" s="219"/>
      <c r="M452" s="219"/>
      <c r="BE452" s="223">
        <v>403</v>
      </c>
      <c r="BF452" s="226">
        <f t="shared" si="41"/>
        <v>51486.708291316871</v>
      </c>
      <c r="BG452" s="223">
        <v>403</v>
      </c>
      <c r="BH452" s="227">
        <f t="shared" si="42"/>
        <v>9.8300000000000002E-3</v>
      </c>
      <c r="BI452" s="226">
        <f t="shared" si="40"/>
        <v>506.11434250364482</v>
      </c>
      <c r="BJ452" s="225">
        <f t="shared" si="43"/>
        <v>0</v>
      </c>
    </row>
    <row r="453" spans="8:62" s="223" customFormat="1">
      <c r="H453" s="219"/>
      <c r="I453" s="219"/>
      <c r="J453" s="219"/>
      <c r="K453" s="219"/>
      <c r="L453" s="219"/>
      <c r="M453" s="219"/>
      <c r="BE453" s="223">
        <v>404</v>
      </c>
      <c r="BF453" s="226">
        <f t="shared" si="41"/>
        <v>51992.822633820513</v>
      </c>
      <c r="BG453" s="223">
        <v>404</v>
      </c>
      <c r="BH453" s="227">
        <f t="shared" si="42"/>
        <v>9.8300000000000002E-3</v>
      </c>
      <c r="BI453" s="226">
        <f t="shared" si="40"/>
        <v>511.08944649045566</v>
      </c>
      <c r="BJ453" s="225">
        <f t="shared" si="43"/>
        <v>0</v>
      </c>
    </row>
    <row r="454" spans="8:62" s="223" customFormat="1">
      <c r="H454" s="219"/>
      <c r="I454" s="219"/>
      <c r="J454" s="219"/>
      <c r="K454" s="219"/>
      <c r="L454" s="219"/>
      <c r="M454" s="219"/>
      <c r="BE454" s="223">
        <v>405</v>
      </c>
      <c r="BF454" s="226">
        <f t="shared" si="41"/>
        <v>52503.912080310969</v>
      </c>
      <c r="BG454" s="223">
        <v>405</v>
      </c>
      <c r="BH454" s="227">
        <f t="shared" si="42"/>
        <v>9.8300000000000002E-3</v>
      </c>
      <c r="BI454" s="226">
        <f t="shared" si="40"/>
        <v>516.11345574945688</v>
      </c>
      <c r="BJ454" s="225">
        <f t="shared" si="43"/>
        <v>0</v>
      </c>
    </row>
    <row r="455" spans="8:62" s="223" customFormat="1">
      <c r="H455" s="219"/>
      <c r="I455" s="219"/>
      <c r="J455" s="219"/>
      <c r="K455" s="219"/>
      <c r="L455" s="219"/>
      <c r="M455" s="219"/>
      <c r="BE455" s="223">
        <v>406</v>
      </c>
      <c r="BF455" s="226">
        <f t="shared" si="41"/>
        <v>53020.025536060428</v>
      </c>
      <c r="BG455" s="223">
        <v>406</v>
      </c>
      <c r="BH455" s="227">
        <f t="shared" si="42"/>
        <v>9.8300000000000002E-3</v>
      </c>
      <c r="BI455" s="226">
        <f t="shared" si="40"/>
        <v>521.18685101947403</v>
      </c>
      <c r="BJ455" s="225">
        <f t="shared" si="43"/>
        <v>0</v>
      </c>
    </row>
    <row r="456" spans="8:62" s="223" customFormat="1">
      <c r="H456" s="219"/>
      <c r="I456" s="219"/>
      <c r="J456" s="219"/>
      <c r="K456" s="219"/>
      <c r="L456" s="219"/>
      <c r="M456" s="219"/>
      <c r="BE456" s="223">
        <v>407</v>
      </c>
      <c r="BF456" s="226">
        <f t="shared" si="41"/>
        <v>53541.212387079904</v>
      </c>
      <c r="BG456" s="223">
        <v>407</v>
      </c>
      <c r="BH456" s="227">
        <f t="shared" si="42"/>
        <v>9.8300000000000002E-3</v>
      </c>
      <c r="BI456" s="226">
        <f t="shared" si="40"/>
        <v>526.31011776499543</v>
      </c>
      <c r="BJ456" s="225">
        <f t="shared" si="43"/>
        <v>0</v>
      </c>
    </row>
    <row r="457" spans="8:62" s="223" customFormat="1">
      <c r="H457" s="219"/>
      <c r="I457" s="219"/>
      <c r="J457" s="219"/>
      <c r="K457" s="219"/>
      <c r="L457" s="219"/>
      <c r="M457" s="219"/>
      <c r="BE457" s="223">
        <v>408</v>
      </c>
      <c r="BF457" s="226">
        <f t="shared" si="41"/>
        <v>54067.522504844899</v>
      </c>
      <c r="BG457" s="223">
        <v>408</v>
      </c>
      <c r="BH457" s="227">
        <f t="shared" si="42"/>
        <v>9.8300000000000002E-3</v>
      </c>
      <c r="BI457" s="226">
        <f t="shared" si="40"/>
        <v>531.48374622262531</v>
      </c>
      <c r="BJ457" s="225">
        <f t="shared" si="43"/>
        <v>0</v>
      </c>
    </row>
    <row r="458" spans="8:62" s="223" customFormat="1">
      <c r="H458" s="219"/>
      <c r="I458" s="219"/>
      <c r="J458" s="219"/>
      <c r="K458" s="219"/>
      <c r="L458" s="219"/>
      <c r="M458" s="219"/>
      <c r="BE458" s="223">
        <v>409</v>
      </c>
      <c r="BF458" s="226">
        <f t="shared" si="41"/>
        <v>54599.006251067527</v>
      </c>
      <c r="BG458" s="223">
        <v>409</v>
      </c>
      <c r="BH458" s="227">
        <f t="shared" si="42"/>
        <v>9.8300000000000002E-3</v>
      </c>
      <c r="BI458" s="226">
        <f t="shared" si="40"/>
        <v>536.70823144799385</v>
      </c>
      <c r="BJ458" s="225">
        <f t="shared" si="43"/>
        <v>0</v>
      </c>
    </row>
    <row r="459" spans="8:62" s="223" customFormat="1">
      <c r="H459" s="219"/>
      <c r="I459" s="219"/>
      <c r="J459" s="219"/>
      <c r="K459" s="219"/>
      <c r="L459" s="219"/>
      <c r="M459" s="219"/>
      <c r="BE459" s="223">
        <v>410</v>
      </c>
      <c r="BF459" s="226">
        <f t="shared" si="41"/>
        <v>55135.714482515519</v>
      </c>
      <c r="BG459" s="223">
        <v>410</v>
      </c>
      <c r="BH459" s="227">
        <f t="shared" si="42"/>
        <v>9.8300000000000002E-3</v>
      </c>
      <c r="BI459" s="226">
        <f t="shared" si="40"/>
        <v>541.98407336312755</v>
      </c>
      <c r="BJ459" s="225">
        <f t="shared" si="43"/>
        <v>0</v>
      </c>
    </row>
    <row r="460" spans="8:62" s="223" customFormat="1">
      <c r="H460" s="219"/>
      <c r="I460" s="219"/>
      <c r="J460" s="219"/>
      <c r="K460" s="219"/>
      <c r="L460" s="219"/>
      <c r="M460" s="219"/>
      <c r="BE460" s="223">
        <v>411</v>
      </c>
      <c r="BF460" s="226">
        <f t="shared" si="41"/>
        <v>55677.698555878647</v>
      </c>
      <c r="BG460" s="223">
        <v>411</v>
      </c>
      <c r="BH460" s="227">
        <f t="shared" si="42"/>
        <v>9.8300000000000002E-3</v>
      </c>
      <c r="BI460" s="226">
        <f t="shared" si="40"/>
        <v>547.31177680428709</v>
      </c>
      <c r="BJ460" s="225">
        <f t="shared" si="43"/>
        <v>0</v>
      </c>
    </row>
    <row r="461" spans="8:62" s="223" customFormat="1">
      <c r="H461" s="219"/>
      <c r="I461" s="219"/>
      <c r="J461" s="219"/>
      <c r="K461" s="219"/>
      <c r="L461" s="219"/>
      <c r="M461" s="219"/>
      <c r="BE461" s="223">
        <v>412</v>
      </c>
      <c r="BF461" s="226">
        <f t="shared" si="41"/>
        <v>56225.010332682934</v>
      </c>
      <c r="BG461" s="223">
        <v>412</v>
      </c>
      <c r="BH461" s="227">
        <f t="shared" si="42"/>
        <v>9.8300000000000002E-3</v>
      </c>
      <c r="BI461" s="226">
        <f t="shared" si="40"/>
        <v>552.69185157027323</v>
      </c>
      <c r="BJ461" s="225">
        <f t="shared" si="43"/>
        <v>0</v>
      </c>
    </row>
    <row r="462" spans="8:62" s="223" customFormat="1">
      <c r="H462" s="219"/>
      <c r="I462" s="219"/>
      <c r="J462" s="219"/>
      <c r="K462" s="219"/>
      <c r="L462" s="219"/>
      <c r="M462" s="219"/>
      <c r="BE462" s="223">
        <v>413</v>
      </c>
      <c r="BF462" s="226">
        <f t="shared" si="41"/>
        <v>56777.702184253205</v>
      </c>
      <c r="BG462" s="223">
        <v>413</v>
      </c>
      <c r="BH462" s="227">
        <f t="shared" si="42"/>
        <v>9.8300000000000002E-3</v>
      </c>
      <c r="BI462" s="226">
        <f t="shared" si="40"/>
        <v>558.124812471209</v>
      </c>
      <c r="BJ462" s="225">
        <f t="shared" si="43"/>
        <v>0</v>
      </c>
    </row>
    <row r="463" spans="8:62" s="223" customFormat="1">
      <c r="H463" s="219"/>
      <c r="I463" s="219"/>
      <c r="J463" s="219"/>
      <c r="K463" s="219"/>
      <c r="L463" s="219"/>
      <c r="M463" s="219"/>
      <c r="BE463" s="223">
        <v>414</v>
      </c>
      <c r="BF463" s="226">
        <f t="shared" si="41"/>
        <v>57335.826996724412</v>
      </c>
      <c r="BG463" s="223">
        <v>414</v>
      </c>
      <c r="BH463" s="227">
        <f t="shared" si="42"/>
        <v>9.8300000000000002E-3</v>
      </c>
      <c r="BI463" s="226">
        <f t="shared" si="40"/>
        <v>563.61117937780102</v>
      </c>
      <c r="BJ463" s="225">
        <f t="shared" si="43"/>
        <v>0</v>
      </c>
    </row>
    <row r="464" spans="8:62" s="223" customFormat="1">
      <c r="H464" s="219"/>
      <c r="I464" s="219"/>
      <c r="J464" s="219"/>
      <c r="K464" s="219"/>
      <c r="L464" s="219"/>
      <c r="M464" s="219"/>
      <c r="BE464" s="223">
        <v>415</v>
      </c>
      <c r="BF464" s="226">
        <f t="shared" si="41"/>
        <v>57899.438176102216</v>
      </c>
      <c r="BG464" s="223">
        <v>415</v>
      </c>
      <c r="BH464" s="227">
        <f t="shared" si="42"/>
        <v>9.8300000000000002E-3</v>
      </c>
      <c r="BI464" s="226">
        <f t="shared" si="40"/>
        <v>569.15147727108479</v>
      </c>
      <c r="BJ464" s="225">
        <f t="shared" si="43"/>
        <v>0</v>
      </c>
    </row>
    <row r="465" spans="8:62" s="223" customFormat="1">
      <c r="H465" s="219"/>
      <c r="I465" s="219"/>
      <c r="J465" s="219"/>
      <c r="K465" s="219"/>
      <c r="L465" s="219"/>
      <c r="M465" s="219"/>
      <c r="BE465" s="223">
        <v>416</v>
      </c>
      <c r="BF465" s="226">
        <f t="shared" si="41"/>
        <v>58468.589653373303</v>
      </c>
      <c r="BG465" s="223">
        <v>416</v>
      </c>
      <c r="BH465" s="227">
        <f t="shared" si="42"/>
        <v>9.8300000000000002E-3</v>
      </c>
      <c r="BI465" s="226">
        <f t="shared" si="40"/>
        <v>574.74623629265955</v>
      </c>
      <c r="BJ465" s="225">
        <f t="shared" si="43"/>
        <v>0</v>
      </c>
    </row>
    <row r="466" spans="8:62" s="223" customFormat="1">
      <c r="H466" s="219"/>
      <c r="I466" s="219"/>
      <c r="J466" s="219"/>
      <c r="K466" s="219"/>
      <c r="L466" s="219"/>
      <c r="M466" s="219"/>
      <c r="BE466" s="223">
        <v>417</v>
      </c>
      <c r="BF466" s="226">
        <f t="shared" si="41"/>
        <v>59043.335889665963</v>
      </c>
      <c r="BG466" s="223">
        <v>417</v>
      </c>
      <c r="BH466" s="227">
        <f t="shared" si="42"/>
        <v>9.8300000000000002E-3</v>
      </c>
      <c r="BI466" s="226">
        <f t="shared" si="40"/>
        <v>580.39599179541642</v>
      </c>
      <c r="BJ466" s="225">
        <f t="shared" si="43"/>
        <v>0</v>
      </c>
    </row>
    <row r="467" spans="8:62" s="223" customFormat="1">
      <c r="H467" s="219"/>
      <c r="I467" s="219"/>
      <c r="J467" s="219"/>
      <c r="K467" s="219"/>
      <c r="L467" s="219"/>
      <c r="M467" s="219"/>
      <c r="BE467" s="223">
        <v>418</v>
      </c>
      <c r="BF467" s="226">
        <f t="shared" si="41"/>
        <v>59623.731881461383</v>
      </c>
      <c r="BG467" s="223">
        <v>418</v>
      </c>
      <c r="BH467" s="227">
        <f t="shared" si="42"/>
        <v>9.8300000000000002E-3</v>
      </c>
      <c r="BI467" s="226">
        <f t="shared" si="40"/>
        <v>586.10128439476546</v>
      </c>
      <c r="BJ467" s="225">
        <f t="shared" si="43"/>
        <v>0</v>
      </c>
    </row>
    <row r="468" spans="8:62" s="223" customFormat="1">
      <c r="H468" s="219"/>
      <c r="I468" s="219"/>
      <c r="J468" s="219"/>
      <c r="K468" s="219"/>
      <c r="L468" s="219"/>
      <c r="M468" s="219"/>
      <c r="BE468" s="223">
        <v>419</v>
      </c>
      <c r="BF468" s="226">
        <f t="shared" si="41"/>
        <v>60209.833165856151</v>
      </c>
      <c r="BG468" s="223">
        <v>419</v>
      </c>
      <c r="BH468" s="227">
        <f t="shared" si="42"/>
        <v>9.8300000000000002E-3</v>
      </c>
      <c r="BI468" s="226">
        <f t="shared" si="40"/>
        <v>591.86266002036598</v>
      </c>
      <c r="BJ468" s="225">
        <f t="shared" si="43"/>
        <v>0</v>
      </c>
    </row>
    <row r="469" spans="8:62" s="223" customFormat="1">
      <c r="H469" s="219"/>
      <c r="I469" s="219"/>
      <c r="J469" s="219"/>
      <c r="K469" s="219"/>
      <c r="L469" s="219"/>
      <c r="M469" s="219"/>
      <c r="BE469" s="223">
        <v>420</v>
      </c>
      <c r="BF469" s="226">
        <f t="shared" si="41"/>
        <v>60801.695825876515</v>
      </c>
      <c r="BG469" s="223">
        <v>420</v>
      </c>
      <c r="BH469" s="227">
        <f t="shared" si="42"/>
        <v>9.8300000000000002E-3</v>
      </c>
      <c r="BI469" s="226">
        <f t="shared" si="40"/>
        <v>597.68066996836615</v>
      </c>
      <c r="BJ469" s="225">
        <f t="shared" si="43"/>
        <v>0</v>
      </c>
    </row>
    <row r="470" spans="8:62" s="223" customFormat="1">
      <c r="H470" s="219"/>
      <c r="I470" s="219"/>
      <c r="J470" s="219"/>
      <c r="K470" s="219"/>
      <c r="L470" s="219"/>
      <c r="M470" s="219"/>
      <c r="BE470" s="223">
        <v>421</v>
      </c>
      <c r="BF470" s="226">
        <f t="shared" si="41"/>
        <v>61399.376495844881</v>
      </c>
      <c r="BG470" s="223">
        <v>421</v>
      </c>
      <c r="BH470" s="227">
        <f t="shared" si="42"/>
        <v>9.8300000000000002E-3</v>
      </c>
      <c r="BI470" s="226">
        <f t="shared" si="40"/>
        <v>603.55587095415524</v>
      </c>
      <c r="BJ470" s="225">
        <f t="shared" si="43"/>
        <v>0</v>
      </c>
    </row>
    <row r="471" spans="8:62" s="223" customFormat="1">
      <c r="H471" s="219"/>
      <c r="I471" s="219"/>
      <c r="J471" s="219"/>
      <c r="K471" s="219"/>
      <c r="L471" s="219"/>
      <c r="M471" s="219"/>
      <c r="BE471" s="223">
        <v>422</v>
      </c>
      <c r="BF471" s="226">
        <f t="shared" si="41"/>
        <v>62002.932366799039</v>
      </c>
      <c r="BG471" s="223">
        <v>422</v>
      </c>
      <c r="BH471" s="227">
        <f t="shared" si="42"/>
        <v>9.8300000000000002E-3</v>
      </c>
      <c r="BI471" s="226">
        <f t="shared" si="40"/>
        <v>609.48882516563458</v>
      </c>
      <c r="BJ471" s="225">
        <f t="shared" si="43"/>
        <v>0</v>
      </c>
    </row>
    <row r="472" spans="8:62" s="223" customFormat="1">
      <c r="H472" s="219"/>
      <c r="I472" s="219"/>
      <c r="J472" s="219"/>
      <c r="K472" s="219"/>
      <c r="L472" s="219"/>
      <c r="M472" s="219"/>
      <c r="BE472" s="223">
        <v>423</v>
      </c>
      <c r="BF472" s="226">
        <f t="shared" si="41"/>
        <v>62612.421191964677</v>
      </c>
      <c r="BG472" s="223">
        <v>423</v>
      </c>
      <c r="BH472" s="227">
        <f t="shared" si="42"/>
        <v>9.8300000000000002E-3</v>
      </c>
      <c r="BI472" s="226">
        <f t="shared" si="40"/>
        <v>615.48010031701278</v>
      </c>
      <c r="BJ472" s="225">
        <f t="shared" si="43"/>
        <v>0</v>
      </c>
    </row>
    <row r="473" spans="8:62" s="223" customFormat="1">
      <c r="H473" s="219"/>
      <c r="I473" s="219"/>
      <c r="J473" s="219"/>
      <c r="K473" s="219"/>
      <c r="L473" s="219"/>
      <c r="M473" s="219"/>
      <c r="BE473" s="223">
        <v>424</v>
      </c>
      <c r="BF473" s="226">
        <f t="shared" si="41"/>
        <v>63227.901292281691</v>
      </c>
      <c r="BG473" s="223">
        <v>424</v>
      </c>
      <c r="BH473" s="227">
        <f t="shared" si="42"/>
        <v>9.8300000000000002E-3</v>
      </c>
      <c r="BI473" s="226">
        <f t="shared" si="40"/>
        <v>621.53026970312908</v>
      </c>
      <c r="BJ473" s="225">
        <f t="shared" si="43"/>
        <v>0</v>
      </c>
    </row>
    <row r="474" spans="8:62" s="223" customFormat="1">
      <c r="H474" s="219"/>
      <c r="I474" s="219"/>
      <c r="J474" s="219"/>
      <c r="K474" s="219"/>
      <c r="L474" s="219"/>
      <c r="M474" s="219"/>
      <c r="BE474" s="223">
        <v>425</v>
      </c>
      <c r="BF474" s="226">
        <f t="shared" si="41"/>
        <v>63849.43156198482</v>
      </c>
      <c r="BG474" s="223">
        <v>425</v>
      </c>
      <c r="BH474" s="227">
        <f t="shared" si="42"/>
        <v>9.8300000000000002E-3</v>
      </c>
      <c r="BI474" s="226">
        <f t="shared" si="40"/>
        <v>627.63991225431084</v>
      </c>
      <c r="BJ474" s="225">
        <f t="shared" si="43"/>
        <v>0</v>
      </c>
    </row>
    <row r="475" spans="8:62" s="223" customFormat="1">
      <c r="H475" s="219"/>
      <c r="I475" s="219"/>
      <c r="J475" s="219"/>
      <c r="K475" s="219"/>
      <c r="L475" s="219"/>
      <c r="M475" s="219"/>
      <c r="BE475" s="223">
        <v>426</v>
      </c>
      <c r="BF475" s="226">
        <f t="shared" si="41"/>
        <v>64477.071474239128</v>
      </c>
      <c r="BG475" s="223">
        <v>426</v>
      </c>
      <c r="BH475" s="227">
        <f t="shared" si="42"/>
        <v>9.8300000000000002E-3</v>
      </c>
      <c r="BI475" s="226">
        <f t="shared" si="40"/>
        <v>633.80961259177059</v>
      </c>
      <c r="BJ475" s="225">
        <f t="shared" si="43"/>
        <v>0</v>
      </c>
    </row>
    <row r="476" spans="8:62" s="223" customFormat="1">
      <c r="H476" s="219"/>
      <c r="I476" s="219"/>
      <c r="J476" s="219"/>
      <c r="K476" s="219"/>
      <c r="L476" s="219"/>
      <c r="M476" s="219"/>
      <c r="BE476" s="223">
        <v>427</v>
      </c>
      <c r="BF476" s="226">
        <f t="shared" si="41"/>
        <v>65110.881086830901</v>
      </c>
      <c r="BG476" s="223">
        <v>427</v>
      </c>
      <c r="BH476" s="227">
        <f t="shared" si="42"/>
        <v>9.8300000000000002E-3</v>
      </c>
      <c r="BI476" s="226">
        <f t="shared" si="40"/>
        <v>640.03996108354772</v>
      </c>
      <c r="BJ476" s="225">
        <f t="shared" si="43"/>
        <v>0</v>
      </c>
    </row>
    <row r="477" spans="8:62" s="223" customFormat="1">
      <c r="H477" s="219"/>
      <c r="I477" s="219"/>
      <c r="J477" s="219"/>
      <c r="K477" s="219"/>
      <c r="L477" s="219"/>
      <c r="M477" s="219"/>
      <c r="BE477" s="223">
        <v>428</v>
      </c>
      <c r="BF477" s="226">
        <f t="shared" si="41"/>
        <v>65750.921047914453</v>
      </c>
      <c r="BG477" s="223">
        <v>428</v>
      </c>
      <c r="BH477" s="227">
        <f t="shared" si="42"/>
        <v>9.8300000000000002E-3</v>
      </c>
      <c r="BI477" s="226">
        <f t="shared" si="40"/>
        <v>646.3315539009991</v>
      </c>
      <c r="BJ477" s="225">
        <f t="shared" si="43"/>
        <v>0</v>
      </c>
    </row>
    <row r="478" spans="8:62" s="223" customFormat="1">
      <c r="H478" s="219"/>
      <c r="I478" s="219"/>
      <c r="J478" s="219"/>
      <c r="K478" s="219"/>
      <c r="L478" s="219"/>
      <c r="M478" s="219"/>
      <c r="BE478" s="223">
        <v>429</v>
      </c>
      <c r="BF478" s="226">
        <f t="shared" si="41"/>
        <v>66397.252601815446</v>
      </c>
      <c r="BG478" s="223">
        <v>429</v>
      </c>
      <c r="BH478" s="227">
        <f t="shared" si="42"/>
        <v>9.8300000000000002E-3</v>
      </c>
      <c r="BI478" s="226">
        <f t="shared" si="40"/>
        <v>652.6849930758458</v>
      </c>
      <c r="BJ478" s="225">
        <f t="shared" si="43"/>
        <v>0</v>
      </c>
    </row>
    <row r="479" spans="8:62" s="223" customFormat="1">
      <c r="H479" s="219"/>
      <c r="I479" s="219"/>
      <c r="J479" s="219"/>
      <c r="K479" s="219"/>
      <c r="L479" s="219"/>
      <c r="M479" s="219"/>
      <c r="BE479" s="223">
        <v>430</v>
      </c>
      <c r="BF479" s="226">
        <f t="shared" si="41"/>
        <v>67049.937594891293</v>
      </c>
      <c r="BG479" s="223">
        <v>430</v>
      </c>
      <c r="BH479" s="227">
        <f t="shared" si="42"/>
        <v>9.8300000000000002E-3</v>
      </c>
      <c r="BI479" s="226">
        <f t="shared" si="40"/>
        <v>659.10088655778145</v>
      </c>
      <c r="BJ479" s="225">
        <f t="shared" si="43"/>
        <v>0</v>
      </c>
    </row>
    <row r="480" spans="8:62" s="223" customFormat="1">
      <c r="H480" s="219"/>
      <c r="I480" s="219"/>
      <c r="J480" s="219"/>
      <c r="K480" s="219"/>
      <c r="L480" s="219"/>
      <c r="M480" s="219"/>
      <c r="BE480" s="223">
        <v>431</v>
      </c>
      <c r="BF480" s="226">
        <f t="shared" si="41"/>
        <v>67709.038481449068</v>
      </c>
      <c r="BG480" s="223">
        <v>431</v>
      </c>
      <c r="BH480" s="227">
        <f t="shared" si="42"/>
        <v>9.8300000000000002E-3</v>
      </c>
      <c r="BI480" s="226">
        <f t="shared" si="40"/>
        <v>665.57984827264431</v>
      </c>
      <c r="BJ480" s="225">
        <f t="shared" si="43"/>
        <v>0</v>
      </c>
    </row>
    <row r="481" spans="8:62" s="223" customFormat="1">
      <c r="H481" s="219"/>
      <c r="I481" s="219"/>
      <c r="J481" s="219"/>
      <c r="K481" s="219"/>
      <c r="L481" s="219"/>
      <c r="M481" s="219"/>
      <c r="BE481" s="223">
        <v>432</v>
      </c>
      <c r="BF481" s="226">
        <f t="shared" si="41"/>
        <v>68374.618329721707</v>
      </c>
      <c r="BG481" s="223">
        <v>432</v>
      </c>
      <c r="BH481" s="227">
        <f t="shared" si="42"/>
        <v>9.8300000000000002E-3</v>
      </c>
      <c r="BI481" s="226">
        <f t="shared" si="40"/>
        <v>672.12249818116436</v>
      </c>
      <c r="BJ481" s="225">
        <f t="shared" si="43"/>
        <v>0</v>
      </c>
    </row>
    <row r="482" spans="8:62" s="223" customFormat="1">
      <c r="H482" s="219"/>
      <c r="I482" s="219"/>
      <c r="J482" s="219"/>
      <c r="K482" s="219"/>
      <c r="L482" s="219"/>
      <c r="M482" s="219"/>
      <c r="BE482" s="223">
        <v>433</v>
      </c>
      <c r="BF482" s="226">
        <f t="shared" si="41"/>
        <v>69046.740827902875</v>
      </c>
      <c r="BG482" s="223">
        <v>433</v>
      </c>
      <c r="BH482" s="227">
        <f t="shared" si="42"/>
        <v>9.8300000000000002E-3</v>
      </c>
      <c r="BI482" s="226">
        <f t="shared" si="40"/>
        <v>678.72946233828532</v>
      </c>
      <c r="BJ482" s="225">
        <f t="shared" si="43"/>
        <v>0</v>
      </c>
    </row>
    <row r="483" spans="8:62" s="223" customFormat="1">
      <c r="H483" s="219"/>
      <c r="I483" s="219"/>
      <c r="J483" s="219"/>
      <c r="K483" s="219"/>
      <c r="L483" s="219"/>
      <c r="M483" s="219"/>
      <c r="BE483" s="223">
        <v>434</v>
      </c>
      <c r="BF483" s="226">
        <f t="shared" si="41"/>
        <v>69725.470290241166</v>
      </c>
      <c r="BG483" s="223">
        <v>434</v>
      </c>
      <c r="BH483" s="227">
        <f t="shared" si="42"/>
        <v>9.8300000000000002E-3</v>
      </c>
      <c r="BI483" s="226">
        <f t="shared" si="40"/>
        <v>685.40137295307068</v>
      </c>
      <c r="BJ483" s="225">
        <f t="shared" si="43"/>
        <v>0</v>
      </c>
    </row>
    <row r="484" spans="8:62" s="223" customFormat="1">
      <c r="H484" s="219"/>
      <c r="I484" s="219"/>
      <c r="J484" s="219"/>
      <c r="K484" s="219"/>
      <c r="L484" s="219"/>
      <c r="M484" s="219"/>
      <c r="BE484" s="223">
        <v>435</v>
      </c>
      <c r="BF484" s="226">
        <f t="shared" si="41"/>
        <v>70410.871663194237</v>
      </c>
      <c r="BG484" s="223">
        <v>435</v>
      </c>
      <c r="BH484" s="227">
        <f t="shared" si="42"/>
        <v>9.8300000000000002E-3</v>
      </c>
      <c r="BI484" s="226">
        <f t="shared" si="40"/>
        <v>692.13886844919932</v>
      </c>
      <c r="BJ484" s="225">
        <f t="shared" si="43"/>
        <v>0</v>
      </c>
    </row>
    <row r="485" spans="8:62" s="223" customFormat="1">
      <c r="H485" s="219"/>
      <c r="I485" s="219"/>
      <c r="J485" s="219"/>
      <c r="K485" s="219"/>
      <c r="L485" s="219"/>
      <c r="M485" s="219"/>
      <c r="BE485" s="223">
        <v>436</v>
      </c>
      <c r="BF485" s="226">
        <f t="shared" si="41"/>
        <v>71103.010531643435</v>
      </c>
      <c r="BG485" s="223">
        <v>436</v>
      </c>
      <c r="BH485" s="227">
        <f t="shared" si="42"/>
        <v>9.8300000000000002E-3</v>
      </c>
      <c r="BI485" s="226">
        <f t="shared" si="40"/>
        <v>698.94259352605502</v>
      </c>
      <c r="BJ485" s="225">
        <f t="shared" si="43"/>
        <v>0</v>
      </c>
    </row>
    <row r="486" spans="8:62" s="223" customFormat="1">
      <c r="H486" s="219"/>
      <c r="I486" s="219"/>
      <c r="J486" s="219"/>
      <c r="K486" s="219"/>
      <c r="L486" s="219"/>
      <c r="M486" s="219"/>
      <c r="BE486" s="223">
        <v>437</v>
      </c>
      <c r="BF486" s="226">
        <f t="shared" si="41"/>
        <v>71801.953125169486</v>
      </c>
      <c r="BG486" s="223">
        <v>437</v>
      </c>
      <c r="BH486" s="227">
        <f t="shared" si="42"/>
        <v>9.8300000000000002E-3</v>
      </c>
      <c r="BI486" s="226">
        <f t="shared" si="40"/>
        <v>705.8131992204161</v>
      </c>
      <c r="BJ486" s="225">
        <f t="shared" si="43"/>
        <v>0</v>
      </c>
    </row>
    <row r="487" spans="8:62" s="223" customFormat="1">
      <c r="H487" s="219"/>
      <c r="I487" s="219"/>
      <c r="J487" s="219"/>
      <c r="K487" s="219"/>
      <c r="L487" s="219"/>
      <c r="M487" s="219"/>
      <c r="BE487" s="223">
        <v>438</v>
      </c>
      <c r="BF487" s="226">
        <f t="shared" si="41"/>
        <v>72507.766324389901</v>
      </c>
      <c r="BG487" s="223">
        <v>438</v>
      </c>
      <c r="BH487" s="227">
        <f t="shared" si="42"/>
        <v>9.8300000000000002E-3</v>
      </c>
      <c r="BI487" s="226">
        <f t="shared" si="40"/>
        <v>712.75134296875274</v>
      </c>
      <c r="BJ487" s="225">
        <f t="shared" si="43"/>
        <v>0</v>
      </c>
    </row>
    <row r="488" spans="8:62" s="223" customFormat="1">
      <c r="H488" s="219"/>
      <c r="I488" s="219"/>
      <c r="J488" s="219"/>
      <c r="K488" s="219"/>
      <c r="L488" s="219"/>
      <c r="M488" s="219"/>
      <c r="BE488" s="223">
        <v>439</v>
      </c>
      <c r="BF488" s="226">
        <f t="shared" si="41"/>
        <v>73220.517667358654</v>
      </c>
      <c r="BG488" s="223">
        <v>439</v>
      </c>
      <c r="BH488" s="227">
        <f t="shared" si="42"/>
        <v>9.8300000000000002E-3</v>
      </c>
      <c r="BI488" s="226">
        <f t="shared" si="40"/>
        <v>719.75768867013562</v>
      </c>
      <c r="BJ488" s="225">
        <f t="shared" si="43"/>
        <v>0</v>
      </c>
    </row>
    <row r="489" spans="8:62" s="223" customFormat="1">
      <c r="H489" s="219"/>
      <c r="I489" s="219"/>
      <c r="J489" s="219"/>
      <c r="K489" s="219"/>
      <c r="L489" s="219"/>
      <c r="M489" s="219"/>
      <c r="BE489" s="223">
        <v>440</v>
      </c>
      <c r="BF489" s="226">
        <f t="shared" si="41"/>
        <v>73940.275356028797</v>
      </c>
      <c r="BG489" s="223">
        <v>440</v>
      </c>
      <c r="BH489" s="227">
        <f t="shared" si="42"/>
        <v>9.8300000000000002E-3</v>
      </c>
      <c r="BI489" s="226">
        <f t="shared" si="40"/>
        <v>726.83290674976308</v>
      </c>
      <c r="BJ489" s="225">
        <f t="shared" si="43"/>
        <v>0</v>
      </c>
    </row>
    <row r="490" spans="8:62" s="223" customFormat="1">
      <c r="H490" s="219"/>
      <c r="I490" s="219"/>
      <c r="J490" s="219"/>
      <c r="K490" s="219"/>
      <c r="L490" s="219"/>
      <c r="M490" s="219"/>
      <c r="BE490" s="223">
        <v>441</v>
      </c>
      <c r="BF490" s="226">
        <f t="shared" si="41"/>
        <v>74667.108262778565</v>
      </c>
      <c r="BG490" s="223">
        <v>441</v>
      </c>
      <c r="BH490" s="227">
        <f t="shared" si="42"/>
        <v>9.8300000000000002E-3</v>
      </c>
      <c r="BI490" s="226">
        <f t="shared" si="40"/>
        <v>733.97767422311335</v>
      </c>
      <c r="BJ490" s="225">
        <f t="shared" si="43"/>
        <v>0</v>
      </c>
    </row>
    <row r="491" spans="8:62" s="223" customFormat="1">
      <c r="H491" s="219"/>
      <c r="I491" s="219"/>
      <c r="J491" s="219"/>
      <c r="K491" s="219"/>
      <c r="L491" s="219"/>
      <c r="M491" s="219"/>
      <c r="BE491" s="223">
        <v>442</v>
      </c>
      <c r="BF491" s="226">
        <f t="shared" si="41"/>
        <v>75401.085937001684</v>
      </c>
      <c r="BG491" s="223">
        <v>442</v>
      </c>
      <c r="BH491" s="227">
        <f t="shared" si="42"/>
        <v>9.8300000000000002E-3</v>
      </c>
      <c r="BI491" s="226">
        <f t="shared" si="40"/>
        <v>741.19267476072662</v>
      </c>
      <c r="BJ491" s="225">
        <f t="shared" si="43"/>
        <v>0</v>
      </c>
    </row>
    <row r="492" spans="8:62" s="223" customFormat="1">
      <c r="H492" s="219"/>
      <c r="I492" s="219"/>
      <c r="J492" s="219"/>
      <c r="K492" s="219"/>
      <c r="L492" s="219"/>
      <c r="M492" s="219"/>
      <c r="BE492" s="223">
        <v>443</v>
      </c>
      <c r="BF492" s="226">
        <f t="shared" si="41"/>
        <v>76142.278611762405</v>
      </c>
      <c r="BG492" s="223">
        <v>443</v>
      </c>
      <c r="BH492" s="227">
        <f t="shared" si="42"/>
        <v>9.8300000000000002E-3</v>
      </c>
      <c r="BI492" s="226">
        <f t="shared" si="40"/>
        <v>748.47859875362451</v>
      </c>
      <c r="BJ492" s="225">
        <f t="shared" si="43"/>
        <v>0</v>
      </c>
    </row>
    <row r="493" spans="8:62" s="223" customFormat="1">
      <c r="H493" s="219"/>
      <c r="I493" s="219"/>
      <c r="J493" s="219"/>
      <c r="K493" s="219"/>
      <c r="L493" s="219"/>
      <c r="M493" s="219"/>
      <c r="BE493" s="223">
        <v>444</v>
      </c>
      <c r="BF493" s="226">
        <f t="shared" si="41"/>
        <v>76890.757210516036</v>
      </c>
      <c r="BG493" s="223">
        <v>444</v>
      </c>
      <c r="BH493" s="227">
        <f t="shared" si="42"/>
        <v>9.8300000000000002E-3</v>
      </c>
      <c r="BI493" s="226">
        <f t="shared" si="40"/>
        <v>755.83614337937263</v>
      </c>
      <c r="BJ493" s="225">
        <f t="shared" si="43"/>
        <v>0</v>
      </c>
    </row>
    <row r="494" spans="8:62" s="223" customFormat="1">
      <c r="H494" s="219"/>
      <c r="I494" s="219"/>
      <c r="J494" s="219"/>
      <c r="K494" s="219"/>
      <c r="L494" s="219"/>
      <c r="M494" s="219"/>
      <c r="BE494" s="223">
        <v>445</v>
      </c>
      <c r="BF494" s="226">
        <f t="shared" si="41"/>
        <v>77646.593353895412</v>
      </c>
      <c r="BG494" s="223">
        <v>445</v>
      </c>
      <c r="BH494" s="227">
        <f t="shared" si="42"/>
        <v>9.8300000000000002E-3</v>
      </c>
      <c r="BI494" s="226">
        <f t="shared" si="40"/>
        <v>763.26601266879197</v>
      </c>
      <c r="BJ494" s="225">
        <f t="shared" si="43"/>
        <v>0</v>
      </c>
    </row>
    <row r="495" spans="8:62" s="223" customFormat="1">
      <c r="H495" s="219"/>
      <c r="I495" s="219"/>
      <c r="J495" s="219"/>
      <c r="K495" s="219"/>
      <c r="L495" s="219"/>
      <c r="M495" s="219"/>
      <c r="BE495" s="223">
        <v>446</v>
      </c>
      <c r="BF495" s="226">
        <f t="shared" si="41"/>
        <v>78409.859366564211</v>
      </c>
      <c r="BG495" s="223">
        <v>446</v>
      </c>
      <c r="BH495" s="227">
        <f t="shared" si="42"/>
        <v>9.8300000000000002E-3</v>
      </c>
      <c r="BI495" s="226">
        <f t="shared" si="40"/>
        <v>770.76891757332623</v>
      </c>
      <c r="BJ495" s="225">
        <f t="shared" si="43"/>
        <v>0</v>
      </c>
    </row>
    <row r="496" spans="8:62" s="223" customFormat="1">
      <c r="H496" s="219"/>
      <c r="I496" s="219"/>
      <c r="J496" s="219"/>
      <c r="K496" s="219"/>
      <c r="L496" s="219"/>
      <c r="M496" s="219"/>
      <c r="BE496" s="223">
        <v>447</v>
      </c>
      <c r="BF496" s="226">
        <f t="shared" si="41"/>
        <v>79180.628284137536</v>
      </c>
      <c r="BG496" s="223">
        <v>447</v>
      </c>
      <c r="BH496" s="227">
        <f t="shared" si="42"/>
        <v>9.8300000000000002E-3</v>
      </c>
      <c r="BI496" s="226">
        <f t="shared" si="40"/>
        <v>778.34557603307201</v>
      </c>
      <c r="BJ496" s="225">
        <f t="shared" si="43"/>
        <v>0</v>
      </c>
    </row>
    <row r="497" spans="8:62" s="223" customFormat="1">
      <c r="H497" s="219"/>
      <c r="I497" s="219"/>
      <c r="J497" s="219"/>
      <c r="K497" s="219"/>
      <c r="L497" s="219"/>
      <c r="M497" s="219"/>
      <c r="BE497" s="223">
        <v>448</v>
      </c>
      <c r="BF497" s="226">
        <f t="shared" si="41"/>
        <v>79958.973860170605</v>
      </c>
      <c r="BG497" s="223">
        <v>448</v>
      </c>
      <c r="BH497" s="227">
        <f t="shared" si="42"/>
        <v>9.8300000000000002E-3</v>
      </c>
      <c r="BI497" s="226">
        <f t="shared" si="40"/>
        <v>785.99671304547701</v>
      </c>
      <c r="BJ497" s="225">
        <f t="shared" si="43"/>
        <v>0</v>
      </c>
    </row>
    <row r="498" spans="8:62" s="223" customFormat="1">
      <c r="H498" s="219"/>
      <c r="I498" s="219"/>
      <c r="J498" s="219"/>
      <c r="K498" s="219"/>
      <c r="L498" s="219"/>
      <c r="M498" s="219"/>
      <c r="BE498" s="223">
        <v>449</v>
      </c>
      <c r="BF498" s="226">
        <f t="shared" si="41"/>
        <v>80744.97057321608</v>
      </c>
      <c r="BG498" s="223">
        <v>449</v>
      </c>
      <c r="BH498" s="227">
        <f t="shared" si="42"/>
        <v>9.8300000000000002E-3</v>
      </c>
      <c r="BI498" s="226">
        <f t="shared" ref="BI498:BI561" si="44">BF498*BH498</f>
        <v>793.72306073471407</v>
      </c>
      <c r="BJ498" s="225">
        <f t="shared" si="43"/>
        <v>0</v>
      </c>
    </row>
    <row r="499" spans="8:62" s="223" customFormat="1">
      <c r="H499" s="219"/>
      <c r="I499" s="219"/>
      <c r="J499" s="219"/>
      <c r="K499" s="219"/>
      <c r="L499" s="219"/>
      <c r="M499" s="219"/>
      <c r="BE499" s="223">
        <v>450</v>
      </c>
      <c r="BF499" s="226">
        <f t="shared" ref="BF499:BF562" si="45">BF498+BI498+BJ499</f>
        <v>81538.693633950796</v>
      </c>
      <c r="BG499" s="223">
        <v>450</v>
      </c>
      <c r="BH499" s="227">
        <f t="shared" ref="BH499:BH562" si="46">BH498</f>
        <v>9.8300000000000002E-3</v>
      </c>
      <c r="BI499" s="226">
        <f t="shared" si="44"/>
        <v>801.52535842173631</v>
      </c>
      <c r="BJ499" s="225">
        <f t="shared" ref="BJ499:BJ562" si="47">BJ498</f>
        <v>0</v>
      </c>
    </row>
    <row r="500" spans="8:62" s="223" customFormat="1">
      <c r="H500" s="219"/>
      <c r="I500" s="219"/>
      <c r="J500" s="219"/>
      <c r="K500" s="219"/>
      <c r="L500" s="219"/>
      <c r="M500" s="219"/>
      <c r="BE500" s="223">
        <v>451</v>
      </c>
      <c r="BF500" s="226">
        <f t="shared" si="45"/>
        <v>82340.218992372538</v>
      </c>
      <c r="BG500" s="223">
        <v>451</v>
      </c>
      <c r="BH500" s="227">
        <f t="shared" si="46"/>
        <v>9.8300000000000002E-3</v>
      </c>
      <c r="BI500" s="226">
        <f t="shared" si="44"/>
        <v>809.40435269502211</v>
      </c>
      <c r="BJ500" s="225">
        <f t="shared" si="47"/>
        <v>0</v>
      </c>
    </row>
    <row r="501" spans="8:62" s="223" customFormat="1">
      <c r="H501" s="219"/>
      <c r="I501" s="219"/>
      <c r="J501" s="219"/>
      <c r="K501" s="219"/>
      <c r="L501" s="219"/>
      <c r="M501" s="219"/>
      <c r="BE501" s="223">
        <v>452</v>
      </c>
      <c r="BF501" s="226">
        <f t="shared" si="45"/>
        <v>83149.623345067565</v>
      </c>
      <c r="BG501" s="223">
        <v>452</v>
      </c>
      <c r="BH501" s="227">
        <f t="shared" si="46"/>
        <v>9.8300000000000002E-3</v>
      </c>
      <c r="BI501" s="226">
        <f t="shared" si="44"/>
        <v>817.36079748201416</v>
      </c>
      <c r="BJ501" s="225">
        <f t="shared" si="47"/>
        <v>0</v>
      </c>
    </row>
    <row r="502" spans="8:62" s="223" customFormat="1">
      <c r="H502" s="219"/>
      <c r="I502" s="219"/>
      <c r="J502" s="219"/>
      <c r="K502" s="219"/>
      <c r="L502" s="219"/>
      <c r="M502" s="219"/>
      <c r="BE502" s="223">
        <v>453</v>
      </c>
      <c r="BF502" s="226">
        <f t="shared" si="45"/>
        <v>83966.984142549583</v>
      </c>
      <c r="BG502" s="223">
        <v>453</v>
      </c>
      <c r="BH502" s="227">
        <f t="shared" si="46"/>
        <v>9.8300000000000002E-3</v>
      </c>
      <c r="BI502" s="226">
        <f t="shared" si="44"/>
        <v>825.39545412126245</v>
      </c>
      <c r="BJ502" s="225">
        <f t="shared" si="47"/>
        <v>0</v>
      </c>
    </row>
    <row r="503" spans="8:62" s="223" customFormat="1">
      <c r="H503" s="219"/>
      <c r="I503" s="219"/>
      <c r="J503" s="219"/>
      <c r="K503" s="219"/>
      <c r="L503" s="219"/>
      <c r="M503" s="219"/>
      <c r="BE503" s="223">
        <v>454</v>
      </c>
      <c r="BF503" s="226">
        <f t="shared" si="45"/>
        <v>84792.379596670842</v>
      </c>
      <c r="BG503" s="223">
        <v>454</v>
      </c>
      <c r="BH503" s="227">
        <f t="shared" si="46"/>
        <v>9.8300000000000002E-3</v>
      </c>
      <c r="BI503" s="226">
        <f t="shared" si="44"/>
        <v>833.5090914352744</v>
      </c>
      <c r="BJ503" s="225">
        <f t="shared" si="47"/>
        <v>0</v>
      </c>
    </row>
    <row r="504" spans="8:62" s="223" customFormat="1">
      <c r="H504" s="219"/>
      <c r="I504" s="219"/>
      <c r="J504" s="219"/>
      <c r="K504" s="219"/>
      <c r="L504" s="219"/>
      <c r="M504" s="219"/>
      <c r="BE504" s="223">
        <v>455</v>
      </c>
      <c r="BF504" s="226">
        <f t="shared" si="45"/>
        <v>85625.888688106119</v>
      </c>
      <c r="BG504" s="223">
        <v>455</v>
      </c>
      <c r="BH504" s="227">
        <f t="shared" si="46"/>
        <v>9.8300000000000002E-3</v>
      </c>
      <c r="BI504" s="226">
        <f t="shared" si="44"/>
        <v>841.70248580408315</v>
      </c>
      <c r="BJ504" s="225">
        <f t="shared" si="47"/>
        <v>0</v>
      </c>
    </row>
    <row r="505" spans="8:62" s="223" customFormat="1">
      <c r="H505" s="219"/>
      <c r="I505" s="219"/>
      <c r="J505" s="219"/>
      <c r="K505" s="219"/>
      <c r="L505" s="219"/>
      <c r="M505" s="219"/>
      <c r="BE505" s="223">
        <v>456</v>
      </c>
      <c r="BF505" s="226">
        <f t="shared" si="45"/>
        <v>86467.591173910201</v>
      </c>
      <c r="BG505" s="223">
        <v>456</v>
      </c>
      <c r="BH505" s="227">
        <f t="shared" si="46"/>
        <v>9.8300000000000002E-3</v>
      </c>
      <c r="BI505" s="226">
        <f t="shared" si="44"/>
        <v>849.97642123953733</v>
      </c>
      <c r="BJ505" s="225">
        <f t="shared" si="47"/>
        <v>0</v>
      </c>
    </row>
    <row r="506" spans="8:62" s="223" customFormat="1">
      <c r="H506" s="219"/>
      <c r="I506" s="219"/>
      <c r="J506" s="219"/>
      <c r="K506" s="219"/>
      <c r="L506" s="219"/>
      <c r="M506" s="219"/>
      <c r="BE506" s="223">
        <v>457</v>
      </c>
      <c r="BF506" s="226">
        <f t="shared" si="45"/>
        <v>87317.56759514974</v>
      </c>
      <c r="BG506" s="223">
        <v>457</v>
      </c>
      <c r="BH506" s="227">
        <f t="shared" si="46"/>
        <v>9.8300000000000002E-3</v>
      </c>
      <c r="BI506" s="226">
        <f t="shared" si="44"/>
        <v>858.33168946032197</v>
      </c>
      <c r="BJ506" s="225">
        <f t="shared" si="47"/>
        <v>0</v>
      </c>
    </row>
    <row r="507" spans="8:62" s="223" customFormat="1">
      <c r="H507" s="219"/>
      <c r="I507" s="219"/>
      <c r="J507" s="219"/>
      <c r="K507" s="219"/>
      <c r="L507" s="219"/>
      <c r="M507" s="219"/>
      <c r="BE507" s="223">
        <v>458</v>
      </c>
      <c r="BF507" s="226">
        <f t="shared" si="45"/>
        <v>88175.899284610059</v>
      </c>
      <c r="BG507" s="223">
        <v>458</v>
      </c>
      <c r="BH507" s="227">
        <f t="shared" si="46"/>
        <v>9.8300000000000002E-3</v>
      </c>
      <c r="BI507" s="226">
        <f t="shared" si="44"/>
        <v>866.76908996771692</v>
      </c>
      <c r="BJ507" s="225">
        <f t="shared" si="47"/>
        <v>0</v>
      </c>
    </row>
    <row r="508" spans="8:62" s="223" customFormat="1">
      <c r="H508" s="219"/>
      <c r="I508" s="219"/>
      <c r="J508" s="219"/>
      <c r="K508" s="219"/>
      <c r="L508" s="219"/>
      <c r="M508" s="219"/>
      <c r="BE508" s="223">
        <v>459</v>
      </c>
      <c r="BF508" s="226">
        <f t="shared" si="45"/>
        <v>89042.66837457777</v>
      </c>
      <c r="BG508" s="223">
        <v>459</v>
      </c>
      <c r="BH508" s="227">
        <f t="shared" si="46"/>
        <v>9.8300000000000002E-3</v>
      </c>
      <c r="BI508" s="226">
        <f t="shared" si="44"/>
        <v>875.28943012209947</v>
      </c>
      <c r="BJ508" s="225">
        <f t="shared" si="47"/>
        <v>0</v>
      </c>
    </row>
    <row r="509" spans="8:62" s="223" customFormat="1">
      <c r="H509" s="219"/>
      <c r="I509" s="219"/>
      <c r="J509" s="219"/>
      <c r="K509" s="219"/>
      <c r="L509" s="219"/>
      <c r="M509" s="219"/>
      <c r="BE509" s="223">
        <v>460</v>
      </c>
      <c r="BF509" s="226">
        <f t="shared" si="45"/>
        <v>89917.957804699865</v>
      </c>
      <c r="BG509" s="223">
        <v>460</v>
      </c>
      <c r="BH509" s="227">
        <f t="shared" si="46"/>
        <v>9.8300000000000002E-3</v>
      </c>
      <c r="BI509" s="226">
        <f t="shared" si="44"/>
        <v>883.89352522019965</v>
      </c>
      <c r="BJ509" s="225">
        <f t="shared" si="47"/>
        <v>0</v>
      </c>
    </row>
    <row r="510" spans="8:62" s="223" customFormat="1">
      <c r="H510" s="219"/>
      <c r="I510" s="219"/>
      <c r="J510" s="219"/>
      <c r="K510" s="219"/>
      <c r="L510" s="219"/>
      <c r="M510" s="219"/>
      <c r="BE510" s="223">
        <v>461</v>
      </c>
      <c r="BF510" s="226">
        <f t="shared" si="45"/>
        <v>90801.851329920071</v>
      </c>
      <c r="BG510" s="223">
        <v>461</v>
      </c>
      <c r="BH510" s="227">
        <f t="shared" si="46"/>
        <v>9.8300000000000002E-3</v>
      </c>
      <c r="BI510" s="226">
        <f t="shared" si="44"/>
        <v>892.58219857311428</v>
      </c>
      <c r="BJ510" s="225">
        <f t="shared" si="47"/>
        <v>0</v>
      </c>
    </row>
    <row r="511" spans="8:62" s="223" customFormat="1">
      <c r="H511" s="219"/>
      <c r="I511" s="219"/>
      <c r="J511" s="219"/>
      <c r="K511" s="219"/>
      <c r="L511" s="219"/>
      <c r="M511" s="219"/>
      <c r="BE511" s="223">
        <v>462</v>
      </c>
      <c r="BF511" s="226">
        <f t="shared" si="45"/>
        <v>91694.433528493188</v>
      </c>
      <c r="BG511" s="223">
        <v>462</v>
      </c>
      <c r="BH511" s="227">
        <f t="shared" si="46"/>
        <v>9.8300000000000002E-3</v>
      </c>
      <c r="BI511" s="226">
        <f t="shared" si="44"/>
        <v>901.35628158508803</v>
      </c>
      <c r="BJ511" s="225">
        <f t="shared" si="47"/>
        <v>0</v>
      </c>
    </row>
    <row r="512" spans="8:62" s="223" customFormat="1">
      <c r="H512" s="219"/>
      <c r="I512" s="219"/>
      <c r="J512" s="219"/>
      <c r="K512" s="219"/>
      <c r="L512" s="219"/>
      <c r="M512" s="219"/>
      <c r="BE512" s="223">
        <v>463</v>
      </c>
      <c r="BF512" s="226">
        <f t="shared" si="45"/>
        <v>92595.789810078277</v>
      </c>
      <c r="BG512" s="223">
        <v>463</v>
      </c>
      <c r="BH512" s="227">
        <f t="shared" si="46"/>
        <v>9.8300000000000002E-3</v>
      </c>
      <c r="BI512" s="226">
        <f t="shared" si="44"/>
        <v>910.21661383306946</v>
      </c>
      <c r="BJ512" s="225">
        <f t="shared" si="47"/>
        <v>0</v>
      </c>
    </row>
    <row r="513" spans="8:62" s="223" customFormat="1">
      <c r="H513" s="219"/>
      <c r="I513" s="219"/>
      <c r="J513" s="219"/>
      <c r="K513" s="219"/>
      <c r="L513" s="219"/>
      <c r="M513" s="219"/>
      <c r="BE513" s="223">
        <v>464</v>
      </c>
      <c r="BF513" s="226">
        <f t="shared" si="45"/>
        <v>93506.006423911342</v>
      </c>
      <c r="BG513" s="223">
        <v>464</v>
      </c>
      <c r="BH513" s="227">
        <f t="shared" si="46"/>
        <v>9.8300000000000002E-3</v>
      </c>
      <c r="BI513" s="226">
        <f t="shared" si="44"/>
        <v>919.16404314704846</v>
      </c>
      <c r="BJ513" s="225">
        <f t="shared" si="47"/>
        <v>0</v>
      </c>
    </row>
    <row r="514" spans="8:62" s="223" customFormat="1">
      <c r="H514" s="219"/>
      <c r="I514" s="219"/>
      <c r="J514" s="219"/>
      <c r="K514" s="219"/>
      <c r="L514" s="219"/>
      <c r="M514" s="219"/>
      <c r="BE514" s="223">
        <v>465</v>
      </c>
      <c r="BF514" s="226">
        <f t="shared" si="45"/>
        <v>94425.170467058386</v>
      </c>
      <c r="BG514" s="223">
        <v>465</v>
      </c>
      <c r="BH514" s="227">
        <f t="shared" si="46"/>
        <v>9.8300000000000002E-3</v>
      </c>
      <c r="BI514" s="226">
        <f t="shared" si="44"/>
        <v>928.19942569118393</v>
      </c>
      <c r="BJ514" s="225">
        <f t="shared" si="47"/>
        <v>0</v>
      </c>
    </row>
    <row r="515" spans="8:62" s="223" customFormat="1">
      <c r="H515" s="219"/>
      <c r="I515" s="219"/>
      <c r="J515" s="219"/>
      <c r="K515" s="219"/>
      <c r="L515" s="219"/>
      <c r="M515" s="219"/>
      <c r="BE515" s="223">
        <v>466</v>
      </c>
      <c r="BF515" s="226">
        <f t="shared" si="45"/>
        <v>95353.369892749572</v>
      </c>
      <c r="BG515" s="223">
        <v>466</v>
      </c>
      <c r="BH515" s="227">
        <f t="shared" si="46"/>
        <v>9.8300000000000002E-3</v>
      </c>
      <c r="BI515" s="226">
        <f t="shared" si="44"/>
        <v>937.32362604572836</v>
      </c>
      <c r="BJ515" s="225">
        <f t="shared" si="47"/>
        <v>0</v>
      </c>
    </row>
    <row r="516" spans="8:62" s="223" customFormat="1">
      <c r="H516" s="219"/>
      <c r="I516" s="219"/>
      <c r="J516" s="219"/>
      <c r="K516" s="219"/>
      <c r="L516" s="219"/>
      <c r="M516" s="219"/>
      <c r="BE516" s="223">
        <v>467</v>
      </c>
      <c r="BF516" s="226">
        <f t="shared" si="45"/>
        <v>96290.693518795306</v>
      </c>
      <c r="BG516" s="223">
        <v>467</v>
      </c>
      <c r="BH516" s="227">
        <f t="shared" si="46"/>
        <v>9.8300000000000002E-3</v>
      </c>
      <c r="BI516" s="226">
        <f t="shared" si="44"/>
        <v>946.53751728975783</v>
      </c>
      <c r="BJ516" s="225">
        <f t="shared" si="47"/>
        <v>0</v>
      </c>
    </row>
    <row r="517" spans="8:62" s="223" customFormat="1">
      <c r="H517" s="219"/>
      <c r="I517" s="219"/>
      <c r="J517" s="219"/>
      <c r="K517" s="219"/>
      <c r="L517" s="219"/>
      <c r="M517" s="219"/>
      <c r="BE517" s="223">
        <v>468</v>
      </c>
      <c r="BF517" s="226">
        <f t="shared" si="45"/>
        <v>97237.231036085068</v>
      </c>
      <c r="BG517" s="223">
        <v>468</v>
      </c>
      <c r="BH517" s="227">
        <f t="shared" si="46"/>
        <v>9.8300000000000002E-3</v>
      </c>
      <c r="BI517" s="226">
        <f t="shared" si="44"/>
        <v>955.84198108471628</v>
      </c>
      <c r="BJ517" s="225">
        <f t="shared" si="47"/>
        <v>0</v>
      </c>
    </row>
    <row r="518" spans="8:62" s="223" customFormat="1">
      <c r="H518" s="219"/>
      <c r="I518" s="219"/>
      <c r="J518" s="219"/>
      <c r="K518" s="219"/>
      <c r="L518" s="219"/>
      <c r="M518" s="219"/>
      <c r="BE518" s="223">
        <v>469</v>
      </c>
      <c r="BF518" s="226">
        <f t="shared" si="45"/>
        <v>98193.07301716978</v>
      </c>
      <c r="BG518" s="223">
        <v>469</v>
      </c>
      <c r="BH518" s="227">
        <f t="shared" si="46"/>
        <v>9.8300000000000002E-3</v>
      </c>
      <c r="BI518" s="226">
        <f t="shared" si="44"/>
        <v>965.23790775877899</v>
      </c>
      <c r="BJ518" s="225">
        <f t="shared" si="47"/>
        <v>0</v>
      </c>
    </row>
    <row r="519" spans="8:62" s="223" customFormat="1">
      <c r="H519" s="219"/>
      <c r="I519" s="219"/>
      <c r="J519" s="219"/>
      <c r="K519" s="219"/>
      <c r="L519" s="219"/>
      <c r="M519" s="219"/>
      <c r="BE519" s="223">
        <v>470</v>
      </c>
      <c r="BF519" s="226">
        <f t="shared" si="45"/>
        <v>99158.310924928563</v>
      </c>
      <c r="BG519" s="223">
        <v>470</v>
      </c>
      <c r="BH519" s="227">
        <f t="shared" si="46"/>
        <v>9.8300000000000002E-3</v>
      </c>
      <c r="BI519" s="226">
        <f t="shared" si="44"/>
        <v>974.72619639204777</v>
      </c>
      <c r="BJ519" s="225">
        <f t="shared" si="47"/>
        <v>0</v>
      </c>
    </row>
    <row r="520" spans="8:62" s="223" customFormat="1">
      <c r="H520" s="219"/>
      <c r="I520" s="219"/>
      <c r="J520" s="219"/>
      <c r="K520" s="219"/>
      <c r="L520" s="219"/>
      <c r="M520" s="219"/>
      <c r="BE520" s="223">
        <v>471</v>
      </c>
      <c r="BF520" s="226">
        <f t="shared" si="45"/>
        <v>100133.03712132061</v>
      </c>
      <c r="BG520" s="223">
        <v>471</v>
      </c>
      <c r="BH520" s="227">
        <f t="shared" si="46"/>
        <v>9.8300000000000002E-3</v>
      </c>
      <c r="BI520" s="226">
        <f t="shared" si="44"/>
        <v>984.30775490258156</v>
      </c>
      <c r="BJ520" s="225">
        <f t="shared" si="47"/>
        <v>0</v>
      </c>
    </row>
    <row r="521" spans="8:62" s="223" customFormat="1">
      <c r="H521" s="219"/>
      <c r="I521" s="219"/>
      <c r="J521" s="219"/>
      <c r="K521" s="219"/>
      <c r="L521" s="219"/>
      <c r="M521" s="219"/>
      <c r="BE521" s="223">
        <v>472</v>
      </c>
      <c r="BF521" s="226">
        <f t="shared" si="45"/>
        <v>101117.34487622319</v>
      </c>
      <c r="BG521" s="223">
        <v>472</v>
      </c>
      <c r="BH521" s="227">
        <f t="shared" si="46"/>
        <v>9.8300000000000002E-3</v>
      </c>
      <c r="BI521" s="226">
        <f t="shared" si="44"/>
        <v>993.98350013327388</v>
      </c>
      <c r="BJ521" s="225">
        <f t="shared" si="47"/>
        <v>0</v>
      </c>
    </row>
    <row r="522" spans="8:62" s="223" customFormat="1">
      <c r="H522" s="219"/>
      <c r="I522" s="219"/>
      <c r="J522" s="219"/>
      <c r="K522" s="219"/>
      <c r="L522" s="219"/>
      <c r="M522" s="219"/>
      <c r="BE522" s="223">
        <v>473</v>
      </c>
      <c r="BF522" s="226">
        <f t="shared" si="45"/>
        <v>102111.32837635645</v>
      </c>
      <c r="BG522" s="223">
        <v>473</v>
      </c>
      <c r="BH522" s="227">
        <f t="shared" si="46"/>
        <v>9.8300000000000002E-3</v>
      </c>
      <c r="BI522" s="226">
        <f t="shared" si="44"/>
        <v>1003.754357939584</v>
      </c>
      <c r="BJ522" s="225">
        <f t="shared" si="47"/>
        <v>0</v>
      </c>
    </row>
    <row r="523" spans="8:62" s="223" customFormat="1">
      <c r="H523" s="219"/>
      <c r="I523" s="219"/>
      <c r="J523" s="219"/>
      <c r="K523" s="219"/>
      <c r="L523" s="219"/>
      <c r="M523" s="219"/>
      <c r="BE523" s="223">
        <v>474</v>
      </c>
      <c r="BF523" s="226">
        <f t="shared" si="45"/>
        <v>103115.08273429604</v>
      </c>
      <c r="BG523" s="223">
        <v>474</v>
      </c>
      <c r="BH523" s="227">
        <f t="shared" si="46"/>
        <v>9.8300000000000002E-3</v>
      </c>
      <c r="BI523" s="226">
        <f t="shared" si="44"/>
        <v>1013.6212632781301</v>
      </c>
      <c r="BJ523" s="225">
        <f t="shared" si="47"/>
        <v>0</v>
      </c>
    </row>
    <row r="524" spans="8:62" s="223" customFormat="1">
      <c r="H524" s="219"/>
      <c r="I524" s="219"/>
      <c r="J524" s="219"/>
      <c r="K524" s="219"/>
      <c r="L524" s="219"/>
      <c r="M524" s="219"/>
      <c r="BE524" s="223">
        <v>475</v>
      </c>
      <c r="BF524" s="226">
        <f t="shared" si="45"/>
        <v>104128.70399757416</v>
      </c>
      <c r="BG524" s="223">
        <v>475</v>
      </c>
      <c r="BH524" s="227">
        <f t="shared" si="46"/>
        <v>9.8300000000000002E-3</v>
      </c>
      <c r="BI524" s="226">
        <f t="shared" si="44"/>
        <v>1023.5851602961541</v>
      </c>
      <c r="BJ524" s="225">
        <f t="shared" si="47"/>
        <v>0</v>
      </c>
    </row>
    <row r="525" spans="8:62" s="223" customFormat="1">
      <c r="H525" s="219"/>
      <c r="I525" s="219"/>
      <c r="J525" s="219"/>
      <c r="K525" s="219"/>
      <c r="L525" s="219"/>
      <c r="M525" s="219"/>
      <c r="BE525" s="223">
        <v>476</v>
      </c>
      <c r="BF525" s="226">
        <f t="shared" si="45"/>
        <v>105152.28915787031</v>
      </c>
      <c r="BG525" s="223">
        <v>476</v>
      </c>
      <c r="BH525" s="227">
        <f t="shared" si="46"/>
        <v>9.8300000000000002E-3</v>
      </c>
      <c r="BI525" s="226">
        <f t="shared" si="44"/>
        <v>1033.6470024218652</v>
      </c>
      <c r="BJ525" s="225">
        <f t="shared" si="47"/>
        <v>0</v>
      </c>
    </row>
    <row r="526" spans="8:62" s="223" customFormat="1">
      <c r="H526" s="219"/>
      <c r="I526" s="219"/>
      <c r="J526" s="219"/>
      <c r="K526" s="219"/>
      <c r="L526" s="219"/>
      <c r="M526" s="219"/>
      <c r="BE526" s="223">
        <v>477</v>
      </c>
      <c r="BF526" s="226">
        <f t="shared" si="45"/>
        <v>106185.93616029219</v>
      </c>
      <c r="BG526" s="223">
        <v>477</v>
      </c>
      <c r="BH526" s="227">
        <f t="shared" si="46"/>
        <v>9.8300000000000002E-3</v>
      </c>
      <c r="BI526" s="226">
        <f t="shared" si="44"/>
        <v>1043.8077524556722</v>
      </c>
      <c r="BJ526" s="225">
        <f t="shared" si="47"/>
        <v>0</v>
      </c>
    </row>
    <row r="527" spans="8:62" s="223" customFormat="1">
      <c r="H527" s="219"/>
      <c r="I527" s="219"/>
      <c r="J527" s="219"/>
      <c r="K527" s="219"/>
      <c r="L527" s="219"/>
      <c r="M527" s="219"/>
      <c r="BE527" s="223">
        <v>478</v>
      </c>
      <c r="BF527" s="226">
        <f t="shared" si="45"/>
        <v>107229.74391274786</v>
      </c>
      <c r="BG527" s="223">
        <v>478</v>
      </c>
      <c r="BH527" s="227">
        <f t="shared" si="46"/>
        <v>9.8300000000000002E-3</v>
      </c>
      <c r="BI527" s="226">
        <f t="shared" si="44"/>
        <v>1054.0683826623115</v>
      </c>
      <c r="BJ527" s="225">
        <f t="shared" si="47"/>
        <v>0</v>
      </c>
    </row>
    <row r="528" spans="8:62" s="223" customFormat="1">
      <c r="H528" s="219"/>
      <c r="I528" s="219"/>
      <c r="J528" s="219"/>
      <c r="K528" s="219"/>
      <c r="L528" s="219"/>
      <c r="M528" s="219"/>
      <c r="BE528" s="223">
        <v>479</v>
      </c>
      <c r="BF528" s="226">
        <f t="shared" si="45"/>
        <v>108283.81229541017</v>
      </c>
      <c r="BG528" s="223">
        <v>479</v>
      </c>
      <c r="BH528" s="227">
        <f t="shared" si="46"/>
        <v>9.8300000000000002E-3</v>
      </c>
      <c r="BI528" s="226">
        <f t="shared" si="44"/>
        <v>1064.4298748638821</v>
      </c>
      <c r="BJ528" s="225">
        <f t="shared" si="47"/>
        <v>0</v>
      </c>
    </row>
    <row r="529" spans="8:62" s="223" customFormat="1">
      <c r="H529" s="219"/>
      <c r="I529" s="219"/>
      <c r="J529" s="219"/>
      <c r="K529" s="219"/>
      <c r="L529" s="219"/>
      <c r="M529" s="219"/>
      <c r="BE529" s="223">
        <v>480</v>
      </c>
      <c r="BF529" s="226">
        <f t="shared" si="45"/>
        <v>109348.24217027405</v>
      </c>
      <c r="BG529" s="223">
        <v>480</v>
      </c>
      <c r="BH529" s="227">
        <f t="shared" si="46"/>
        <v>9.8300000000000002E-3</v>
      </c>
      <c r="BI529" s="226">
        <f t="shared" si="44"/>
        <v>1074.893220533794</v>
      </c>
      <c r="BJ529" s="225">
        <f t="shared" si="47"/>
        <v>0</v>
      </c>
    </row>
    <row r="530" spans="8:62" s="223" customFormat="1">
      <c r="H530" s="219"/>
      <c r="I530" s="219"/>
      <c r="J530" s="219"/>
      <c r="K530" s="219"/>
      <c r="L530" s="219"/>
      <c r="M530" s="219"/>
      <c r="BE530" s="223">
        <v>481</v>
      </c>
      <c r="BF530" s="226">
        <f t="shared" si="45"/>
        <v>110423.13539080785</v>
      </c>
      <c r="BG530" s="223">
        <v>481</v>
      </c>
      <c r="BH530" s="227">
        <f t="shared" si="46"/>
        <v>9.8300000000000002E-3</v>
      </c>
      <c r="BI530" s="226">
        <f t="shared" si="44"/>
        <v>1085.4594208916412</v>
      </c>
      <c r="BJ530" s="225">
        <f t="shared" si="47"/>
        <v>0</v>
      </c>
    </row>
    <row r="531" spans="8:62" s="223" customFormat="1">
      <c r="H531" s="219"/>
      <c r="I531" s="219"/>
      <c r="J531" s="219"/>
      <c r="K531" s="219"/>
      <c r="L531" s="219"/>
      <c r="M531" s="219"/>
      <c r="BE531" s="223">
        <v>482</v>
      </c>
      <c r="BF531" s="226">
        <f t="shared" si="45"/>
        <v>111508.59481169948</v>
      </c>
      <c r="BG531" s="223">
        <v>482</v>
      </c>
      <c r="BH531" s="227">
        <f t="shared" si="46"/>
        <v>9.8300000000000002E-3</v>
      </c>
      <c r="BI531" s="226">
        <f t="shared" si="44"/>
        <v>1096.1294869990058</v>
      </c>
      <c r="BJ531" s="225">
        <f t="shared" si="47"/>
        <v>0</v>
      </c>
    </row>
    <row r="532" spans="8:62" s="223" customFormat="1">
      <c r="H532" s="219"/>
      <c r="I532" s="219"/>
      <c r="J532" s="219"/>
      <c r="K532" s="219"/>
      <c r="L532" s="219"/>
      <c r="M532" s="219"/>
      <c r="BE532" s="223">
        <v>483</v>
      </c>
      <c r="BF532" s="226">
        <f t="shared" si="45"/>
        <v>112604.72429869849</v>
      </c>
      <c r="BG532" s="223">
        <v>483</v>
      </c>
      <c r="BH532" s="227">
        <f t="shared" si="46"/>
        <v>9.8300000000000002E-3</v>
      </c>
      <c r="BI532" s="226">
        <f t="shared" si="44"/>
        <v>1106.9044398562062</v>
      </c>
      <c r="BJ532" s="225">
        <f t="shared" si="47"/>
        <v>0</v>
      </c>
    </row>
    <row r="533" spans="8:62" s="223" customFormat="1">
      <c r="H533" s="219"/>
      <c r="I533" s="219"/>
      <c r="J533" s="219"/>
      <c r="K533" s="219"/>
      <c r="L533" s="219"/>
      <c r="M533" s="219"/>
      <c r="BE533" s="223">
        <v>484</v>
      </c>
      <c r="BF533" s="226">
        <f t="shared" si="45"/>
        <v>113711.6287385547</v>
      </c>
      <c r="BG533" s="223">
        <v>484</v>
      </c>
      <c r="BH533" s="227">
        <f t="shared" si="46"/>
        <v>9.8300000000000002E-3</v>
      </c>
      <c r="BI533" s="226">
        <f t="shared" si="44"/>
        <v>1117.7853104999929</v>
      </c>
      <c r="BJ533" s="225">
        <f t="shared" si="47"/>
        <v>0</v>
      </c>
    </row>
    <row r="534" spans="8:62" s="223" customFormat="1">
      <c r="H534" s="219"/>
      <c r="I534" s="219"/>
      <c r="J534" s="219"/>
      <c r="K534" s="219"/>
      <c r="L534" s="219"/>
      <c r="M534" s="219"/>
      <c r="BE534" s="223">
        <v>485</v>
      </c>
      <c r="BF534" s="226">
        <f t="shared" si="45"/>
        <v>114829.4140490547</v>
      </c>
      <c r="BG534" s="223">
        <v>485</v>
      </c>
      <c r="BH534" s="227">
        <f t="shared" si="46"/>
        <v>9.8300000000000002E-3</v>
      </c>
      <c r="BI534" s="226">
        <f t="shared" si="44"/>
        <v>1128.7731401022077</v>
      </c>
      <c r="BJ534" s="225">
        <f t="shared" si="47"/>
        <v>0</v>
      </c>
    </row>
    <row r="535" spans="8:62" s="223" customFormat="1">
      <c r="H535" s="219"/>
      <c r="I535" s="219"/>
      <c r="J535" s="219"/>
      <c r="K535" s="219"/>
      <c r="L535" s="219"/>
      <c r="M535" s="219"/>
      <c r="BE535" s="223">
        <v>486</v>
      </c>
      <c r="BF535" s="226">
        <f t="shared" si="45"/>
        <v>115958.1871891569</v>
      </c>
      <c r="BG535" s="223">
        <v>486</v>
      </c>
      <c r="BH535" s="227">
        <f t="shared" si="46"/>
        <v>9.8300000000000002E-3</v>
      </c>
      <c r="BI535" s="226">
        <f t="shared" si="44"/>
        <v>1139.8689800694124</v>
      </c>
      <c r="BJ535" s="225">
        <f t="shared" si="47"/>
        <v>0</v>
      </c>
    </row>
    <row r="536" spans="8:62" s="223" customFormat="1">
      <c r="H536" s="219"/>
      <c r="I536" s="219"/>
      <c r="J536" s="219"/>
      <c r="K536" s="219"/>
      <c r="L536" s="219"/>
      <c r="M536" s="219"/>
      <c r="BE536" s="223">
        <v>487</v>
      </c>
      <c r="BF536" s="226">
        <f t="shared" si="45"/>
        <v>117098.05616922631</v>
      </c>
      <c r="BG536" s="223">
        <v>487</v>
      </c>
      <c r="BH536" s="227">
        <f t="shared" si="46"/>
        <v>9.8300000000000002E-3</v>
      </c>
      <c r="BI536" s="226">
        <f t="shared" si="44"/>
        <v>1151.0738921434947</v>
      </c>
      <c r="BJ536" s="225">
        <f t="shared" si="47"/>
        <v>0</v>
      </c>
    </row>
    <row r="537" spans="8:62" s="223" customFormat="1">
      <c r="H537" s="219"/>
      <c r="I537" s="219"/>
      <c r="J537" s="219"/>
      <c r="K537" s="219"/>
      <c r="L537" s="219"/>
      <c r="M537" s="219"/>
      <c r="BE537" s="223">
        <v>488</v>
      </c>
      <c r="BF537" s="226">
        <f t="shared" si="45"/>
        <v>118249.13006136981</v>
      </c>
      <c r="BG537" s="223">
        <v>488</v>
      </c>
      <c r="BH537" s="227">
        <f t="shared" si="46"/>
        <v>9.8300000000000002E-3</v>
      </c>
      <c r="BI537" s="226">
        <f t="shared" si="44"/>
        <v>1162.3889485032653</v>
      </c>
      <c r="BJ537" s="225">
        <f t="shared" si="47"/>
        <v>0</v>
      </c>
    </row>
    <row r="538" spans="8:62" s="223" customFormat="1">
      <c r="H538" s="219"/>
      <c r="I538" s="219"/>
      <c r="J538" s="219"/>
      <c r="K538" s="219"/>
      <c r="L538" s="219"/>
      <c r="M538" s="219"/>
      <c r="BE538" s="223">
        <v>489</v>
      </c>
      <c r="BF538" s="226">
        <f t="shared" si="45"/>
        <v>119411.51900987308</v>
      </c>
      <c r="BG538" s="223">
        <v>489</v>
      </c>
      <c r="BH538" s="227">
        <f t="shared" si="46"/>
        <v>9.8300000000000002E-3</v>
      </c>
      <c r="BI538" s="226">
        <f t="shared" si="44"/>
        <v>1173.8152318670525</v>
      </c>
      <c r="BJ538" s="225">
        <f t="shared" si="47"/>
        <v>0</v>
      </c>
    </row>
    <row r="539" spans="8:62" s="223" customFormat="1">
      <c r="H539" s="219"/>
      <c r="I539" s="219"/>
      <c r="J539" s="219"/>
      <c r="K539" s="219"/>
      <c r="L539" s="219"/>
      <c r="M539" s="219"/>
      <c r="BE539" s="223">
        <v>490</v>
      </c>
      <c r="BF539" s="226">
        <f t="shared" si="45"/>
        <v>120585.33424174013</v>
      </c>
      <c r="BG539" s="223">
        <v>490</v>
      </c>
      <c r="BH539" s="227">
        <f t="shared" si="46"/>
        <v>9.8300000000000002E-3</v>
      </c>
      <c r="BI539" s="226">
        <f t="shared" si="44"/>
        <v>1185.3538355963055</v>
      </c>
      <c r="BJ539" s="225">
        <f t="shared" si="47"/>
        <v>0</v>
      </c>
    </row>
    <row r="540" spans="8:62" s="223" customFormat="1">
      <c r="H540" s="219"/>
      <c r="I540" s="219"/>
      <c r="J540" s="219"/>
      <c r="K540" s="219"/>
      <c r="L540" s="219"/>
      <c r="M540" s="219"/>
      <c r="BE540" s="223">
        <v>491</v>
      </c>
      <c r="BF540" s="226">
        <f t="shared" si="45"/>
        <v>121770.68807733644</v>
      </c>
      <c r="BG540" s="223">
        <v>491</v>
      </c>
      <c r="BH540" s="227">
        <f t="shared" si="46"/>
        <v>9.8300000000000002E-3</v>
      </c>
      <c r="BI540" s="226">
        <f t="shared" si="44"/>
        <v>1197.0058638002172</v>
      </c>
      <c r="BJ540" s="225">
        <f t="shared" si="47"/>
        <v>0</v>
      </c>
    </row>
    <row r="541" spans="8:62" s="223" customFormat="1">
      <c r="H541" s="219"/>
      <c r="I541" s="219"/>
      <c r="J541" s="219"/>
      <c r="K541" s="219"/>
      <c r="L541" s="219"/>
      <c r="M541" s="219"/>
      <c r="BE541" s="223">
        <v>492</v>
      </c>
      <c r="BF541" s="226">
        <f t="shared" si="45"/>
        <v>122967.69394113666</v>
      </c>
      <c r="BG541" s="223">
        <v>492</v>
      </c>
      <c r="BH541" s="227">
        <f t="shared" si="46"/>
        <v>9.8300000000000002E-3</v>
      </c>
      <c r="BI541" s="226">
        <f t="shared" si="44"/>
        <v>1208.7724314413733</v>
      </c>
      <c r="BJ541" s="225">
        <f t="shared" si="47"/>
        <v>0</v>
      </c>
    </row>
    <row r="542" spans="8:62" s="223" customFormat="1">
      <c r="H542" s="219"/>
      <c r="I542" s="219"/>
      <c r="J542" s="219"/>
      <c r="K542" s="219"/>
      <c r="L542" s="219"/>
      <c r="M542" s="219"/>
      <c r="BE542" s="223">
        <v>493</v>
      </c>
      <c r="BF542" s="226">
        <f t="shared" si="45"/>
        <v>124176.46637257804</v>
      </c>
      <c r="BG542" s="223">
        <v>493</v>
      </c>
      <c r="BH542" s="227">
        <f t="shared" si="46"/>
        <v>9.8300000000000002E-3</v>
      </c>
      <c r="BI542" s="226">
        <f t="shared" si="44"/>
        <v>1220.6546644424423</v>
      </c>
      <c r="BJ542" s="225">
        <f t="shared" si="47"/>
        <v>0</v>
      </c>
    </row>
    <row r="543" spans="8:62" s="223" customFormat="1">
      <c r="H543" s="219"/>
      <c r="I543" s="219"/>
      <c r="J543" s="219"/>
      <c r="K543" s="219"/>
      <c r="L543" s="219"/>
      <c r="M543" s="219"/>
      <c r="BE543" s="223">
        <v>494</v>
      </c>
      <c r="BF543" s="226">
        <f t="shared" si="45"/>
        <v>125397.12103702048</v>
      </c>
      <c r="BG543" s="223">
        <v>494</v>
      </c>
      <c r="BH543" s="227">
        <f t="shared" si="46"/>
        <v>9.8300000000000002E-3</v>
      </c>
      <c r="BI543" s="226">
        <f t="shared" si="44"/>
        <v>1232.6536997939113</v>
      </c>
      <c r="BJ543" s="225">
        <f t="shared" si="47"/>
        <v>0</v>
      </c>
    </row>
    <row r="544" spans="8:62" s="223" customFormat="1">
      <c r="H544" s="219"/>
      <c r="I544" s="219"/>
      <c r="J544" s="219"/>
      <c r="K544" s="219"/>
      <c r="L544" s="219"/>
      <c r="M544" s="219"/>
      <c r="BE544" s="223">
        <v>495</v>
      </c>
      <c r="BF544" s="226">
        <f t="shared" si="45"/>
        <v>126629.77473681439</v>
      </c>
      <c r="BG544" s="223">
        <v>495</v>
      </c>
      <c r="BH544" s="227">
        <f t="shared" si="46"/>
        <v>9.8300000000000002E-3</v>
      </c>
      <c r="BI544" s="226">
        <f t="shared" si="44"/>
        <v>1244.7706856628854</v>
      </c>
      <c r="BJ544" s="225">
        <f t="shared" si="47"/>
        <v>0</v>
      </c>
    </row>
    <row r="545" spans="8:62" s="223" customFormat="1">
      <c r="H545" s="219"/>
      <c r="I545" s="219"/>
      <c r="J545" s="219"/>
      <c r="K545" s="219"/>
      <c r="L545" s="219"/>
      <c r="M545" s="219"/>
      <c r="BE545" s="223">
        <v>496</v>
      </c>
      <c r="BF545" s="226">
        <f t="shared" si="45"/>
        <v>127874.54542247727</v>
      </c>
      <c r="BG545" s="223">
        <v>496</v>
      </c>
      <c r="BH545" s="227">
        <f t="shared" si="46"/>
        <v>9.8300000000000002E-3</v>
      </c>
      <c r="BI545" s="226">
        <f t="shared" si="44"/>
        <v>1257.0067815029515</v>
      </c>
      <c r="BJ545" s="225">
        <f t="shared" si="47"/>
        <v>0</v>
      </c>
    </row>
    <row r="546" spans="8:62" s="223" customFormat="1">
      <c r="H546" s="219"/>
      <c r="I546" s="219"/>
      <c r="J546" s="219"/>
      <c r="K546" s="219"/>
      <c r="L546" s="219"/>
      <c r="M546" s="219"/>
      <c r="BE546" s="223">
        <v>497</v>
      </c>
      <c r="BF546" s="226">
        <f t="shared" si="45"/>
        <v>129131.55220398022</v>
      </c>
      <c r="BG546" s="223">
        <v>497</v>
      </c>
      <c r="BH546" s="227">
        <f t="shared" si="46"/>
        <v>9.8300000000000002E-3</v>
      </c>
      <c r="BI546" s="226">
        <f t="shared" si="44"/>
        <v>1269.3631581651255</v>
      </c>
      <c r="BJ546" s="225">
        <f t="shared" si="47"/>
        <v>0</v>
      </c>
    </row>
    <row r="547" spans="8:62" s="223" customFormat="1">
      <c r="H547" s="219"/>
      <c r="I547" s="219"/>
      <c r="J547" s="219"/>
      <c r="K547" s="219"/>
      <c r="L547" s="219"/>
      <c r="M547" s="219"/>
      <c r="BE547" s="223">
        <v>498</v>
      </c>
      <c r="BF547" s="226">
        <f t="shared" si="45"/>
        <v>130400.91536214534</v>
      </c>
      <c r="BG547" s="223">
        <v>498</v>
      </c>
      <c r="BH547" s="227">
        <f t="shared" si="46"/>
        <v>9.8300000000000002E-3</v>
      </c>
      <c r="BI547" s="226">
        <f t="shared" si="44"/>
        <v>1281.8409980098888</v>
      </c>
      <c r="BJ547" s="225">
        <f t="shared" si="47"/>
        <v>0</v>
      </c>
    </row>
    <row r="548" spans="8:62" s="223" customFormat="1">
      <c r="H548" s="219"/>
      <c r="I548" s="219"/>
      <c r="J548" s="219"/>
      <c r="K548" s="219"/>
      <c r="L548" s="219"/>
      <c r="M548" s="219"/>
      <c r="BE548" s="223">
        <v>499</v>
      </c>
      <c r="BF548" s="226">
        <f t="shared" si="45"/>
        <v>131682.75636015524</v>
      </c>
      <c r="BG548" s="223">
        <v>499</v>
      </c>
      <c r="BH548" s="227">
        <f t="shared" si="46"/>
        <v>9.8300000000000002E-3</v>
      </c>
      <c r="BI548" s="226">
        <f t="shared" si="44"/>
        <v>1294.4414950203261</v>
      </c>
      <c r="BJ548" s="225">
        <f t="shared" si="47"/>
        <v>0</v>
      </c>
    </row>
    <row r="549" spans="8:62" s="223" customFormat="1">
      <c r="H549" s="219"/>
      <c r="I549" s="219"/>
      <c r="J549" s="219"/>
      <c r="K549" s="219"/>
      <c r="L549" s="219"/>
      <c r="M549" s="219"/>
      <c r="BE549" s="223">
        <v>500</v>
      </c>
      <c r="BF549" s="226">
        <f t="shared" si="45"/>
        <v>132977.19785517556</v>
      </c>
      <c r="BG549" s="223">
        <v>500</v>
      </c>
      <c r="BH549" s="227">
        <f t="shared" si="46"/>
        <v>9.8300000000000002E-3</v>
      </c>
      <c r="BI549" s="226">
        <f t="shared" si="44"/>
        <v>1307.1658549163758</v>
      </c>
      <c r="BJ549" s="225">
        <f t="shared" si="47"/>
        <v>0</v>
      </c>
    </row>
    <row r="550" spans="8:62" s="223" customFormat="1">
      <c r="H550" s="219"/>
      <c r="I550" s="219"/>
      <c r="J550" s="219"/>
      <c r="K550" s="219"/>
      <c r="L550" s="219"/>
      <c r="M550" s="219"/>
      <c r="BE550" s="223">
        <v>501</v>
      </c>
      <c r="BF550" s="226">
        <f t="shared" si="45"/>
        <v>134284.36371009194</v>
      </c>
      <c r="BG550" s="223">
        <v>501</v>
      </c>
      <c r="BH550" s="227">
        <f t="shared" si="46"/>
        <v>9.8300000000000002E-3</v>
      </c>
      <c r="BI550" s="226">
        <f t="shared" si="44"/>
        <v>1320.0152952702038</v>
      </c>
      <c r="BJ550" s="225">
        <f t="shared" si="47"/>
        <v>0</v>
      </c>
    </row>
    <row r="551" spans="8:62" s="223" customFormat="1">
      <c r="H551" s="219"/>
      <c r="I551" s="219"/>
      <c r="J551" s="219"/>
      <c r="K551" s="219"/>
      <c r="L551" s="219"/>
      <c r="M551" s="219"/>
      <c r="BE551" s="223">
        <v>502</v>
      </c>
      <c r="BF551" s="226">
        <f t="shared" si="45"/>
        <v>135604.37900536213</v>
      </c>
      <c r="BG551" s="223">
        <v>502</v>
      </c>
      <c r="BH551" s="227">
        <f t="shared" si="46"/>
        <v>9.8300000000000002E-3</v>
      </c>
      <c r="BI551" s="226">
        <f t="shared" si="44"/>
        <v>1332.9910456227099</v>
      </c>
      <c r="BJ551" s="225">
        <f t="shared" si="47"/>
        <v>0</v>
      </c>
    </row>
    <row r="552" spans="8:62" s="223" customFormat="1">
      <c r="H552" s="219"/>
      <c r="I552" s="219"/>
      <c r="J552" s="219"/>
      <c r="K552" s="219"/>
      <c r="L552" s="219"/>
      <c r="M552" s="219"/>
      <c r="BE552" s="223">
        <v>503</v>
      </c>
      <c r="BF552" s="226">
        <f t="shared" si="45"/>
        <v>136937.37005098484</v>
      </c>
      <c r="BG552" s="223">
        <v>503</v>
      </c>
      <c r="BH552" s="227">
        <f t="shared" si="46"/>
        <v>9.8300000000000002E-3</v>
      </c>
      <c r="BI552" s="226">
        <f t="shared" si="44"/>
        <v>1346.094347601181</v>
      </c>
      <c r="BJ552" s="225">
        <f t="shared" si="47"/>
        <v>0</v>
      </c>
    </row>
    <row r="553" spans="8:62" s="223" customFormat="1">
      <c r="H553" s="219"/>
      <c r="I553" s="219"/>
      <c r="J553" s="219"/>
      <c r="K553" s="219"/>
      <c r="L553" s="219"/>
      <c r="M553" s="219"/>
      <c r="BE553" s="223">
        <v>504</v>
      </c>
      <c r="BF553" s="226">
        <f t="shared" si="45"/>
        <v>138283.46439858602</v>
      </c>
      <c r="BG553" s="223">
        <v>504</v>
      </c>
      <c r="BH553" s="227">
        <f t="shared" si="46"/>
        <v>9.8300000000000002E-3</v>
      </c>
      <c r="BI553" s="226">
        <f t="shared" si="44"/>
        <v>1359.3264550381007</v>
      </c>
      <c r="BJ553" s="225">
        <f t="shared" si="47"/>
        <v>0</v>
      </c>
    </row>
    <row r="554" spans="8:62" s="223" customFormat="1">
      <c r="H554" s="219"/>
      <c r="I554" s="219"/>
      <c r="J554" s="219"/>
      <c r="K554" s="219"/>
      <c r="L554" s="219"/>
      <c r="M554" s="219"/>
      <c r="BE554" s="223">
        <v>505</v>
      </c>
      <c r="BF554" s="226">
        <f t="shared" si="45"/>
        <v>139642.79085362412</v>
      </c>
      <c r="BG554" s="223">
        <v>505</v>
      </c>
      <c r="BH554" s="227">
        <f t="shared" si="46"/>
        <v>9.8300000000000002E-3</v>
      </c>
      <c r="BI554" s="226">
        <f t="shared" si="44"/>
        <v>1372.6886340911251</v>
      </c>
      <c r="BJ554" s="225">
        <f t="shared" si="47"/>
        <v>0</v>
      </c>
    </row>
    <row r="555" spans="8:62" s="223" customFormat="1">
      <c r="H555" s="219"/>
      <c r="I555" s="219"/>
      <c r="J555" s="219"/>
      <c r="K555" s="219"/>
      <c r="L555" s="219"/>
      <c r="M555" s="219"/>
      <c r="BE555" s="223">
        <v>506</v>
      </c>
      <c r="BF555" s="226">
        <f t="shared" si="45"/>
        <v>141015.47948771523</v>
      </c>
      <c r="BG555" s="223">
        <v>506</v>
      </c>
      <c r="BH555" s="227">
        <f t="shared" si="46"/>
        <v>9.8300000000000002E-3</v>
      </c>
      <c r="BI555" s="226">
        <f t="shared" si="44"/>
        <v>1386.1821633642408</v>
      </c>
      <c r="BJ555" s="225">
        <f t="shared" si="47"/>
        <v>0</v>
      </c>
    </row>
    <row r="556" spans="8:62" s="223" customFormat="1">
      <c r="H556" s="219"/>
      <c r="I556" s="219"/>
      <c r="J556" s="219"/>
      <c r="K556" s="219"/>
      <c r="L556" s="219"/>
      <c r="M556" s="219"/>
      <c r="BE556" s="223">
        <v>507</v>
      </c>
      <c r="BF556" s="226">
        <f t="shared" si="45"/>
        <v>142401.66165107948</v>
      </c>
      <c r="BG556" s="223">
        <v>507</v>
      </c>
      <c r="BH556" s="227">
        <f t="shared" si="46"/>
        <v>9.8300000000000002E-3</v>
      </c>
      <c r="BI556" s="226">
        <f t="shared" si="44"/>
        <v>1399.8083340301114</v>
      </c>
      <c r="BJ556" s="225">
        <f t="shared" si="47"/>
        <v>0</v>
      </c>
    </row>
    <row r="557" spans="8:62" s="223" customFormat="1">
      <c r="H557" s="219"/>
      <c r="I557" s="219"/>
      <c r="J557" s="219"/>
      <c r="K557" s="219"/>
      <c r="L557" s="219"/>
      <c r="M557" s="219"/>
      <c r="BE557" s="223">
        <v>508</v>
      </c>
      <c r="BF557" s="226">
        <f t="shared" si="45"/>
        <v>143801.46998510961</v>
      </c>
      <c r="BG557" s="223">
        <v>508</v>
      </c>
      <c r="BH557" s="227">
        <f t="shared" si="46"/>
        <v>9.8300000000000002E-3</v>
      </c>
      <c r="BI557" s="226">
        <f t="shared" si="44"/>
        <v>1413.5684499536276</v>
      </c>
      <c r="BJ557" s="225">
        <f t="shared" si="47"/>
        <v>0</v>
      </c>
    </row>
    <row r="558" spans="8:62" s="223" customFormat="1">
      <c r="H558" s="219"/>
      <c r="I558" s="219"/>
      <c r="J558" s="219"/>
      <c r="K558" s="219"/>
      <c r="L558" s="219"/>
      <c r="M558" s="219"/>
      <c r="BE558" s="223">
        <v>509</v>
      </c>
      <c r="BF558" s="226">
        <f t="shared" si="45"/>
        <v>145215.03843506324</v>
      </c>
      <c r="BG558" s="223">
        <v>509</v>
      </c>
      <c r="BH558" s="227">
        <f t="shared" si="46"/>
        <v>9.8300000000000002E-3</v>
      </c>
      <c r="BI558" s="226">
        <f t="shared" si="44"/>
        <v>1427.4638278166717</v>
      </c>
      <c r="BJ558" s="225">
        <f t="shared" si="47"/>
        <v>0</v>
      </c>
    </row>
    <row r="559" spans="8:62" s="223" customFormat="1">
      <c r="H559" s="219"/>
      <c r="I559" s="219"/>
      <c r="J559" s="219"/>
      <c r="K559" s="219"/>
      <c r="L559" s="219"/>
      <c r="M559" s="219"/>
      <c r="BE559" s="223">
        <v>510</v>
      </c>
      <c r="BF559" s="226">
        <f t="shared" si="45"/>
        <v>146642.50226287992</v>
      </c>
      <c r="BG559" s="223">
        <v>510</v>
      </c>
      <c r="BH559" s="227">
        <f t="shared" si="46"/>
        <v>9.8300000000000002E-3</v>
      </c>
      <c r="BI559" s="226">
        <f t="shared" si="44"/>
        <v>1441.4957972441096</v>
      </c>
      <c r="BJ559" s="225">
        <f t="shared" si="47"/>
        <v>0</v>
      </c>
    </row>
    <row r="560" spans="8:62" s="223" customFormat="1">
      <c r="H560" s="219"/>
      <c r="I560" s="219"/>
      <c r="J560" s="219"/>
      <c r="K560" s="219"/>
      <c r="L560" s="219"/>
      <c r="M560" s="219"/>
      <c r="BE560" s="223">
        <v>511</v>
      </c>
      <c r="BF560" s="226">
        <f t="shared" si="45"/>
        <v>148083.99806012402</v>
      </c>
      <c r="BG560" s="223">
        <v>511</v>
      </c>
      <c r="BH560" s="227">
        <f t="shared" si="46"/>
        <v>9.8300000000000002E-3</v>
      </c>
      <c r="BI560" s="226">
        <f t="shared" si="44"/>
        <v>1455.6657009310193</v>
      </c>
      <c r="BJ560" s="225">
        <f t="shared" si="47"/>
        <v>0</v>
      </c>
    </row>
    <row r="561" spans="8:62" s="223" customFormat="1">
      <c r="H561" s="219"/>
      <c r="I561" s="219"/>
      <c r="J561" s="219"/>
      <c r="K561" s="219"/>
      <c r="L561" s="219"/>
      <c r="M561" s="219"/>
      <c r="BE561" s="223">
        <v>512</v>
      </c>
      <c r="BF561" s="226">
        <f t="shared" si="45"/>
        <v>149539.66376105504</v>
      </c>
      <c r="BG561" s="223">
        <v>512</v>
      </c>
      <c r="BH561" s="227">
        <f t="shared" si="46"/>
        <v>9.8300000000000002E-3</v>
      </c>
      <c r="BI561" s="226">
        <f t="shared" si="44"/>
        <v>1469.974894771171</v>
      </c>
      <c r="BJ561" s="225">
        <f t="shared" si="47"/>
        <v>0</v>
      </c>
    </row>
    <row r="562" spans="8:62" s="223" customFormat="1">
      <c r="H562" s="219"/>
      <c r="I562" s="219"/>
      <c r="J562" s="219"/>
      <c r="K562" s="219"/>
      <c r="L562" s="219"/>
      <c r="M562" s="219"/>
      <c r="BE562" s="223">
        <v>513</v>
      </c>
      <c r="BF562" s="226">
        <f t="shared" si="45"/>
        <v>151009.63865582622</v>
      </c>
      <c r="BG562" s="223">
        <v>513</v>
      </c>
      <c r="BH562" s="227">
        <f t="shared" si="46"/>
        <v>9.8300000000000002E-3</v>
      </c>
      <c r="BI562" s="226">
        <f t="shared" ref="BI562:BI625" si="48">BF562*BH562</f>
        <v>1484.4247479867718</v>
      </c>
      <c r="BJ562" s="225">
        <f t="shared" si="47"/>
        <v>0</v>
      </c>
    </row>
    <row r="563" spans="8:62" s="223" customFormat="1">
      <c r="H563" s="219"/>
      <c r="I563" s="219"/>
      <c r="J563" s="219"/>
      <c r="K563" s="219"/>
      <c r="L563" s="219"/>
      <c r="M563" s="219"/>
      <c r="BE563" s="223">
        <v>514</v>
      </c>
      <c r="BF563" s="226">
        <f t="shared" ref="BF563:BF626" si="49">BF562+BI562+BJ563</f>
        <v>152494.06340381299</v>
      </c>
      <c r="BG563" s="223">
        <v>514</v>
      </c>
      <c r="BH563" s="227">
        <f t="shared" ref="BH563:BH626" si="50">BH562</f>
        <v>9.8300000000000002E-3</v>
      </c>
      <c r="BI563" s="226">
        <f t="shared" si="48"/>
        <v>1499.0166432594817</v>
      </c>
      <c r="BJ563" s="225">
        <f t="shared" ref="BJ563:BJ626" si="51">BJ562</f>
        <v>0</v>
      </c>
    </row>
    <row r="564" spans="8:62" s="223" customFormat="1">
      <c r="H564" s="219"/>
      <c r="I564" s="219"/>
      <c r="J564" s="219"/>
      <c r="K564" s="219"/>
      <c r="L564" s="219"/>
      <c r="M564" s="219"/>
      <c r="BE564" s="223">
        <v>515</v>
      </c>
      <c r="BF564" s="226">
        <f t="shared" si="49"/>
        <v>153993.08004707246</v>
      </c>
      <c r="BG564" s="223">
        <v>515</v>
      </c>
      <c r="BH564" s="227">
        <f t="shared" si="50"/>
        <v>9.8300000000000002E-3</v>
      </c>
      <c r="BI564" s="226">
        <f t="shared" si="48"/>
        <v>1513.7519768627224</v>
      </c>
      <c r="BJ564" s="225">
        <f t="shared" si="51"/>
        <v>0</v>
      </c>
    </row>
    <row r="565" spans="8:62" s="223" customFormat="1">
      <c r="H565" s="219"/>
      <c r="I565" s="219"/>
      <c r="J565" s="219"/>
      <c r="K565" s="219"/>
      <c r="L565" s="219"/>
      <c r="M565" s="219"/>
      <c r="BE565" s="223">
        <v>516</v>
      </c>
      <c r="BF565" s="226">
        <f t="shared" si="49"/>
        <v>155506.83202393519</v>
      </c>
      <c r="BG565" s="223">
        <v>516</v>
      </c>
      <c r="BH565" s="227">
        <f t="shared" si="50"/>
        <v>9.8300000000000002E-3</v>
      </c>
      <c r="BI565" s="226">
        <f t="shared" si="48"/>
        <v>1528.632158795283</v>
      </c>
      <c r="BJ565" s="225">
        <f t="shared" si="51"/>
        <v>0</v>
      </c>
    </row>
    <row r="566" spans="8:62" s="223" customFormat="1">
      <c r="H566" s="219"/>
      <c r="I566" s="219"/>
      <c r="J566" s="219"/>
      <c r="K566" s="219"/>
      <c r="L566" s="219"/>
      <c r="M566" s="219"/>
      <c r="BE566" s="223">
        <v>517</v>
      </c>
      <c r="BF566" s="226">
        <f t="shared" si="49"/>
        <v>157035.46418273047</v>
      </c>
      <c r="BG566" s="223">
        <v>517</v>
      </c>
      <c r="BH566" s="227">
        <f t="shared" si="50"/>
        <v>9.8300000000000002E-3</v>
      </c>
      <c r="BI566" s="226">
        <f t="shared" si="48"/>
        <v>1543.6586129162406</v>
      </c>
      <c r="BJ566" s="225">
        <f t="shared" si="51"/>
        <v>0</v>
      </c>
    </row>
    <row r="567" spans="8:62" s="223" customFormat="1">
      <c r="H567" s="219"/>
      <c r="I567" s="219"/>
      <c r="J567" s="219"/>
      <c r="K567" s="219"/>
      <c r="L567" s="219"/>
      <c r="M567" s="219"/>
      <c r="BE567" s="223">
        <v>518</v>
      </c>
      <c r="BF567" s="226">
        <f t="shared" si="49"/>
        <v>158579.12279564672</v>
      </c>
      <c r="BG567" s="223">
        <v>518</v>
      </c>
      <c r="BH567" s="227">
        <f t="shared" si="50"/>
        <v>9.8300000000000002E-3</v>
      </c>
      <c r="BI567" s="226">
        <f t="shared" si="48"/>
        <v>1558.8327770812073</v>
      </c>
      <c r="BJ567" s="225">
        <f t="shared" si="51"/>
        <v>0</v>
      </c>
    </row>
    <row r="568" spans="8:62" s="223" customFormat="1">
      <c r="H568" s="219"/>
      <c r="I568" s="219"/>
      <c r="J568" s="219"/>
      <c r="K568" s="219"/>
      <c r="L568" s="219"/>
      <c r="M568" s="219"/>
      <c r="BE568" s="223">
        <v>519</v>
      </c>
      <c r="BF568" s="226">
        <f t="shared" si="49"/>
        <v>160137.95557272792</v>
      </c>
      <c r="BG568" s="223">
        <v>519</v>
      </c>
      <c r="BH568" s="227">
        <f t="shared" si="50"/>
        <v>9.8300000000000002E-3</v>
      </c>
      <c r="BI568" s="226">
        <f t="shared" si="48"/>
        <v>1574.1561032799154</v>
      </c>
      <c r="BJ568" s="225">
        <f t="shared" si="51"/>
        <v>0</v>
      </c>
    </row>
    <row r="569" spans="8:62" s="223" customFormat="1">
      <c r="H569" s="219"/>
      <c r="I569" s="219"/>
      <c r="J569" s="219"/>
      <c r="K569" s="219"/>
      <c r="L569" s="219"/>
      <c r="M569" s="219"/>
      <c r="BE569" s="223">
        <v>520</v>
      </c>
      <c r="BF569" s="226">
        <f t="shared" si="49"/>
        <v>161712.11167600783</v>
      </c>
      <c r="BG569" s="223">
        <v>520</v>
      </c>
      <c r="BH569" s="227">
        <f t="shared" si="50"/>
        <v>9.8300000000000002E-3</v>
      </c>
      <c r="BI569" s="226">
        <f t="shared" si="48"/>
        <v>1589.630057775157</v>
      </c>
      <c r="BJ569" s="225">
        <f t="shared" si="51"/>
        <v>0</v>
      </c>
    </row>
    <row r="570" spans="8:62" s="223" customFormat="1">
      <c r="H570" s="219"/>
      <c r="I570" s="219"/>
      <c r="J570" s="219"/>
      <c r="K570" s="219"/>
      <c r="L570" s="219"/>
      <c r="M570" s="219"/>
      <c r="BE570" s="223">
        <v>521</v>
      </c>
      <c r="BF570" s="226">
        <f t="shared" si="49"/>
        <v>163301.74173378298</v>
      </c>
      <c r="BG570" s="223">
        <v>521</v>
      </c>
      <c r="BH570" s="227">
        <f t="shared" si="50"/>
        <v>9.8300000000000002E-3</v>
      </c>
      <c r="BI570" s="226">
        <f t="shared" si="48"/>
        <v>1605.2561212430867</v>
      </c>
      <c r="BJ570" s="225">
        <f t="shared" si="51"/>
        <v>0</v>
      </c>
    </row>
    <row r="571" spans="8:62" s="223" customFormat="1">
      <c r="H571" s="219"/>
      <c r="I571" s="219"/>
      <c r="J571" s="219"/>
      <c r="K571" s="219"/>
      <c r="L571" s="219"/>
      <c r="M571" s="219"/>
      <c r="BE571" s="223">
        <v>522</v>
      </c>
      <c r="BF571" s="226">
        <f t="shared" si="49"/>
        <v>164906.99785502607</v>
      </c>
      <c r="BG571" s="223">
        <v>522</v>
      </c>
      <c r="BH571" s="227">
        <f t="shared" si="50"/>
        <v>9.8300000000000002E-3</v>
      </c>
      <c r="BI571" s="226">
        <f t="shared" si="48"/>
        <v>1621.0357889149063</v>
      </c>
      <c r="BJ571" s="225">
        <f t="shared" si="51"/>
        <v>0</v>
      </c>
    </row>
    <row r="572" spans="8:62" s="223" customFormat="1">
      <c r="H572" s="219"/>
      <c r="I572" s="219"/>
      <c r="J572" s="219"/>
      <c r="K572" s="219"/>
      <c r="L572" s="219"/>
      <c r="M572" s="219"/>
      <c r="BE572" s="223">
        <v>523</v>
      </c>
      <c r="BF572" s="226">
        <f t="shared" si="49"/>
        <v>166528.03364394099</v>
      </c>
      <c r="BG572" s="223">
        <v>523</v>
      </c>
      <c r="BH572" s="227">
        <f t="shared" si="50"/>
        <v>9.8300000000000002E-3</v>
      </c>
      <c r="BI572" s="226">
        <f t="shared" si="48"/>
        <v>1636.97057071994</v>
      </c>
      <c r="BJ572" s="225">
        <f t="shared" si="51"/>
        <v>0</v>
      </c>
    </row>
    <row r="573" spans="8:62" s="223" customFormat="1">
      <c r="H573" s="219"/>
      <c r="I573" s="219"/>
      <c r="J573" s="219"/>
      <c r="K573" s="219"/>
      <c r="L573" s="219"/>
      <c r="M573" s="219"/>
      <c r="BE573" s="223">
        <v>524</v>
      </c>
      <c r="BF573" s="226">
        <f t="shared" si="49"/>
        <v>168165.00421466093</v>
      </c>
      <c r="BG573" s="223">
        <v>524</v>
      </c>
      <c r="BH573" s="227">
        <f t="shared" si="50"/>
        <v>9.8300000000000002E-3</v>
      </c>
      <c r="BI573" s="226">
        <f t="shared" si="48"/>
        <v>1653.0619914301169</v>
      </c>
      <c r="BJ573" s="225">
        <f t="shared" si="51"/>
        <v>0</v>
      </c>
    </row>
    <row r="574" spans="8:62" s="223" customFormat="1">
      <c r="H574" s="219"/>
      <c r="I574" s="219"/>
      <c r="J574" s="219"/>
      <c r="K574" s="219"/>
      <c r="L574" s="219"/>
      <c r="M574" s="219"/>
      <c r="BE574" s="223">
        <v>525</v>
      </c>
      <c r="BF574" s="226">
        <f t="shared" si="49"/>
        <v>169818.06620609105</v>
      </c>
      <c r="BG574" s="223">
        <v>525</v>
      </c>
      <c r="BH574" s="227">
        <f t="shared" si="50"/>
        <v>9.8300000000000002E-3</v>
      </c>
      <c r="BI574" s="226">
        <f t="shared" si="48"/>
        <v>1669.3115908058751</v>
      </c>
      <c r="BJ574" s="225">
        <f t="shared" si="51"/>
        <v>0</v>
      </c>
    </row>
    <row r="575" spans="8:62" s="223" customFormat="1">
      <c r="H575" s="219"/>
      <c r="I575" s="219"/>
      <c r="J575" s="219"/>
      <c r="K575" s="219"/>
      <c r="L575" s="219"/>
      <c r="M575" s="219"/>
      <c r="BE575" s="223">
        <v>526</v>
      </c>
      <c r="BF575" s="226">
        <f t="shared" si="49"/>
        <v>171487.37779689694</v>
      </c>
      <c r="BG575" s="223">
        <v>526</v>
      </c>
      <c r="BH575" s="227">
        <f t="shared" si="50"/>
        <v>9.8300000000000002E-3</v>
      </c>
      <c r="BI575" s="226">
        <f t="shared" si="48"/>
        <v>1685.720923743497</v>
      </c>
      <c r="BJ575" s="225">
        <f t="shared" si="51"/>
        <v>0</v>
      </c>
    </row>
    <row r="576" spans="8:62" s="223" customFormat="1">
      <c r="H576" s="219"/>
      <c r="I576" s="219"/>
      <c r="J576" s="219"/>
      <c r="K576" s="219"/>
      <c r="L576" s="219"/>
      <c r="M576" s="219"/>
      <c r="BE576" s="223">
        <v>527</v>
      </c>
      <c r="BF576" s="226">
        <f t="shared" si="49"/>
        <v>173173.09872064044</v>
      </c>
      <c r="BG576" s="223">
        <v>527</v>
      </c>
      <c r="BH576" s="227">
        <f t="shared" si="50"/>
        <v>9.8300000000000002E-3</v>
      </c>
      <c r="BI576" s="226">
        <f t="shared" si="48"/>
        <v>1702.2915604238956</v>
      </c>
      <c r="BJ576" s="225">
        <f t="shared" si="51"/>
        <v>0</v>
      </c>
    </row>
    <row r="577" spans="8:62" s="223" customFormat="1">
      <c r="H577" s="219"/>
      <c r="I577" s="219"/>
      <c r="J577" s="219"/>
      <c r="K577" s="219"/>
      <c r="L577" s="219"/>
      <c r="M577" s="219"/>
      <c r="BE577" s="223">
        <v>528</v>
      </c>
      <c r="BF577" s="226">
        <f t="shared" si="49"/>
        <v>174875.39028106435</v>
      </c>
      <c r="BG577" s="223">
        <v>528</v>
      </c>
      <c r="BH577" s="227">
        <f t="shared" si="50"/>
        <v>9.8300000000000002E-3</v>
      </c>
      <c r="BI577" s="226">
        <f t="shared" si="48"/>
        <v>1719.0250864628626</v>
      </c>
      <c r="BJ577" s="225">
        <f t="shared" si="51"/>
        <v>0</v>
      </c>
    </row>
    <row r="578" spans="8:62" s="223" customFormat="1">
      <c r="H578" s="219"/>
      <c r="I578" s="219"/>
      <c r="J578" s="219"/>
      <c r="K578" s="219"/>
      <c r="L578" s="219"/>
      <c r="M578" s="219"/>
      <c r="BE578" s="223">
        <v>529</v>
      </c>
      <c r="BF578" s="226">
        <f t="shared" si="49"/>
        <v>176594.41536752722</v>
      </c>
      <c r="BG578" s="223">
        <v>529</v>
      </c>
      <c r="BH578" s="227">
        <f t="shared" si="50"/>
        <v>9.8300000000000002E-3</v>
      </c>
      <c r="BI578" s="226">
        <f t="shared" si="48"/>
        <v>1735.9231030627927</v>
      </c>
      <c r="BJ578" s="225">
        <f t="shared" si="51"/>
        <v>0</v>
      </c>
    </row>
    <row r="579" spans="8:62" s="223" customFormat="1">
      <c r="H579" s="219"/>
      <c r="I579" s="219"/>
      <c r="J579" s="219"/>
      <c r="K579" s="219"/>
      <c r="L579" s="219"/>
      <c r="M579" s="219"/>
      <c r="BE579" s="223">
        <v>530</v>
      </c>
      <c r="BF579" s="226">
        <f t="shared" si="49"/>
        <v>178330.33847059001</v>
      </c>
      <c r="BG579" s="223">
        <v>530</v>
      </c>
      <c r="BH579" s="227">
        <f t="shared" si="50"/>
        <v>9.8300000000000002E-3</v>
      </c>
      <c r="BI579" s="226">
        <f t="shared" si="48"/>
        <v>1752.9872271658999</v>
      </c>
      <c r="BJ579" s="225">
        <f t="shared" si="51"/>
        <v>0</v>
      </c>
    </row>
    <row r="580" spans="8:62" s="223" customFormat="1">
      <c r="H580" s="219"/>
      <c r="I580" s="219"/>
      <c r="J580" s="219"/>
      <c r="K580" s="219"/>
      <c r="L580" s="219"/>
      <c r="M580" s="219"/>
      <c r="BE580" s="223">
        <v>531</v>
      </c>
      <c r="BF580" s="226">
        <f t="shared" si="49"/>
        <v>180083.32569775591</v>
      </c>
      <c r="BG580" s="223">
        <v>531</v>
      </c>
      <c r="BH580" s="227">
        <f t="shared" si="50"/>
        <v>9.8300000000000002E-3</v>
      </c>
      <c r="BI580" s="226">
        <f t="shared" si="48"/>
        <v>1770.2190916089405</v>
      </c>
      <c r="BJ580" s="225">
        <f t="shared" si="51"/>
        <v>0</v>
      </c>
    </row>
    <row r="581" spans="8:62" s="223" customFormat="1">
      <c r="H581" s="219"/>
      <c r="I581" s="219"/>
      <c r="J581" s="219"/>
      <c r="K581" s="219"/>
      <c r="L581" s="219"/>
      <c r="M581" s="219"/>
      <c r="BE581" s="223">
        <v>532</v>
      </c>
      <c r="BF581" s="226">
        <f t="shared" si="49"/>
        <v>181853.54478936485</v>
      </c>
      <c r="BG581" s="223">
        <v>532</v>
      </c>
      <c r="BH581" s="227">
        <f t="shared" si="50"/>
        <v>9.8300000000000002E-3</v>
      </c>
      <c r="BI581" s="226">
        <f t="shared" si="48"/>
        <v>1787.6203452794566</v>
      </c>
      <c r="BJ581" s="225">
        <f t="shared" si="51"/>
        <v>0</v>
      </c>
    </row>
    <row r="582" spans="8:62" s="223" customFormat="1">
      <c r="H582" s="219"/>
      <c r="I582" s="219"/>
      <c r="J582" s="219"/>
      <c r="K582" s="219"/>
      <c r="L582" s="219"/>
      <c r="M582" s="219"/>
      <c r="BE582" s="223">
        <v>533</v>
      </c>
      <c r="BF582" s="226">
        <f t="shared" si="49"/>
        <v>183641.16513464431</v>
      </c>
      <c r="BG582" s="223">
        <v>533</v>
      </c>
      <c r="BH582" s="227">
        <f t="shared" si="50"/>
        <v>9.8300000000000002E-3</v>
      </c>
      <c r="BI582" s="226">
        <f t="shared" si="48"/>
        <v>1805.1926532735536</v>
      </c>
      <c r="BJ582" s="225">
        <f t="shared" si="51"/>
        <v>0</v>
      </c>
    </row>
    <row r="583" spans="8:62" s="223" customFormat="1">
      <c r="H583" s="219"/>
      <c r="I583" s="219"/>
      <c r="J583" s="219"/>
      <c r="K583" s="219"/>
      <c r="L583" s="219"/>
      <c r="M583" s="219"/>
      <c r="BE583" s="223">
        <v>534</v>
      </c>
      <c r="BF583" s="226">
        <f t="shared" si="49"/>
        <v>185446.35778791786</v>
      </c>
      <c r="BG583" s="223">
        <v>534</v>
      </c>
      <c r="BH583" s="227">
        <f t="shared" si="50"/>
        <v>9.8300000000000002E-3</v>
      </c>
      <c r="BI583" s="226">
        <f t="shared" si="48"/>
        <v>1822.9376970552325</v>
      </c>
      <c r="BJ583" s="225">
        <f t="shared" si="51"/>
        <v>0</v>
      </c>
    </row>
    <row r="584" spans="8:62" s="223" customFormat="1">
      <c r="H584" s="219"/>
      <c r="I584" s="219"/>
      <c r="J584" s="219"/>
      <c r="K584" s="219"/>
      <c r="L584" s="219"/>
      <c r="M584" s="219"/>
      <c r="BE584" s="223">
        <v>535</v>
      </c>
      <c r="BF584" s="226">
        <f t="shared" si="49"/>
        <v>187269.29548497309</v>
      </c>
      <c r="BG584" s="223">
        <v>535</v>
      </c>
      <c r="BH584" s="227">
        <f t="shared" si="50"/>
        <v>9.8300000000000002E-3</v>
      </c>
      <c r="BI584" s="226">
        <f t="shared" si="48"/>
        <v>1840.8571746172854</v>
      </c>
      <c r="BJ584" s="225">
        <f t="shared" si="51"/>
        <v>0</v>
      </c>
    </row>
    <row r="585" spans="8:62" s="223" customFormat="1">
      <c r="H585" s="219"/>
      <c r="I585" s="219"/>
      <c r="J585" s="219"/>
      <c r="K585" s="219"/>
      <c r="L585" s="219"/>
      <c r="M585" s="219"/>
      <c r="BE585" s="223">
        <v>536</v>
      </c>
      <c r="BF585" s="226">
        <f t="shared" si="49"/>
        <v>189110.15265959039</v>
      </c>
      <c r="BG585" s="223">
        <v>536</v>
      </c>
      <c r="BH585" s="227">
        <f t="shared" si="50"/>
        <v>9.8300000000000002E-3</v>
      </c>
      <c r="BI585" s="226">
        <f t="shared" si="48"/>
        <v>1858.9528006437736</v>
      </c>
      <c r="BJ585" s="225">
        <f t="shared" si="51"/>
        <v>0</v>
      </c>
    </row>
    <row r="586" spans="8:62" s="223" customFormat="1">
      <c r="H586" s="219"/>
      <c r="I586" s="219"/>
      <c r="J586" s="219"/>
      <c r="K586" s="219"/>
      <c r="L586" s="219"/>
      <c r="M586" s="219"/>
      <c r="BE586" s="223">
        <v>537</v>
      </c>
      <c r="BF586" s="226">
        <f t="shared" si="49"/>
        <v>190969.10546023416</v>
      </c>
      <c r="BG586" s="223">
        <v>537</v>
      </c>
      <c r="BH586" s="227">
        <f t="shared" si="50"/>
        <v>9.8300000000000002E-3</v>
      </c>
      <c r="BI586" s="226">
        <f t="shared" si="48"/>
        <v>1877.2263066741018</v>
      </c>
      <c r="BJ586" s="225">
        <f t="shared" si="51"/>
        <v>0</v>
      </c>
    </row>
    <row r="587" spans="8:62" s="223" customFormat="1">
      <c r="H587" s="219"/>
      <c r="I587" s="219"/>
      <c r="J587" s="219"/>
      <c r="K587" s="219"/>
      <c r="L587" s="219"/>
      <c r="M587" s="219"/>
      <c r="BE587" s="223">
        <v>538</v>
      </c>
      <c r="BF587" s="226">
        <f t="shared" si="49"/>
        <v>192846.33176690826</v>
      </c>
      <c r="BG587" s="223">
        <v>538</v>
      </c>
      <c r="BH587" s="227">
        <f t="shared" si="50"/>
        <v>9.8300000000000002E-3</v>
      </c>
      <c r="BI587" s="226">
        <f t="shared" si="48"/>
        <v>1895.6794412687082</v>
      </c>
      <c r="BJ587" s="225">
        <f t="shared" si="51"/>
        <v>0</v>
      </c>
    </row>
    <row r="588" spans="8:62" s="223" customFormat="1">
      <c r="H588" s="219"/>
      <c r="I588" s="219"/>
      <c r="J588" s="219"/>
      <c r="K588" s="219"/>
      <c r="L588" s="219"/>
      <c r="M588" s="219"/>
      <c r="BE588" s="223">
        <v>539</v>
      </c>
      <c r="BF588" s="226">
        <f t="shared" si="49"/>
        <v>194742.01120817696</v>
      </c>
      <c r="BG588" s="223">
        <v>539</v>
      </c>
      <c r="BH588" s="227">
        <f t="shared" si="50"/>
        <v>9.8300000000000002E-3</v>
      </c>
      <c r="BI588" s="226">
        <f t="shared" si="48"/>
        <v>1914.3139701763796</v>
      </c>
      <c r="BJ588" s="225">
        <f t="shared" si="51"/>
        <v>0</v>
      </c>
    </row>
    <row r="589" spans="8:62" s="223" customFormat="1">
      <c r="H589" s="219"/>
      <c r="I589" s="219"/>
      <c r="J589" s="219"/>
      <c r="K589" s="219"/>
      <c r="L589" s="219"/>
      <c r="M589" s="219"/>
      <c r="BE589" s="223">
        <v>540</v>
      </c>
      <c r="BF589" s="226">
        <f t="shared" si="49"/>
        <v>196656.32517835335</v>
      </c>
      <c r="BG589" s="223">
        <v>540</v>
      </c>
      <c r="BH589" s="227">
        <f t="shared" si="50"/>
        <v>9.8300000000000002E-3</v>
      </c>
      <c r="BI589" s="226">
        <f t="shared" si="48"/>
        <v>1933.1316765032134</v>
      </c>
      <c r="BJ589" s="225">
        <f t="shared" si="51"/>
        <v>0</v>
      </c>
    </row>
    <row r="590" spans="8:62" s="223" customFormat="1">
      <c r="H590" s="219"/>
      <c r="I590" s="219"/>
      <c r="J590" s="219"/>
      <c r="K590" s="219"/>
      <c r="L590" s="219"/>
      <c r="M590" s="219"/>
      <c r="BE590" s="223">
        <v>541</v>
      </c>
      <c r="BF590" s="226">
        <f t="shared" si="49"/>
        <v>198589.45685485657</v>
      </c>
      <c r="BG590" s="223">
        <v>541</v>
      </c>
      <c r="BH590" s="227">
        <f t="shared" si="50"/>
        <v>9.8300000000000002E-3</v>
      </c>
      <c r="BI590" s="226">
        <f t="shared" si="48"/>
        <v>1952.1343608832401</v>
      </c>
      <c r="BJ590" s="225">
        <f t="shared" si="51"/>
        <v>0</v>
      </c>
    </row>
    <row r="591" spans="8:62" s="223" customFormat="1">
      <c r="H591" s="219"/>
      <c r="I591" s="219"/>
      <c r="J591" s="219"/>
      <c r="K591" s="219"/>
      <c r="L591" s="219"/>
      <c r="M591" s="219"/>
      <c r="BE591" s="223">
        <v>542</v>
      </c>
      <c r="BF591" s="226">
        <f t="shared" si="49"/>
        <v>200541.59121573981</v>
      </c>
      <c r="BG591" s="223">
        <v>542</v>
      </c>
      <c r="BH591" s="227">
        <f t="shared" si="50"/>
        <v>9.8300000000000002E-3</v>
      </c>
      <c r="BI591" s="226">
        <f t="shared" si="48"/>
        <v>1971.3238416507224</v>
      </c>
      <c r="BJ591" s="225">
        <f t="shared" si="51"/>
        <v>0</v>
      </c>
    </row>
    <row r="592" spans="8:62" s="223" customFormat="1">
      <c r="H592" s="219"/>
      <c r="I592" s="219"/>
      <c r="J592" s="219"/>
      <c r="K592" s="219"/>
      <c r="L592" s="219"/>
      <c r="M592" s="219"/>
      <c r="BE592" s="223">
        <v>543</v>
      </c>
      <c r="BF592" s="226">
        <f t="shared" si="49"/>
        <v>202512.91505739052</v>
      </c>
      <c r="BG592" s="223">
        <v>543</v>
      </c>
      <c r="BH592" s="227">
        <f t="shared" si="50"/>
        <v>9.8300000000000002E-3</v>
      </c>
      <c r="BI592" s="226">
        <f t="shared" si="48"/>
        <v>1990.7019550141488</v>
      </c>
      <c r="BJ592" s="225">
        <f t="shared" si="51"/>
        <v>0</v>
      </c>
    </row>
    <row r="593" spans="8:62" s="223" customFormat="1">
      <c r="H593" s="219"/>
      <c r="I593" s="219"/>
      <c r="J593" s="219"/>
      <c r="K593" s="219"/>
      <c r="L593" s="219"/>
      <c r="M593" s="219"/>
      <c r="BE593" s="223">
        <v>544</v>
      </c>
      <c r="BF593" s="226">
        <f t="shared" si="49"/>
        <v>204503.61701240466</v>
      </c>
      <c r="BG593" s="223">
        <v>544</v>
      </c>
      <c r="BH593" s="227">
        <f t="shared" si="50"/>
        <v>9.8300000000000002E-3</v>
      </c>
      <c r="BI593" s="226">
        <f t="shared" si="48"/>
        <v>2010.2705552319378</v>
      </c>
      <c r="BJ593" s="225">
        <f t="shared" si="51"/>
        <v>0</v>
      </c>
    </row>
    <row r="594" spans="8:62" s="223" customFormat="1">
      <c r="H594" s="219"/>
      <c r="I594" s="219"/>
      <c r="J594" s="219"/>
      <c r="K594" s="219"/>
      <c r="L594" s="219"/>
      <c r="M594" s="219"/>
      <c r="BE594" s="223">
        <v>545</v>
      </c>
      <c r="BF594" s="226">
        <f t="shared" si="49"/>
        <v>206513.88756763659</v>
      </c>
      <c r="BG594" s="223">
        <v>545</v>
      </c>
      <c r="BH594" s="227">
        <f t="shared" si="50"/>
        <v>9.8300000000000002E-3</v>
      </c>
      <c r="BI594" s="226">
        <f t="shared" si="48"/>
        <v>2030.0315147898677</v>
      </c>
      <c r="BJ594" s="225">
        <f t="shared" si="51"/>
        <v>0</v>
      </c>
    </row>
    <row r="595" spans="8:62" s="223" customFormat="1">
      <c r="H595" s="219"/>
      <c r="I595" s="219"/>
      <c r="J595" s="219"/>
      <c r="K595" s="219"/>
      <c r="L595" s="219"/>
      <c r="M595" s="219"/>
      <c r="BE595" s="223">
        <v>546</v>
      </c>
      <c r="BF595" s="226">
        <f t="shared" si="49"/>
        <v>208543.91908242647</v>
      </c>
      <c r="BG595" s="223">
        <v>546</v>
      </c>
      <c r="BH595" s="227">
        <f t="shared" si="50"/>
        <v>9.8300000000000002E-3</v>
      </c>
      <c r="BI595" s="226">
        <f t="shared" si="48"/>
        <v>2049.986724580252</v>
      </c>
      <c r="BJ595" s="225">
        <f t="shared" si="51"/>
        <v>0</v>
      </c>
    </row>
    <row r="596" spans="8:62" s="223" customFormat="1">
      <c r="H596" s="219"/>
      <c r="I596" s="219"/>
      <c r="J596" s="219"/>
      <c r="K596" s="219"/>
      <c r="L596" s="219"/>
      <c r="M596" s="219"/>
      <c r="BE596" s="223">
        <v>547</v>
      </c>
      <c r="BF596" s="226">
        <f t="shared" si="49"/>
        <v>210593.90580700673</v>
      </c>
      <c r="BG596" s="223">
        <v>547</v>
      </c>
      <c r="BH596" s="227">
        <f t="shared" si="50"/>
        <v>9.8300000000000002E-3</v>
      </c>
      <c r="BI596" s="226">
        <f t="shared" si="48"/>
        <v>2070.1380940828763</v>
      </c>
      <c r="BJ596" s="225">
        <f t="shared" si="51"/>
        <v>0</v>
      </c>
    </row>
    <row r="597" spans="8:62" s="223" customFormat="1">
      <c r="H597" s="219"/>
      <c r="I597" s="219"/>
      <c r="J597" s="219"/>
      <c r="K597" s="219"/>
      <c r="L597" s="219"/>
      <c r="M597" s="219"/>
      <c r="BE597" s="223">
        <v>548</v>
      </c>
      <c r="BF597" s="226">
        <f t="shared" si="49"/>
        <v>212664.04390108961</v>
      </c>
      <c r="BG597" s="223">
        <v>548</v>
      </c>
      <c r="BH597" s="227">
        <f t="shared" si="50"/>
        <v>9.8300000000000002E-3</v>
      </c>
      <c r="BI597" s="226">
        <f t="shared" si="48"/>
        <v>2090.4875515477111</v>
      </c>
      <c r="BJ597" s="225">
        <f t="shared" si="51"/>
        <v>0</v>
      </c>
    </row>
    <row r="598" spans="8:62" s="223" customFormat="1">
      <c r="H598" s="219"/>
      <c r="I598" s="219"/>
      <c r="J598" s="219"/>
      <c r="K598" s="219"/>
      <c r="L598" s="219"/>
      <c r="M598" s="219"/>
      <c r="BE598" s="223">
        <v>549</v>
      </c>
      <c r="BF598" s="226">
        <f t="shared" si="49"/>
        <v>214754.53145263731</v>
      </c>
      <c r="BG598" s="223">
        <v>549</v>
      </c>
      <c r="BH598" s="227">
        <f t="shared" si="50"/>
        <v>9.8300000000000002E-3</v>
      </c>
      <c r="BI598" s="226">
        <f t="shared" si="48"/>
        <v>2111.0370441794248</v>
      </c>
      <c r="BJ598" s="225">
        <f t="shared" si="51"/>
        <v>0</v>
      </c>
    </row>
    <row r="599" spans="8:62" s="223" customFormat="1">
      <c r="H599" s="219"/>
      <c r="I599" s="219"/>
      <c r="J599" s="219"/>
      <c r="K599" s="219"/>
      <c r="L599" s="219"/>
      <c r="M599" s="219"/>
      <c r="BE599" s="223">
        <v>550</v>
      </c>
      <c r="BF599" s="226">
        <f t="shared" si="49"/>
        <v>216865.56849681673</v>
      </c>
      <c r="BG599" s="223">
        <v>550</v>
      </c>
      <c r="BH599" s="227">
        <f t="shared" si="50"/>
        <v>9.8300000000000002E-3</v>
      </c>
      <c r="BI599" s="226">
        <f t="shared" si="48"/>
        <v>2131.7885383237085</v>
      </c>
      <c r="BJ599" s="225">
        <f t="shared" si="51"/>
        <v>0</v>
      </c>
    </row>
    <row r="600" spans="8:62" s="223" customFormat="1">
      <c r="H600" s="219"/>
      <c r="I600" s="219"/>
      <c r="J600" s="219"/>
      <c r="K600" s="219"/>
      <c r="L600" s="219"/>
      <c r="M600" s="219"/>
      <c r="BE600" s="223">
        <v>551</v>
      </c>
      <c r="BF600" s="226">
        <f t="shared" si="49"/>
        <v>218997.35703514045</v>
      </c>
      <c r="BG600" s="223">
        <v>551</v>
      </c>
      <c r="BH600" s="227">
        <f t="shared" si="50"/>
        <v>9.8300000000000002E-3</v>
      </c>
      <c r="BI600" s="226">
        <f t="shared" si="48"/>
        <v>2152.7440196554307</v>
      </c>
      <c r="BJ600" s="225">
        <f t="shared" si="51"/>
        <v>0</v>
      </c>
    </row>
    <row r="601" spans="8:62" s="223" customFormat="1">
      <c r="H601" s="219"/>
      <c r="I601" s="219"/>
      <c r="J601" s="219"/>
      <c r="K601" s="219"/>
      <c r="L601" s="219"/>
      <c r="M601" s="219"/>
      <c r="BE601" s="223">
        <v>552</v>
      </c>
      <c r="BF601" s="226">
        <f t="shared" si="49"/>
        <v>221150.10105479587</v>
      </c>
      <c r="BG601" s="223">
        <v>552</v>
      </c>
      <c r="BH601" s="227">
        <f t="shared" si="50"/>
        <v>9.8300000000000002E-3</v>
      </c>
      <c r="BI601" s="226">
        <f t="shared" si="48"/>
        <v>2173.9054933686434</v>
      </c>
      <c r="BJ601" s="225">
        <f t="shared" si="51"/>
        <v>0</v>
      </c>
    </row>
    <row r="602" spans="8:62" s="223" customFormat="1">
      <c r="H602" s="219"/>
      <c r="I602" s="219"/>
      <c r="J602" s="219"/>
      <c r="K602" s="219"/>
      <c r="L602" s="219"/>
      <c r="M602" s="219"/>
      <c r="BE602" s="223">
        <v>553</v>
      </c>
      <c r="BF602" s="226">
        <f t="shared" si="49"/>
        <v>223324.00654816453</v>
      </c>
      <c r="BG602" s="223">
        <v>553</v>
      </c>
      <c r="BH602" s="227">
        <f t="shared" si="50"/>
        <v>9.8300000000000002E-3</v>
      </c>
      <c r="BI602" s="226">
        <f t="shared" si="48"/>
        <v>2195.2749843684574</v>
      </c>
      <c r="BJ602" s="225">
        <f t="shared" si="51"/>
        <v>0</v>
      </c>
    </row>
    <row r="603" spans="8:62" s="223" customFormat="1">
      <c r="H603" s="219"/>
      <c r="I603" s="219"/>
      <c r="J603" s="219"/>
      <c r="K603" s="219"/>
      <c r="L603" s="219"/>
      <c r="M603" s="219"/>
      <c r="BE603" s="223">
        <v>554</v>
      </c>
      <c r="BF603" s="226">
        <f t="shared" si="49"/>
        <v>225519.28153253297</v>
      </c>
      <c r="BG603" s="223">
        <v>554</v>
      </c>
      <c r="BH603" s="227">
        <f t="shared" si="50"/>
        <v>9.8300000000000002E-3</v>
      </c>
      <c r="BI603" s="226">
        <f t="shared" si="48"/>
        <v>2216.8545374647993</v>
      </c>
      <c r="BJ603" s="225">
        <f t="shared" si="51"/>
        <v>0</v>
      </c>
    </row>
    <row r="604" spans="8:62" s="223" customFormat="1">
      <c r="H604" s="219"/>
      <c r="I604" s="219"/>
      <c r="J604" s="219"/>
      <c r="K604" s="219"/>
      <c r="L604" s="219"/>
      <c r="M604" s="219"/>
      <c r="BE604" s="223">
        <v>555</v>
      </c>
      <c r="BF604" s="226">
        <f t="shared" si="49"/>
        <v>227736.13606999777</v>
      </c>
      <c r="BG604" s="223">
        <v>555</v>
      </c>
      <c r="BH604" s="227">
        <f t="shared" si="50"/>
        <v>9.8300000000000002E-3</v>
      </c>
      <c r="BI604" s="226">
        <f t="shared" si="48"/>
        <v>2238.6462175680781</v>
      </c>
      <c r="BJ604" s="225">
        <f t="shared" si="51"/>
        <v>0</v>
      </c>
    </row>
    <row r="605" spans="8:62" s="223" customFormat="1">
      <c r="H605" s="219"/>
      <c r="I605" s="219"/>
      <c r="J605" s="219"/>
      <c r="K605" s="219"/>
      <c r="L605" s="219"/>
      <c r="M605" s="219"/>
      <c r="BE605" s="223">
        <v>556</v>
      </c>
      <c r="BF605" s="226">
        <f t="shared" si="49"/>
        <v>229974.78228756585</v>
      </c>
      <c r="BG605" s="223">
        <v>556</v>
      </c>
      <c r="BH605" s="227">
        <f t="shared" si="50"/>
        <v>9.8300000000000002E-3</v>
      </c>
      <c r="BI605" s="226">
        <f t="shared" si="48"/>
        <v>2260.6521098867725</v>
      </c>
      <c r="BJ605" s="225">
        <f t="shared" si="51"/>
        <v>0</v>
      </c>
    </row>
    <row r="606" spans="8:62" s="223" customFormat="1">
      <c r="H606" s="219"/>
      <c r="I606" s="219"/>
      <c r="J606" s="219"/>
      <c r="K606" s="219"/>
      <c r="L606" s="219"/>
      <c r="M606" s="219"/>
      <c r="BE606" s="223">
        <v>557</v>
      </c>
      <c r="BF606" s="226">
        <f t="shared" si="49"/>
        <v>232235.43439745263</v>
      </c>
      <c r="BG606" s="223">
        <v>557</v>
      </c>
      <c r="BH606" s="227">
        <f t="shared" si="50"/>
        <v>9.8300000000000002E-3</v>
      </c>
      <c r="BI606" s="226">
        <f t="shared" si="48"/>
        <v>2282.8743201269594</v>
      </c>
      <c r="BJ606" s="225">
        <f t="shared" si="51"/>
        <v>0</v>
      </c>
    </row>
    <row r="607" spans="8:62" s="223" customFormat="1">
      <c r="H607" s="219"/>
      <c r="I607" s="219"/>
      <c r="J607" s="219"/>
      <c r="K607" s="219"/>
      <c r="L607" s="219"/>
      <c r="M607" s="219"/>
      <c r="BE607" s="223">
        <v>558</v>
      </c>
      <c r="BF607" s="226">
        <f t="shared" si="49"/>
        <v>234518.30871757958</v>
      </c>
      <c r="BG607" s="223">
        <v>558</v>
      </c>
      <c r="BH607" s="227">
        <f t="shared" si="50"/>
        <v>9.8300000000000002E-3</v>
      </c>
      <c r="BI607" s="226">
        <f t="shared" si="48"/>
        <v>2305.3149746938075</v>
      </c>
      <c r="BJ607" s="225">
        <f t="shared" si="51"/>
        <v>0</v>
      </c>
    </row>
    <row r="608" spans="8:62" s="223" customFormat="1">
      <c r="H608" s="219"/>
      <c r="I608" s="219"/>
      <c r="J608" s="219"/>
      <c r="K608" s="219"/>
      <c r="L608" s="219"/>
      <c r="M608" s="219"/>
      <c r="BE608" s="223">
        <v>559</v>
      </c>
      <c r="BF608" s="226">
        <f t="shared" si="49"/>
        <v>236823.6236922734</v>
      </c>
      <c r="BG608" s="223">
        <v>559</v>
      </c>
      <c r="BH608" s="227">
        <f t="shared" si="50"/>
        <v>9.8300000000000002E-3</v>
      </c>
      <c r="BI608" s="226">
        <f t="shared" si="48"/>
        <v>2327.9762208950474</v>
      </c>
      <c r="BJ608" s="225">
        <f t="shared" si="51"/>
        <v>0</v>
      </c>
    </row>
    <row r="609" spans="8:62" s="223" customFormat="1">
      <c r="H609" s="219"/>
      <c r="I609" s="219"/>
      <c r="J609" s="219"/>
      <c r="K609" s="219"/>
      <c r="L609" s="219"/>
      <c r="M609" s="219"/>
      <c r="BE609" s="223">
        <v>560</v>
      </c>
      <c r="BF609" s="226">
        <f t="shared" si="49"/>
        <v>239151.59991316844</v>
      </c>
      <c r="BG609" s="223">
        <v>560</v>
      </c>
      <c r="BH609" s="227">
        <f t="shared" si="50"/>
        <v>9.8300000000000002E-3</v>
      </c>
      <c r="BI609" s="226">
        <f t="shared" si="48"/>
        <v>2350.8602271464456</v>
      </c>
      <c r="BJ609" s="225">
        <f t="shared" si="51"/>
        <v>0</v>
      </c>
    </row>
    <row r="610" spans="8:62" s="223" customFormat="1">
      <c r="H610" s="219"/>
      <c r="I610" s="219"/>
      <c r="J610" s="219"/>
      <c r="K610" s="219"/>
      <c r="L610" s="219"/>
      <c r="M610" s="219"/>
      <c r="BE610" s="223">
        <v>561</v>
      </c>
      <c r="BF610" s="226">
        <f t="shared" si="49"/>
        <v>241502.46014031488</v>
      </c>
      <c r="BG610" s="223">
        <v>561</v>
      </c>
      <c r="BH610" s="227">
        <f t="shared" si="50"/>
        <v>9.8300000000000002E-3</v>
      </c>
      <c r="BI610" s="226">
        <f t="shared" si="48"/>
        <v>2373.9691831792952</v>
      </c>
      <c r="BJ610" s="225">
        <f t="shared" si="51"/>
        <v>0</v>
      </c>
    </row>
    <row r="611" spans="8:62" s="223" customFormat="1">
      <c r="H611" s="219"/>
      <c r="I611" s="219"/>
      <c r="J611" s="219"/>
      <c r="K611" s="219"/>
      <c r="L611" s="219"/>
      <c r="M611" s="219"/>
      <c r="BE611" s="223">
        <v>562</v>
      </c>
      <c r="BF611" s="226">
        <f t="shared" si="49"/>
        <v>243876.42932349417</v>
      </c>
      <c r="BG611" s="223">
        <v>562</v>
      </c>
      <c r="BH611" s="227">
        <f t="shared" si="50"/>
        <v>9.8300000000000002E-3</v>
      </c>
      <c r="BI611" s="226">
        <f t="shared" si="48"/>
        <v>2397.3053002499478</v>
      </c>
      <c r="BJ611" s="225">
        <f t="shared" si="51"/>
        <v>0</v>
      </c>
    </row>
    <row r="612" spans="8:62" s="223" customFormat="1">
      <c r="H612" s="219"/>
      <c r="I612" s="219"/>
      <c r="J612" s="219"/>
      <c r="K612" s="219"/>
      <c r="L612" s="219"/>
      <c r="M612" s="219"/>
      <c r="BE612" s="223">
        <v>563</v>
      </c>
      <c r="BF612" s="226">
        <f t="shared" si="49"/>
        <v>246273.73462374412</v>
      </c>
      <c r="BG612" s="223">
        <v>563</v>
      </c>
      <c r="BH612" s="227">
        <f t="shared" si="50"/>
        <v>9.8300000000000002E-3</v>
      </c>
      <c r="BI612" s="226">
        <f t="shared" si="48"/>
        <v>2420.8708113514049</v>
      </c>
      <c r="BJ612" s="225">
        <f t="shared" si="51"/>
        <v>0</v>
      </c>
    </row>
    <row r="613" spans="8:62" s="223" customFormat="1">
      <c r="H613" s="219"/>
      <c r="I613" s="219"/>
      <c r="J613" s="219"/>
      <c r="K613" s="219"/>
      <c r="L613" s="219"/>
      <c r="M613" s="219"/>
      <c r="BE613" s="223">
        <v>564</v>
      </c>
      <c r="BF613" s="226">
        <f t="shared" si="49"/>
        <v>248694.60543509552</v>
      </c>
      <c r="BG613" s="223">
        <v>564</v>
      </c>
      <c r="BH613" s="227">
        <f t="shared" si="50"/>
        <v>9.8300000000000002E-3</v>
      </c>
      <c r="BI613" s="226">
        <f t="shared" si="48"/>
        <v>2444.667971426989</v>
      </c>
      <c r="BJ613" s="225">
        <f t="shared" si="51"/>
        <v>0</v>
      </c>
    </row>
    <row r="614" spans="8:62" s="223" customFormat="1">
      <c r="H614" s="219"/>
      <c r="I614" s="219"/>
      <c r="J614" s="219"/>
      <c r="K614" s="219"/>
      <c r="L614" s="219"/>
      <c r="M614" s="219"/>
      <c r="BE614" s="223">
        <v>565</v>
      </c>
      <c r="BF614" s="226">
        <f t="shared" si="49"/>
        <v>251139.27340652252</v>
      </c>
      <c r="BG614" s="223">
        <v>565</v>
      </c>
      <c r="BH614" s="227">
        <f t="shared" si="50"/>
        <v>9.8300000000000002E-3</v>
      </c>
      <c r="BI614" s="226">
        <f t="shared" si="48"/>
        <v>2468.6990575861164</v>
      </c>
      <c r="BJ614" s="225">
        <f t="shared" si="51"/>
        <v>0</v>
      </c>
    </row>
    <row r="615" spans="8:62" s="223" customFormat="1">
      <c r="H615" s="219"/>
      <c r="I615" s="219"/>
      <c r="J615" s="219"/>
      <c r="K615" s="219"/>
      <c r="L615" s="219"/>
      <c r="M615" s="219"/>
      <c r="BE615" s="223">
        <v>566</v>
      </c>
      <c r="BF615" s="226">
        <f t="shared" si="49"/>
        <v>253607.97246410864</v>
      </c>
      <c r="BG615" s="223">
        <v>566</v>
      </c>
      <c r="BH615" s="227">
        <f t="shared" si="50"/>
        <v>9.8300000000000002E-3</v>
      </c>
      <c r="BI615" s="226">
        <f t="shared" si="48"/>
        <v>2492.9663693221878</v>
      </c>
      <c r="BJ615" s="225">
        <f t="shared" si="51"/>
        <v>0</v>
      </c>
    </row>
    <row r="616" spans="8:62" s="223" customFormat="1">
      <c r="H616" s="219"/>
      <c r="I616" s="219"/>
      <c r="J616" s="219"/>
      <c r="K616" s="219"/>
      <c r="L616" s="219"/>
      <c r="M616" s="219"/>
      <c r="BE616" s="223">
        <v>567</v>
      </c>
      <c r="BF616" s="226">
        <f t="shared" si="49"/>
        <v>256100.93883343082</v>
      </c>
      <c r="BG616" s="223">
        <v>567</v>
      </c>
      <c r="BH616" s="227">
        <f t="shared" si="50"/>
        <v>9.8300000000000002E-3</v>
      </c>
      <c r="BI616" s="226">
        <f t="shared" si="48"/>
        <v>2517.4722287326249</v>
      </c>
      <c r="BJ616" s="225">
        <f t="shared" si="51"/>
        <v>0</v>
      </c>
    </row>
    <row r="617" spans="8:62" s="223" customFormat="1">
      <c r="H617" s="219"/>
      <c r="I617" s="219"/>
      <c r="J617" s="219"/>
      <c r="K617" s="219"/>
      <c r="L617" s="219"/>
      <c r="M617" s="219"/>
      <c r="BE617" s="223">
        <v>568</v>
      </c>
      <c r="BF617" s="226">
        <f t="shared" si="49"/>
        <v>258618.41106216345</v>
      </c>
      <c r="BG617" s="223">
        <v>568</v>
      </c>
      <c r="BH617" s="227">
        <f t="shared" si="50"/>
        <v>9.8300000000000002E-3</v>
      </c>
      <c r="BI617" s="226">
        <f t="shared" si="48"/>
        <v>2542.2189807410668</v>
      </c>
      <c r="BJ617" s="225">
        <f t="shared" si="51"/>
        <v>0</v>
      </c>
    </row>
    <row r="618" spans="8:62" s="223" customFormat="1">
      <c r="H618" s="219"/>
      <c r="I618" s="219"/>
      <c r="J618" s="219"/>
      <c r="K618" s="219"/>
      <c r="L618" s="219"/>
      <c r="M618" s="219"/>
      <c r="BE618" s="223">
        <v>569</v>
      </c>
      <c r="BF618" s="226">
        <f t="shared" si="49"/>
        <v>261160.63004290452</v>
      </c>
      <c r="BG618" s="223">
        <v>569</v>
      </c>
      <c r="BH618" s="227">
        <f t="shared" si="50"/>
        <v>9.8300000000000002E-3</v>
      </c>
      <c r="BI618" s="226">
        <f t="shared" si="48"/>
        <v>2567.2089933217517</v>
      </c>
      <c r="BJ618" s="225">
        <f t="shared" si="51"/>
        <v>0</v>
      </c>
    </row>
    <row r="619" spans="8:62" s="223" customFormat="1">
      <c r="H619" s="219"/>
      <c r="I619" s="219"/>
      <c r="J619" s="219"/>
      <c r="K619" s="219"/>
      <c r="L619" s="219"/>
      <c r="M619" s="219"/>
      <c r="BE619" s="223">
        <v>570</v>
      </c>
      <c r="BF619" s="226">
        <f t="shared" si="49"/>
        <v>263727.83903622627</v>
      </c>
      <c r="BG619" s="223">
        <v>570</v>
      </c>
      <c r="BH619" s="227">
        <f t="shared" si="50"/>
        <v>9.8300000000000002E-3</v>
      </c>
      <c r="BI619" s="226">
        <f t="shared" si="48"/>
        <v>2592.4446577261042</v>
      </c>
      <c r="BJ619" s="225">
        <f t="shared" si="51"/>
        <v>0</v>
      </c>
    </row>
    <row r="620" spans="8:62" s="223" customFormat="1">
      <c r="H620" s="219"/>
      <c r="I620" s="219"/>
      <c r="J620" s="219"/>
      <c r="K620" s="219"/>
      <c r="L620" s="219"/>
      <c r="M620" s="219"/>
      <c r="BE620" s="223">
        <v>571</v>
      </c>
      <c r="BF620" s="226">
        <f t="shared" si="49"/>
        <v>266320.28369395237</v>
      </c>
      <c r="BG620" s="223">
        <v>571</v>
      </c>
      <c r="BH620" s="227">
        <f t="shared" si="50"/>
        <v>9.8300000000000002E-3</v>
      </c>
      <c r="BI620" s="226">
        <f t="shared" si="48"/>
        <v>2617.9283887115516</v>
      </c>
      <c r="BJ620" s="225">
        <f t="shared" si="51"/>
        <v>0</v>
      </c>
    </row>
    <row r="621" spans="8:62" s="223" customFormat="1">
      <c r="H621" s="219"/>
      <c r="I621" s="219"/>
      <c r="J621" s="219"/>
      <c r="K621" s="219"/>
      <c r="L621" s="219"/>
      <c r="M621" s="219"/>
      <c r="BE621" s="223">
        <v>572</v>
      </c>
      <c r="BF621" s="226">
        <f t="shared" si="49"/>
        <v>268938.2120826639</v>
      </c>
      <c r="BG621" s="223">
        <v>572</v>
      </c>
      <c r="BH621" s="227">
        <f t="shared" si="50"/>
        <v>9.8300000000000002E-3</v>
      </c>
      <c r="BI621" s="226">
        <f t="shared" si="48"/>
        <v>2643.6626247725862</v>
      </c>
      <c r="BJ621" s="225">
        <f t="shared" si="51"/>
        <v>0</v>
      </c>
    </row>
    <row r="622" spans="8:62" s="223" customFormat="1">
      <c r="H622" s="219"/>
      <c r="I622" s="219"/>
      <c r="J622" s="219"/>
      <c r="K622" s="219"/>
      <c r="L622" s="219"/>
      <c r="M622" s="219"/>
      <c r="BE622" s="223">
        <v>573</v>
      </c>
      <c r="BF622" s="226">
        <f t="shared" si="49"/>
        <v>271581.87470743648</v>
      </c>
      <c r="BG622" s="223">
        <v>573</v>
      </c>
      <c r="BH622" s="227">
        <f t="shared" si="50"/>
        <v>9.8300000000000002E-3</v>
      </c>
      <c r="BI622" s="226">
        <f t="shared" si="48"/>
        <v>2669.6498283741007</v>
      </c>
      <c r="BJ622" s="225">
        <f t="shared" si="51"/>
        <v>0</v>
      </c>
    </row>
    <row r="623" spans="8:62" s="223" customFormat="1">
      <c r="H623" s="219"/>
      <c r="I623" s="219"/>
      <c r="J623" s="219"/>
      <c r="K623" s="219"/>
      <c r="L623" s="219"/>
      <c r="M623" s="219"/>
      <c r="BE623" s="223">
        <v>574</v>
      </c>
      <c r="BF623" s="226">
        <f t="shared" si="49"/>
        <v>274251.52453581057</v>
      </c>
      <c r="BG623" s="223">
        <v>574</v>
      </c>
      <c r="BH623" s="227">
        <f t="shared" si="50"/>
        <v>9.8300000000000002E-3</v>
      </c>
      <c r="BI623" s="226">
        <f t="shared" si="48"/>
        <v>2695.8924861870182</v>
      </c>
      <c r="BJ623" s="225">
        <f t="shared" si="51"/>
        <v>0</v>
      </c>
    </row>
    <row r="624" spans="8:62" s="223" customFormat="1">
      <c r="H624" s="219"/>
      <c r="I624" s="219"/>
      <c r="J624" s="219"/>
      <c r="K624" s="219"/>
      <c r="L624" s="219"/>
      <c r="M624" s="219"/>
      <c r="BE624" s="223">
        <v>575</v>
      </c>
      <c r="BF624" s="226">
        <f t="shared" si="49"/>
        <v>276947.41702199762</v>
      </c>
      <c r="BG624" s="223">
        <v>575</v>
      </c>
      <c r="BH624" s="227">
        <f t="shared" si="50"/>
        <v>9.8300000000000002E-3</v>
      </c>
      <c r="BI624" s="226">
        <f t="shared" si="48"/>
        <v>2722.3931093262368</v>
      </c>
      <c r="BJ624" s="225">
        <f t="shared" si="51"/>
        <v>0</v>
      </c>
    </row>
    <row r="625" spans="8:62" s="223" customFormat="1">
      <c r="H625" s="219"/>
      <c r="I625" s="219"/>
      <c r="J625" s="219"/>
      <c r="K625" s="219"/>
      <c r="L625" s="219"/>
      <c r="M625" s="219"/>
      <c r="BE625" s="223">
        <v>576</v>
      </c>
      <c r="BF625" s="226">
        <f t="shared" si="49"/>
        <v>279669.81013132387</v>
      </c>
      <c r="BG625" s="223">
        <v>576</v>
      </c>
      <c r="BH625" s="227">
        <f t="shared" si="50"/>
        <v>9.8300000000000002E-3</v>
      </c>
      <c r="BI625" s="226">
        <f t="shared" si="48"/>
        <v>2749.1542335909139</v>
      </c>
      <c r="BJ625" s="225">
        <f t="shared" si="51"/>
        <v>0</v>
      </c>
    </row>
    <row r="626" spans="8:62" s="223" customFormat="1">
      <c r="H626" s="219"/>
      <c r="I626" s="219"/>
      <c r="J626" s="219"/>
      <c r="K626" s="219"/>
      <c r="L626" s="219"/>
      <c r="M626" s="219"/>
      <c r="BE626" s="223">
        <v>577</v>
      </c>
      <c r="BF626" s="226">
        <f t="shared" si="49"/>
        <v>282418.96436491481</v>
      </c>
      <c r="BG626" s="223">
        <v>577</v>
      </c>
      <c r="BH626" s="227">
        <f t="shared" si="50"/>
        <v>9.8300000000000002E-3</v>
      </c>
      <c r="BI626" s="226">
        <f t="shared" ref="BI626:BI689" si="52">BF626*BH626</f>
        <v>2776.1784197071124</v>
      </c>
      <c r="BJ626" s="225">
        <f t="shared" si="51"/>
        <v>0</v>
      </c>
    </row>
    <row r="627" spans="8:62" s="223" customFormat="1">
      <c r="H627" s="219"/>
      <c r="I627" s="219"/>
      <c r="J627" s="219"/>
      <c r="K627" s="219"/>
      <c r="L627" s="219"/>
      <c r="M627" s="219"/>
      <c r="BE627" s="223">
        <v>578</v>
      </c>
      <c r="BF627" s="226">
        <f t="shared" ref="BF627:BF690" si="53">BF626+BI626+BJ627</f>
        <v>285195.14278462192</v>
      </c>
      <c r="BG627" s="223">
        <v>578</v>
      </c>
      <c r="BH627" s="227">
        <f t="shared" ref="BH627:BH690" si="54">BH626</f>
        <v>9.8300000000000002E-3</v>
      </c>
      <c r="BI627" s="226">
        <f t="shared" si="52"/>
        <v>2803.4682535728334</v>
      </c>
      <c r="BJ627" s="225">
        <f t="shared" ref="BJ627:BJ690" si="55">BJ626</f>
        <v>0</v>
      </c>
    </row>
    <row r="628" spans="8:62" s="223" customFormat="1">
      <c r="H628" s="219"/>
      <c r="I628" s="219"/>
      <c r="J628" s="219"/>
      <c r="K628" s="219"/>
      <c r="L628" s="219"/>
      <c r="M628" s="219"/>
      <c r="BE628" s="223">
        <v>579</v>
      </c>
      <c r="BF628" s="226">
        <f t="shared" si="53"/>
        <v>287998.61103819474</v>
      </c>
      <c r="BG628" s="223">
        <v>579</v>
      </c>
      <c r="BH628" s="227">
        <f t="shared" si="54"/>
        <v>9.8300000000000002E-3</v>
      </c>
      <c r="BI628" s="226">
        <f t="shared" si="52"/>
        <v>2831.0263465054545</v>
      </c>
      <c r="BJ628" s="225">
        <f t="shared" si="55"/>
        <v>0</v>
      </c>
    </row>
    <row r="629" spans="8:62" s="223" customFormat="1">
      <c r="H629" s="219"/>
      <c r="I629" s="219"/>
      <c r="J629" s="219"/>
      <c r="K629" s="219"/>
      <c r="L629" s="219"/>
      <c r="M629" s="219"/>
      <c r="BE629" s="223">
        <v>580</v>
      </c>
      <c r="BF629" s="226">
        <f t="shared" si="53"/>
        <v>290829.63738470018</v>
      </c>
      <c r="BG629" s="223">
        <v>580</v>
      </c>
      <c r="BH629" s="227">
        <f t="shared" si="54"/>
        <v>9.8300000000000002E-3</v>
      </c>
      <c r="BI629" s="226">
        <f t="shared" si="52"/>
        <v>2858.855335491603</v>
      </c>
      <c r="BJ629" s="225">
        <f t="shared" si="55"/>
        <v>0</v>
      </c>
    </row>
    <row r="630" spans="8:62" s="223" customFormat="1">
      <c r="H630" s="219"/>
      <c r="I630" s="219"/>
      <c r="J630" s="219"/>
      <c r="K630" s="219"/>
      <c r="L630" s="219"/>
      <c r="M630" s="219"/>
      <c r="BE630" s="223">
        <v>581</v>
      </c>
      <c r="BF630" s="226">
        <f t="shared" si="53"/>
        <v>293688.49272019177</v>
      </c>
      <c r="BG630" s="223">
        <v>581</v>
      </c>
      <c r="BH630" s="227">
        <f t="shared" si="54"/>
        <v>9.8300000000000002E-3</v>
      </c>
      <c r="BI630" s="226">
        <f t="shared" si="52"/>
        <v>2886.9578834394852</v>
      </c>
      <c r="BJ630" s="225">
        <f t="shared" si="55"/>
        <v>0</v>
      </c>
    </row>
    <row r="631" spans="8:62" s="223" customFormat="1">
      <c r="H631" s="219"/>
      <c r="I631" s="219"/>
      <c r="J631" s="219"/>
      <c r="K631" s="219"/>
      <c r="L631" s="219"/>
      <c r="M631" s="219"/>
      <c r="BE631" s="223">
        <v>582</v>
      </c>
      <c r="BF631" s="226">
        <f t="shared" si="53"/>
        <v>296575.45060363127</v>
      </c>
      <c r="BG631" s="223">
        <v>582</v>
      </c>
      <c r="BH631" s="227">
        <f t="shared" si="54"/>
        <v>9.8300000000000002E-3</v>
      </c>
      <c r="BI631" s="226">
        <f t="shared" si="52"/>
        <v>2915.3366794336953</v>
      </c>
      <c r="BJ631" s="225">
        <f t="shared" si="55"/>
        <v>0</v>
      </c>
    </row>
    <row r="632" spans="8:62" s="223" customFormat="1">
      <c r="H632" s="219"/>
      <c r="I632" s="219"/>
      <c r="J632" s="219"/>
      <c r="K632" s="219"/>
      <c r="L632" s="219"/>
      <c r="M632" s="219"/>
      <c r="BE632" s="223">
        <v>583</v>
      </c>
      <c r="BF632" s="226">
        <f t="shared" si="53"/>
        <v>299490.78728306497</v>
      </c>
      <c r="BG632" s="223">
        <v>583</v>
      </c>
      <c r="BH632" s="227">
        <f t="shared" si="54"/>
        <v>9.8300000000000002E-3</v>
      </c>
      <c r="BI632" s="226">
        <f t="shared" si="52"/>
        <v>2943.9944389925286</v>
      </c>
      <c r="BJ632" s="225">
        <f t="shared" si="55"/>
        <v>0</v>
      </c>
    </row>
    <row r="633" spans="8:62" s="223" customFormat="1">
      <c r="H633" s="219"/>
      <c r="I633" s="219"/>
      <c r="J633" s="219"/>
      <c r="K633" s="219"/>
      <c r="L633" s="219"/>
      <c r="M633" s="219"/>
      <c r="BE633" s="223">
        <v>584</v>
      </c>
      <c r="BF633" s="226">
        <f t="shared" si="53"/>
        <v>302434.78172205749</v>
      </c>
      <c r="BG633" s="223">
        <v>584</v>
      </c>
      <c r="BH633" s="227">
        <f t="shared" si="54"/>
        <v>9.8300000000000002E-3</v>
      </c>
      <c r="BI633" s="226">
        <f t="shared" si="52"/>
        <v>2972.9339043278251</v>
      </c>
      <c r="BJ633" s="225">
        <f t="shared" si="55"/>
        <v>0</v>
      </c>
    </row>
    <row r="634" spans="8:62" s="223" customFormat="1">
      <c r="H634" s="219"/>
      <c r="I634" s="219"/>
      <c r="J634" s="219"/>
      <c r="K634" s="219"/>
      <c r="L634" s="219"/>
      <c r="M634" s="219"/>
      <c r="BE634" s="223">
        <v>585</v>
      </c>
      <c r="BF634" s="226">
        <f t="shared" si="53"/>
        <v>305407.7156263853</v>
      </c>
      <c r="BG634" s="223">
        <v>585</v>
      </c>
      <c r="BH634" s="227">
        <f t="shared" si="54"/>
        <v>9.8300000000000002E-3</v>
      </c>
      <c r="BI634" s="226">
        <f t="shared" si="52"/>
        <v>3002.1578446073677</v>
      </c>
      <c r="BJ634" s="225">
        <f t="shared" si="55"/>
        <v>0</v>
      </c>
    </row>
    <row r="635" spans="8:62" s="223" customFormat="1">
      <c r="H635" s="219"/>
      <c r="I635" s="219"/>
      <c r="J635" s="219"/>
      <c r="K635" s="219"/>
      <c r="L635" s="219"/>
      <c r="M635" s="219"/>
      <c r="BE635" s="223">
        <v>586</v>
      </c>
      <c r="BF635" s="226">
        <f t="shared" si="53"/>
        <v>308409.87347099266</v>
      </c>
      <c r="BG635" s="223">
        <v>586</v>
      </c>
      <c r="BH635" s="227">
        <f t="shared" si="54"/>
        <v>9.8300000000000002E-3</v>
      </c>
      <c r="BI635" s="226">
        <f t="shared" si="52"/>
        <v>3031.6690562198578</v>
      </c>
      <c r="BJ635" s="225">
        <f t="shared" si="55"/>
        <v>0</v>
      </c>
    </row>
    <row r="636" spans="8:62" s="223" customFormat="1">
      <c r="H636" s="219"/>
      <c r="I636" s="219"/>
      <c r="J636" s="219"/>
      <c r="K636" s="219"/>
      <c r="L636" s="219"/>
      <c r="M636" s="219"/>
      <c r="BE636" s="223">
        <v>587</v>
      </c>
      <c r="BF636" s="226">
        <f t="shared" si="53"/>
        <v>311441.54252721253</v>
      </c>
      <c r="BG636" s="223">
        <v>587</v>
      </c>
      <c r="BH636" s="227">
        <f t="shared" si="54"/>
        <v>9.8300000000000002E-3</v>
      </c>
      <c r="BI636" s="226">
        <f t="shared" si="52"/>
        <v>3061.4703630424992</v>
      </c>
      <c r="BJ636" s="225">
        <f t="shared" si="55"/>
        <v>0</v>
      </c>
    </row>
    <row r="637" spans="8:62" s="223" customFormat="1">
      <c r="H637" s="219"/>
      <c r="I637" s="219"/>
      <c r="J637" s="219"/>
      <c r="K637" s="219"/>
      <c r="L637" s="219"/>
      <c r="M637" s="219"/>
      <c r="BE637" s="223">
        <v>588</v>
      </c>
      <c r="BF637" s="226">
        <f t="shared" si="53"/>
        <v>314503.01289025502</v>
      </c>
      <c r="BG637" s="223">
        <v>588</v>
      </c>
      <c r="BH637" s="227">
        <f t="shared" si="54"/>
        <v>9.8300000000000002E-3</v>
      </c>
      <c r="BI637" s="226">
        <f t="shared" si="52"/>
        <v>3091.5646167112068</v>
      </c>
      <c r="BJ637" s="225">
        <f t="shared" si="55"/>
        <v>0</v>
      </c>
    </row>
    <row r="638" spans="8:62" s="223" customFormat="1">
      <c r="H638" s="219"/>
      <c r="I638" s="219"/>
      <c r="J638" s="219"/>
      <c r="K638" s="219"/>
      <c r="L638" s="219"/>
      <c r="M638" s="219"/>
      <c r="BE638" s="223">
        <v>589</v>
      </c>
      <c r="BF638" s="226">
        <f t="shared" si="53"/>
        <v>317594.57750696625</v>
      </c>
      <c r="BG638" s="223">
        <v>589</v>
      </c>
      <c r="BH638" s="227">
        <f t="shared" si="54"/>
        <v>9.8300000000000002E-3</v>
      </c>
      <c r="BI638" s="226">
        <f t="shared" si="52"/>
        <v>3121.9546968934783</v>
      </c>
      <c r="BJ638" s="225">
        <f t="shared" si="55"/>
        <v>0</v>
      </c>
    </row>
    <row r="639" spans="8:62" s="223" customFormat="1">
      <c r="H639" s="219"/>
      <c r="I639" s="219"/>
      <c r="J639" s="219"/>
      <c r="K639" s="219"/>
      <c r="L639" s="219"/>
      <c r="M639" s="219"/>
      <c r="BE639" s="223">
        <v>590</v>
      </c>
      <c r="BF639" s="226">
        <f t="shared" si="53"/>
        <v>320716.53220385971</v>
      </c>
      <c r="BG639" s="223">
        <v>590</v>
      </c>
      <c r="BH639" s="227">
        <f t="shared" si="54"/>
        <v>9.8300000000000002E-3</v>
      </c>
      <c r="BI639" s="226">
        <f t="shared" si="52"/>
        <v>3152.643511563941</v>
      </c>
      <c r="BJ639" s="225">
        <f t="shared" si="55"/>
        <v>0</v>
      </c>
    </row>
    <row r="640" spans="8:62" s="223" customFormat="1">
      <c r="H640" s="219"/>
      <c r="I640" s="219"/>
      <c r="J640" s="219"/>
      <c r="K640" s="219"/>
      <c r="L640" s="219"/>
      <c r="M640" s="219"/>
      <c r="BE640" s="223">
        <v>591</v>
      </c>
      <c r="BF640" s="226">
        <f t="shared" si="53"/>
        <v>323869.17571542365</v>
      </c>
      <c r="BG640" s="223">
        <v>591</v>
      </c>
      <c r="BH640" s="227">
        <f t="shared" si="54"/>
        <v>9.8300000000000002E-3</v>
      </c>
      <c r="BI640" s="226">
        <f t="shared" si="52"/>
        <v>3183.6339972826145</v>
      </c>
      <c r="BJ640" s="225">
        <f t="shared" si="55"/>
        <v>0</v>
      </c>
    </row>
    <row r="641" spans="8:62" s="223" customFormat="1">
      <c r="H641" s="219"/>
      <c r="I641" s="219"/>
      <c r="J641" s="219"/>
      <c r="K641" s="219"/>
      <c r="L641" s="219"/>
      <c r="M641" s="219"/>
      <c r="BE641" s="223">
        <v>592</v>
      </c>
      <c r="BF641" s="226">
        <f t="shared" si="53"/>
        <v>327052.80971270625</v>
      </c>
      <c r="BG641" s="223">
        <v>592</v>
      </c>
      <c r="BH641" s="227">
        <f t="shared" si="54"/>
        <v>9.8300000000000002E-3</v>
      </c>
      <c r="BI641" s="226">
        <f t="shared" si="52"/>
        <v>3214.9291194759026</v>
      </c>
      <c r="BJ641" s="225">
        <f t="shared" si="55"/>
        <v>0</v>
      </c>
    </row>
    <row r="642" spans="8:62" s="223" customFormat="1">
      <c r="H642" s="219"/>
      <c r="I642" s="219"/>
      <c r="J642" s="219"/>
      <c r="K642" s="219"/>
      <c r="L642" s="219"/>
      <c r="M642" s="219"/>
      <c r="BE642" s="223">
        <v>593</v>
      </c>
      <c r="BF642" s="226">
        <f t="shared" si="53"/>
        <v>330267.73883218213</v>
      </c>
      <c r="BG642" s="223">
        <v>593</v>
      </c>
      <c r="BH642" s="227">
        <f t="shared" si="54"/>
        <v>9.8300000000000002E-3</v>
      </c>
      <c r="BI642" s="226">
        <f t="shared" si="52"/>
        <v>3246.5318727203503</v>
      </c>
      <c r="BJ642" s="225">
        <f t="shared" si="55"/>
        <v>0</v>
      </c>
    </row>
    <row r="643" spans="8:62" s="223" customFormat="1">
      <c r="H643" s="219"/>
      <c r="I643" s="219"/>
      <c r="J643" s="219"/>
      <c r="K643" s="219"/>
      <c r="L643" s="219"/>
      <c r="M643" s="219"/>
      <c r="BE643" s="223">
        <v>594</v>
      </c>
      <c r="BF643" s="226">
        <f t="shared" si="53"/>
        <v>333514.27070490248</v>
      </c>
      <c r="BG643" s="223">
        <v>594</v>
      </c>
      <c r="BH643" s="227">
        <f t="shared" si="54"/>
        <v>9.8300000000000002E-3</v>
      </c>
      <c r="BI643" s="226">
        <f t="shared" si="52"/>
        <v>3278.4452810291914</v>
      </c>
      <c r="BJ643" s="225">
        <f t="shared" si="55"/>
        <v>0</v>
      </c>
    </row>
    <row r="644" spans="8:62" s="223" customFormat="1">
      <c r="H644" s="219"/>
      <c r="I644" s="219"/>
      <c r="J644" s="219"/>
      <c r="K644" s="219"/>
      <c r="L644" s="219"/>
      <c r="M644" s="219"/>
      <c r="BE644" s="223">
        <v>595</v>
      </c>
      <c r="BF644" s="226">
        <f t="shared" si="53"/>
        <v>336792.71598593169</v>
      </c>
      <c r="BG644" s="223">
        <v>595</v>
      </c>
      <c r="BH644" s="227">
        <f t="shared" si="54"/>
        <v>9.8300000000000002E-3</v>
      </c>
      <c r="BI644" s="226">
        <f t="shared" si="52"/>
        <v>3310.6723981417085</v>
      </c>
      <c r="BJ644" s="225">
        <f t="shared" si="55"/>
        <v>0</v>
      </c>
    </row>
    <row r="645" spans="8:62" s="223" customFormat="1">
      <c r="H645" s="219"/>
      <c r="I645" s="219"/>
      <c r="J645" s="219"/>
      <c r="K645" s="219"/>
      <c r="L645" s="219"/>
      <c r="M645" s="219"/>
      <c r="BE645" s="223">
        <v>596</v>
      </c>
      <c r="BF645" s="226">
        <f t="shared" si="53"/>
        <v>340103.38838407339</v>
      </c>
      <c r="BG645" s="223">
        <v>596</v>
      </c>
      <c r="BH645" s="227">
        <f t="shared" si="54"/>
        <v>9.8300000000000002E-3</v>
      </c>
      <c r="BI645" s="226">
        <f t="shared" si="52"/>
        <v>3343.2163078154417</v>
      </c>
      <c r="BJ645" s="225">
        <f t="shared" si="55"/>
        <v>0</v>
      </c>
    </row>
    <row r="646" spans="8:62" s="223" customFormat="1">
      <c r="H646" s="219"/>
      <c r="I646" s="219"/>
      <c r="J646" s="219"/>
      <c r="K646" s="219"/>
      <c r="L646" s="219"/>
      <c r="M646" s="219"/>
      <c r="BE646" s="223">
        <v>597</v>
      </c>
      <c r="BF646" s="226">
        <f t="shared" si="53"/>
        <v>343446.60469188885</v>
      </c>
      <c r="BG646" s="223">
        <v>597</v>
      </c>
      <c r="BH646" s="227">
        <f t="shared" si="54"/>
        <v>9.8300000000000002E-3</v>
      </c>
      <c r="BI646" s="226">
        <f t="shared" si="52"/>
        <v>3376.0801241212675</v>
      </c>
      <c r="BJ646" s="225">
        <f t="shared" si="55"/>
        <v>0</v>
      </c>
    </row>
    <row r="647" spans="8:62" s="223" customFormat="1">
      <c r="H647" s="219"/>
      <c r="I647" s="219"/>
      <c r="J647" s="219"/>
      <c r="K647" s="219"/>
      <c r="L647" s="219"/>
      <c r="M647" s="219"/>
      <c r="BE647" s="223">
        <v>598</v>
      </c>
      <c r="BF647" s="226">
        <f t="shared" si="53"/>
        <v>346822.68481601012</v>
      </c>
      <c r="BG647" s="223">
        <v>598</v>
      </c>
      <c r="BH647" s="227">
        <f t="shared" si="54"/>
        <v>9.8300000000000002E-3</v>
      </c>
      <c r="BI647" s="226">
        <f t="shared" si="52"/>
        <v>3409.2669917413796</v>
      </c>
      <c r="BJ647" s="225">
        <f t="shared" si="55"/>
        <v>0</v>
      </c>
    </row>
    <row r="648" spans="8:62" s="223" customFormat="1">
      <c r="H648" s="219"/>
      <c r="I648" s="219"/>
      <c r="J648" s="219"/>
      <c r="K648" s="219"/>
      <c r="L648" s="219"/>
      <c r="M648" s="219"/>
      <c r="BE648" s="223">
        <v>599</v>
      </c>
      <c r="BF648" s="226">
        <f t="shared" si="53"/>
        <v>350231.95180775149</v>
      </c>
      <c r="BG648" s="223">
        <v>599</v>
      </c>
      <c r="BH648" s="227">
        <f t="shared" si="54"/>
        <v>9.8300000000000002E-3</v>
      </c>
      <c r="BI648" s="226">
        <f t="shared" si="52"/>
        <v>3442.7800862701974</v>
      </c>
      <c r="BJ648" s="225">
        <f t="shared" si="55"/>
        <v>0</v>
      </c>
    </row>
    <row r="649" spans="8:62" s="223" customFormat="1">
      <c r="H649" s="219"/>
      <c r="I649" s="219"/>
      <c r="J649" s="219"/>
      <c r="K649" s="219"/>
      <c r="L649" s="219"/>
      <c r="M649" s="219"/>
      <c r="BE649" s="223">
        <v>600</v>
      </c>
      <c r="BF649" s="226">
        <f t="shared" si="53"/>
        <v>353674.73189402168</v>
      </c>
      <c r="BG649" s="223">
        <v>600</v>
      </c>
      <c r="BH649" s="227">
        <f t="shared" si="54"/>
        <v>9.8300000000000002E-3</v>
      </c>
      <c r="BI649" s="226">
        <f t="shared" si="52"/>
        <v>3476.6226145182331</v>
      </c>
      <c r="BJ649" s="225">
        <f t="shared" si="55"/>
        <v>0</v>
      </c>
    </row>
    <row r="650" spans="8:62" s="223" customFormat="1">
      <c r="H650" s="219"/>
      <c r="I650" s="219"/>
      <c r="J650" s="219"/>
      <c r="K650" s="219"/>
      <c r="L650" s="219"/>
      <c r="M650" s="219"/>
      <c r="BE650" s="223">
        <v>601</v>
      </c>
      <c r="BF650" s="226">
        <f t="shared" si="53"/>
        <v>357151.35450853989</v>
      </c>
      <c r="BG650" s="223">
        <v>601</v>
      </c>
      <c r="BH650" s="227">
        <f t="shared" si="54"/>
        <v>9.8300000000000002E-3</v>
      </c>
      <c r="BI650" s="226">
        <f t="shared" si="52"/>
        <v>3510.7978148189472</v>
      </c>
      <c r="BJ650" s="225">
        <f t="shared" si="55"/>
        <v>0</v>
      </c>
    </row>
    <row r="651" spans="8:62" s="223" customFormat="1">
      <c r="H651" s="219"/>
      <c r="I651" s="219"/>
      <c r="J651" s="219"/>
      <c r="K651" s="219"/>
      <c r="L651" s="219"/>
      <c r="M651" s="219"/>
      <c r="BE651" s="223">
        <v>602</v>
      </c>
      <c r="BF651" s="226">
        <f t="shared" si="53"/>
        <v>360662.15232335887</v>
      </c>
      <c r="BG651" s="223">
        <v>602</v>
      </c>
      <c r="BH651" s="227">
        <f t="shared" si="54"/>
        <v>9.8300000000000002E-3</v>
      </c>
      <c r="BI651" s="226">
        <f t="shared" si="52"/>
        <v>3545.3089573386178</v>
      </c>
      <c r="BJ651" s="225">
        <f t="shared" si="55"/>
        <v>0</v>
      </c>
    </row>
    <row r="652" spans="8:62" s="223" customFormat="1">
      <c r="H652" s="219"/>
      <c r="I652" s="219"/>
      <c r="J652" s="219"/>
      <c r="K652" s="219"/>
      <c r="L652" s="219"/>
      <c r="M652" s="219"/>
      <c r="BE652" s="223">
        <v>603</v>
      </c>
      <c r="BF652" s="226">
        <f t="shared" si="53"/>
        <v>364207.46128069749</v>
      </c>
      <c r="BG652" s="223">
        <v>603</v>
      </c>
      <c r="BH652" s="227">
        <f t="shared" si="54"/>
        <v>9.8300000000000002E-3</v>
      </c>
      <c r="BI652" s="226">
        <f t="shared" si="52"/>
        <v>3580.1593443892566</v>
      </c>
      <c r="BJ652" s="225">
        <f t="shared" si="55"/>
        <v>0</v>
      </c>
    </row>
    <row r="653" spans="8:62" s="223" customFormat="1">
      <c r="H653" s="219"/>
      <c r="I653" s="219"/>
      <c r="J653" s="219"/>
      <c r="K653" s="219"/>
      <c r="L653" s="219"/>
      <c r="M653" s="219"/>
      <c r="BE653" s="223">
        <v>604</v>
      </c>
      <c r="BF653" s="226">
        <f t="shared" si="53"/>
        <v>367787.62062508677</v>
      </c>
      <c r="BG653" s="223">
        <v>604</v>
      </c>
      <c r="BH653" s="227">
        <f t="shared" si="54"/>
        <v>9.8300000000000002E-3</v>
      </c>
      <c r="BI653" s="226">
        <f t="shared" si="52"/>
        <v>3615.3523107446031</v>
      </c>
      <c r="BJ653" s="225">
        <f t="shared" si="55"/>
        <v>0</v>
      </c>
    </row>
    <row r="654" spans="8:62" s="223" customFormat="1">
      <c r="H654" s="219"/>
      <c r="I654" s="219"/>
      <c r="J654" s="219"/>
      <c r="K654" s="219"/>
      <c r="L654" s="219"/>
      <c r="M654" s="219"/>
      <c r="BE654" s="223">
        <v>605</v>
      </c>
      <c r="BF654" s="226">
        <f t="shared" si="53"/>
        <v>371402.97293583135</v>
      </c>
      <c r="BG654" s="223">
        <v>605</v>
      </c>
      <c r="BH654" s="227">
        <f t="shared" si="54"/>
        <v>9.8300000000000002E-3</v>
      </c>
      <c r="BI654" s="226">
        <f t="shared" si="52"/>
        <v>3650.8912239592223</v>
      </c>
      <c r="BJ654" s="225">
        <f t="shared" si="55"/>
        <v>0</v>
      </c>
    </row>
    <row r="655" spans="8:62" s="223" customFormat="1">
      <c r="H655" s="219"/>
      <c r="I655" s="219"/>
      <c r="J655" s="219"/>
      <c r="K655" s="219"/>
      <c r="L655" s="219"/>
      <c r="M655" s="219"/>
      <c r="BE655" s="223">
        <v>606</v>
      </c>
      <c r="BF655" s="226">
        <f t="shared" si="53"/>
        <v>375053.86415979057</v>
      </c>
      <c r="BG655" s="223">
        <v>606</v>
      </c>
      <c r="BH655" s="227">
        <f t="shared" si="54"/>
        <v>9.8300000000000002E-3</v>
      </c>
      <c r="BI655" s="226">
        <f t="shared" si="52"/>
        <v>3686.7794846907414</v>
      </c>
      <c r="BJ655" s="225">
        <f t="shared" si="55"/>
        <v>0</v>
      </c>
    </row>
    <row r="656" spans="8:62" s="223" customFormat="1">
      <c r="H656" s="219"/>
      <c r="I656" s="219"/>
      <c r="J656" s="219"/>
      <c r="K656" s="219"/>
      <c r="L656" s="219"/>
      <c r="M656" s="219"/>
      <c r="BE656" s="223">
        <v>607</v>
      </c>
      <c r="BF656" s="226">
        <f t="shared" si="53"/>
        <v>378740.64364448132</v>
      </c>
      <c r="BG656" s="223">
        <v>607</v>
      </c>
      <c r="BH656" s="227">
        <f t="shared" si="54"/>
        <v>9.8300000000000002E-3</v>
      </c>
      <c r="BI656" s="226">
        <f t="shared" si="52"/>
        <v>3723.0205270252513</v>
      </c>
      <c r="BJ656" s="225">
        <f t="shared" si="55"/>
        <v>0</v>
      </c>
    </row>
    <row r="657" spans="8:62" s="223" customFormat="1">
      <c r="H657" s="219"/>
      <c r="I657" s="219"/>
      <c r="J657" s="219"/>
      <c r="K657" s="219"/>
      <c r="L657" s="219"/>
      <c r="M657" s="219"/>
      <c r="BE657" s="223">
        <v>608</v>
      </c>
      <c r="BF657" s="226">
        <f t="shared" si="53"/>
        <v>382463.66417150659</v>
      </c>
      <c r="BG657" s="223">
        <v>608</v>
      </c>
      <c r="BH657" s="227">
        <f t="shared" si="54"/>
        <v>9.8300000000000002E-3</v>
      </c>
      <c r="BI657" s="226">
        <f t="shared" si="52"/>
        <v>3759.6178188059098</v>
      </c>
      <c r="BJ657" s="225">
        <f t="shared" si="55"/>
        <v>0</v>
      </c>
    </row>
    <row r="658" spans="8:62" s="223" customFormat="1">
      <c r="H658" s="219"/>
      <c r="I658" s="219"/>
      <c r="J658" s="219"/>
      <c r="K658" s="219"/>
      <c r="L658" s="219"/>
      <c r="M658" s="219"/>
      <c r="BE658" s="223">
        <v>609</v>
      </c>
      <c r="BF658" s="226">
        <f t="shared" si="53"/>
        <v>386223.28199031251</v>
      </c>
      <c r="BG658" s="223">
        <v>609</v>
      </c>
      <c r="BH658" s="227">
        <f t="shared" si="54"/>
        <v>9.8300000000000002E-3</v>
      </c>
      <c r="BI658" s="226">
        <f t="shared" si="52"/>
        <v>3796.574861964772</v>
      </c>
      <c r="BJ658" s="225">
        <f t="shared" si="55"/>
        <v>0</v>
      </c>
    </row>
    <row r="659" spans="8:62" s="223" customFormat="1">
      <c r="H659" s="219"/>
      <c r="I659" s="219"/>
      <c r="J659" s="219"/>
      <c r="K659" s="219"/>
      <c r="L659" s="219"/>
      <c r="M659" s="219"/>
      <c r="BE659" s="223">
        <v>610</v>
      </c>
      <c r="BF659" s="226">
        <f t="shared" si="53"/>
        <v>390019.8568522773</v>
      </c>
      <c r="BG659" s="223">
        <v>610</v>
      </c>
      <c r="BH659" s="227">
        <f t="shared" si="54"/>
        <v>9.8300000000000002E-3</v>
      </c>
      <c r="BI659" s="226">
        <f t="shared" si="52"/>
        <v>3833.8951928578858</v>
      </c>
      <c r="BJ659" s="225">
        <f t="shared" si="55"/>
        <v>0</v>
      </c>
    </row>
    <row r="660" spans="8:62" s="223" customFormat="1">
      <c r="H660" s="219"/>
      <c r="I660" s="219"/>
      <c r="J660" s="219"/>
      <c r="K660" s="219"/>
      <c r="L660" s="219"/>
      <c r="M660" s="219"/>
      <c r="BE660" s="223">
        <v>611</v>
      </c>
      <c r="BF660" s="226">
        <f t="shared" si="53"/>
        <v>393853.75204513519</v>
      </c>
      <c r="BG660" s="223">
        <v>611</v>
      </c>
      <c r="BH660" s="227">
        <f t="shared" si="54"/>
        <v>9.8300000000000002E-3</v>
      </c>
      <c r="BI660" s="226">
        <f t="shared" si="52"/>
        <v>3871.582382603679</v>
      </c>
      <c r="BJ660" s="225">
        <f t="shared" si="55"/>
        <v>0</v>
      </c>
    </row>
    <row r="661" spans="8:62" s="223" customFormat="1">
      <c r="H661" s="219"/>
      <c r="I661" s="219"/>
      <c r="J661" s="219"/>
      <c r="K661" s="219"/>
      <c r="L661" s="219"/>
      <c r="M661" s="219"/>
      <c r="BE661" s="223">
        <v>612</v>
      </c>
      <c r="BF661" s="226">
        <f t="shared" si="53"/>
        <v>397725.33442773885</v>
      </c>
      <c r="BG661" s="223">
        <v>612</v>
      </c>
      <c r="BH661" s="227">
        <f t="shared" si="54"/>
        <v>9.8300000000000002E-3</v>
      </c>
      <c r="BI661" s="226">
        <f t="shared" si="52"/>
        <v>3909.6400374246732</v>
      </c>
      <c r="BJ661" s="225">
        <f t="shared" si="55"/>
        <v>0</v>
      </c>
    </row>
    <row r="662" spans="8:62" s="223" customFormat="1">
      <c r="H662" s="219"/>
      <c r="I662" s="219"/>
      <c r="J662" s="219"/>
      <c r="K662" s="219"/>
      <c r="L662" s="219"/>
      <c r="M662" s="219"/>
      <c r="BE662" s="223">
        <v>613</v>
      </c>
      <c r="BF662" s="226">
        <f t="shared" si="53"/>
        <v>401634.97446516354</v>
      </c>
      <c r="BG662" s="223">
        <v>613</v>
      </c>
      <c r="BH662" s="227">
        <f t="shared" si="54"/>
        <v>9.8300000000000002E-3</v>
      </c>
      <c r="BI662" s="226">
        <f t="shared" si="52"/>
        <v>3948.0717989925579</v>
      </c>
      <c r="BJ662" s="225">
        <f t="shared" si="55"/>
        <v>0</v>
      </c>
    </row>
    <row r="663" spans="8:62" s="223" customFormat="1">
      <c r="H663" s="219"/>
      <c r="I663" s="219"/>
      <c r="J663" s="219"/>
      <c r="K663" s="219"/>
      <c r="L663" s="219"/>
      <c r="M663" s="219"/>
      <c r="BE663" s="223">
        <v>614</v>
      </c>
      <c r="BF663" s="226">
        <f t="shared" si="53"/>
        <v>405583.04626415612</v>
      </c>
      <c r="BG663" s="223">
        <v>614</v>
      </c>
      <c r="BH663" s="227">
        <f t="shared" si="54"/>
        <v>9.8300000000000002E-3</v>
      </c>
      <c r="BI663" s="226">
        <f t="shared" si="52"/>
        <v>3986.8813447766547</v>
      </c>
      <c r="BJ663" s="225">
        <f t="shared" si="55"/>
        <v>0</v>
      </c>
    </row>
    <row r="664" spans="8:62" s="223" customFormat="1">
      <c r="H664" s="219"/>
      <c r="I664" s="219"/>
      <c r="J664" s="219"/>
      <c r="K664" s="219"/>
      <c r="L664" s="219"/>
      <c r="M664" s="219"/>
      <c r="BE664" s="223">
        <v>615</v>
      </c>
      <c r="BF664" s="226">
        <f t="shared" si="53"/>
        <v>409569.92760893278</v>
      </c>
      <c r="BG664" s="223">
        <v>615</v>
      </c>
      <c r="BH664" s="227">
        <f t="shared" si="54"/>
        <v>9.8300000000000002E-3</v>
      </c>
      <c r="BI664" s="226">
        <f t="shared" si="52"/>
        <v>4026.0723883958094</v>
      </c>
      <c r="BJ664" s="225">
        <f t="shared" si="55"/>
        <v>0</v>
      </c>
    </row>
    <row r="665" spans="8:62" s="223" customFormat="1">
      <c r="H665" s="219"/>
      <c r="I665" s="219"/>
      <c r="J665" s="219"/>
      <c r="K665" s="219"/>
      <c r="L665" s="219"/>
      <c r="M665" s="219"/>
      <c r="BE665" s="223">
        <v>616</v>
      </c>
      <c r="BF665" s="226">
        <f t="shared" si="53"/>
        <v>413595.99999732856</v>
      </c>
      <c r="BG665" s="223">
        <v>616</v>
      </c>
      <c r="BH665" s="227">
        <f t="shared" si="54"/>
        <v>9.8300000000000002E-3</v>
      </c>
      <c r="BI665" s="226">
        <f t="shared" si="52"/>
        <v>4065.6486799737399</v>
      </c>
      <c r="BJ665" s="225">
        <f t="shared" si="55"/>
        <v>0</v>
      </c>
    </row>
    <row r="666" spans="8:62" s="223" customFormat="1">
      <c r="H666" s="219"/>
      <c r="I666" s="219"/>
      <c r="J666" s="219"/>
      <c r="K666" s="219"/>
      <c r="L666" s="219"/>
      <c r="M666" s="219"/>
      <c r="BE666" s="223">
        <v>617</v>
      </c>
      <c r="BF666" s="226">
        <f t="shared" si="53"/>
        <v>417661.64867730229</v>
      </c>
      <c r="BG666" s="223">
        <v>617</v>
      </c>
      <c r="BH666" s="227">
        <f t="shared" si="54"/>
        <v>9.8300000000000002E-3</v>
      </c>
      <c r="BI666" s="226">
        <f t="shared" si="52"/>
        <v>4105.6140064978817</v>
      </c>
      <c r="BJ666" s="225">
        <f t="shared" si="55"/>
        <v>0</v>
      </c>
    </row>
    <row r="667" spans="8:62" s="223" customFormat="1">
      <c r="H667" s="219"/>
      <c r="I667" s="219"/>
      <c r="J667" s="219"/>
      <c r="K667" s="219"/>
      <c r="L667" s="219"/>
      <c r="M667" s="219"/>
      <c r="BE667" s="223">
        <v>618</v>
      </c>
      <c r="BF667" s="226">
        <f t="shared" si="53"/>
        <v>421767.26268380019</v>
      </c>
      <c r="BG667" s="223">
        <v>618</v>
      </c>
      <c r="BH667" s="227">
        <f t="shared" si="54"/>
        <v>9.8300000000000002E-3</v>
      </c>
      <c r="BI667" s="226">
        <f t="shared" si="52"/>
        <v>4145.9721921817563</v>
      </c>
      <c r="BJ667" s="225">
        <f t="shared" si="55"/>
        <v>0</v>
      </c>
    </row>
    <row r="668" spans="8:62" s="223" customFormat="1">
      <c r="H668" s="219"/>
      <c r="I668" s="219"/>
      <c r="J668" s="219"/>
      <c r="K668" s="219"/>
      <c r="L668" s="219"/>
      <c r="M668" s="219"/>
      <c r="BE668" s="223">
        <v>619</v>
      </c>
      <c r="BF668" s="226">
        <f t="shared" si="53"/>
        <v>425913.23487598193</v>
      </c>
      <c r="BG668" s="223">
        <v>619</v>
      </c>
      <c r="BH668" s="227">
        <f t="shared" si="54"/>
        <v>9.8300000000000002E-3</v>
      </c>
      <c r="BI668" s="226">
        <f t="shared" si="52"/>
        <v>4186.7270988309028</v>
      </c>
      <c r="BJ668" s="225">
        <f t="shared" si="55"/>
        <v>0</v>
      </c>
    </row>
    <row r="669" spans="8:62" s="223" customFormat="1">
      <c r="H669" s="219"/>
      <c r="I669" s="219"/>
      <c r="J669" s="219"/>
      <c r="K669" s="219"/>
      <c r="L669" s="219"/>
      <c r="M669" s="219"/>
      <c r="BE669" s="223">
        <v>620</v>
      </c>
      <c r="BF669" s="226">
        <f t="shared" si="53"/>
        <v>430099.96197481285</v>
      </c>
      <c r="BG669" s="223">
        <v>620</v>
      </c>
      <c r="BH669" s="227">
        <f t="shared" si="54"/>
        <v>9.8300000000000002E-3</v>
      </c>
      <c r="BI669" s="226">
        <f t="shared" si="52"/>
        <v>4227.8826262124103</v>
      </c>
      <c r="BJ669" s="225">
        <f t="shared" si="55"/>
        <v>0</v>
      </c>
    </row>
    <row r="670" spans="8:62" s="223" customFormat="1">
      <c r="H670" s="219"/>
      <c r="I670" s="219"/>
      <c r="J670" s="219"/>
      <c r="K670" s="219"/>
      <c r="L670" s="219"/>
      <c r="M670" s="219"/>
      <c r="BE670" s="223">
        <v>621</v>
      </c>
      <c r="BF670" s="226">
        <f t="shared" si="53"/>
        <v>434327.84460102528</v>
      </c>
      <c r="BG670" s="223">
        <v>621</v>
      </c>
      <c r="BH670" s="227">
        <f t="shared" si="54"/>
        <v>9.8300000000000002E-3</v>
      </c>
      <c r="BI670" s="226">
        <f t="shared" si="52"/>
        <v>4269.4427124280783</v>
      </c>
      <c r="BJ670" s="225">
        <f t="shared" si="55"/>
        <v>0</v>
      </c>
    </row>
    <row r="671" spans="8:62" s="223" customFormat="1">
      <c r="H671" s="219"/>
      <c r="I671" s="219"/>
      <c r="J671" s="219"/>
      <c r="K671" s="219"/>
      <c r="L671" s="219"/>
      <c r="M671" s="219"/>
      <c r="BE671" s="223">
        <v>622</v>
      </c>
      <c r="BF671" s="226">
        <f t="shared" si="53"/>
        <v>438597.28731345339</v>
      </c>
      <c r="BG671" s="223">
        <v>622</v>
      </c>
      <c r="BH671" s="227">
        <f t="shared" si="54"/>
        <v>9.8300000000000002E-3</v>
      </c>
      <c r="BI671" s="226">
        <f t="shared" si="52"/>
        <v>4311.4113342912469</v>
      </c>
      <c r="BJ671" s="225">
        <f t="shared" si="55"/>
        <v>0</v>
      </c>
    </row>
    <row r="672" spans="8:62" s="223" customFormat="1">
      <c r="H672" s="219"/>
      <c r="I672" s="219"/>
      <c r="J672" s="219"/>
      <c r="K672" s="219"/>
      <c r="L672" s="219"/>
      <c r="M672" s="219"/>
      <c r="BE672" s="223">
        <v>623</v>
      </c>
      <c r="BF672" s="226">
        <f t="shared" si="53"/>
        <v>442908.69864774466</v>
      </c>
      <c r="BG672" s="223">
        <v>623</v>
      </c>
      <c r="BH672" s="227">
        <f t="shared" si="54"/>
        <v>9.8300000000000002E-3</v>
      </c>
      <c r="BI672" s="226">
        <f t="shared" si="52"/>
        <v>4353.7925077073305</v>
      </c>
      <c r="BJ672" s="225">
        <f t="shared" si="55"/>
        <v>0</v>
      </c>
    </row>
    <row r="673" spans="8:62" s="223" customFormat="1">
      <c r="H673" s="219"/>
      <c r="I673" s="219"/>
      <c r="J673" s="219"/>
      <c r="K673" s="219"/>
      <c r="L673" s="219"/>
      <c r="M673" s="219"/>
      <c r="BE673" s="223">
        <v>624</v>
      </c>
      <c r="BF673" s="226">
        <f t="shared" si="53"/>
        <v>447262.49115545198</v>
      </c>
      <c r="BG673" s="223">
        <v>624</v>
      </c>
      <c r="BH673" s="227">
        <f t="shared" si="54"/>
        <v>9.8300000000000002E-3</v>
      </c>
      <c r="BI673" s="226">
        <f t="shared" si="52"/>
        <v>4396.5902880580934</v>
      </c>
      <c r="BJ673" s="225">
        <f t="shared" si="55"/>
        <v>0</v>
      </c>
    </row>
    <row r="674" spans="8:62" s="223" customFormat="1">
      <c r="H674" s="219"/>
      <c r="I674" s="219"/>
      <c r="J674" s="219"/>
      <c r="K674" s="219"/>
      <c r="L674" s="219"/>
      <c r="M674" s="219"/>
      <c r="BE674" s="223">
        <v>625</v>
      </c>
      <c r="BF674" s="226">
        <f t="shared" si="53"/>
        <v>451659.08144351008</v>
      </c>
      <c r="BG674" s="223">
        <v>625</v>
      </c>
      <c r="BH674" s="227">
        <f t="shared" si="54"/>
        <v>9.8300000000000002E-3</v>
      </c>
      <c r="BI674" s="226">
        <f t="shared" si="52"/>
        <v>4439.8087705897042</v>
      </c>
      <c r="BJ674" s="225">
        <f t="shared" si="55"/>
        <v>0</v>
      </c>
    </row>
    <row r="675" spans="8:62" s="223" customFormat="1">
      <c r="H675" s="219"/>
      <c r="I675" s="219"/>
      <c r="J675" s="219"/>
      <c r="K675" s="219"/>
      <c r="L675" s="219"/>
      <c r="M675" s="219"/>
      <c r="BE675" s="223">
        <v>626</v>
      </c>
      <c r="BF675" s="226">
        <f t="shared" si="53"/>
        <v>456098.89021409978</v>
      </c>
      <c r="BG675" s="223">
        <v>626</v>
      </c>
      <c r="BH675" s="227">
        <f t="shared" si="54"/>
        <v>9.8300000000000002E-3</v>
      </c>
      <c r="BI675" s="226">
        <f t="shared" si="52"/>
        <v>4483.4520908046006</v>
      </c>
      <c r="BJ675" s="225">
        <f t="shared" si="55"/>
        <v>0</v>
      </c>
    </row>
    <row r="676" spans="8:62" s="223" customFormat="1">
      <c r="H676" s="219"/>
      <c r="I676" s="219"/>
      <c r="J676" s="219"/>
      <c r="K676" s="219"/>
      <c r="L676" s="219"/>
      <c r="M676" s="219"/>
      <c r="BE676" s="223">
        <v>627</v>
      </c>
      <c r="BF676" s="226">
        <f t="shared" si="53"/>
        <v>460582.34230490436</v>
      </c>
      <c r="BG676" s="223">
        <v>627</v>
      </c>
      <c r="BH676" s="227">
        <f t="shared" si="54"/>
        <v>9.8300000000000002E-3</v>
      </c>
      <c r="BI676" s="226">
        <f t="shared" si="52"/>
        <v>4527.5244248572099</v>
      </c>
      <c r="BJ676" s="225">
        <f t="shared" si="55"/>
        <v>0</v>
      </c>
    </row>
    <row r="677" spans="8:62" s="223" customFormat="1">
      <c r="H677" s="219"/>
      <c r="I677" s="219"/>
      <c r="J677" s="219"/>
      <c r="K677" s="219"/>
      <c r="L677" s="219"/>
      <c r="M677" s="219"/>
      <c r="BE677" s="223">
        <v>628</v>
      </c>
      <c r="BF677" s="226">
        <f t="shared" si="53"/>
        <v>465109.86672976159</v>
      </c>
      <c r="BG677" s="223">
        <v>628</v>
      </c>
      <c r="BH677" s="227">
        <f t="shared" si="54"/>
        <v>9.8300000000000002E-3</v>
      </c>
      <c r="BI677" s="226">
        <f t="shared" si="52"/>
        <v>4572.0299899535567</v>
      </c>
      <c r="BJ677" s="225">
        <f t="shared" si="55"/>
        <v>0</v>
      </c>
    </row>
    <row r="678" spans="8:62" s="223" customFormat="1">
      <c r="H678" s="219"/>
      <c r="I678" s="219"/>
      <c r="J678" s="219"/>
      <c r="K678" s="219"/>
      <c r="L678" s="219"/>
      <c r="M678" s="219"/>
      <c r="BE678" s="223">
        <v>629</v>
      </c>
      <c r="BF678" s="226">
        <f t="shared" si="53"/>
        <v>469681.89671971515</v>
      </c>
      <c r="BG678" s="223">
        <v>629</v>
      </c>
      <c r="BH678" s="227">
        <f t="shared" si="54"/>
        <v>9.8300000000000002E-3</v>
      </c>
      <c r="BI678" s="226">
        <f t="shared" si="52"/>
        <v>4616.9730447548</v>
      </c>
      <c r="BJ678" s="225">
        <f t="shared" si="55"/>
        <v>0</v>
      </c>
    </row>
    <row r="679" spans="8:62" s="223" customFormat="1">
      <c r="H679" s="219"/>
      <c r="I679" s="219"/>
      <c r="J679" s="219"/>
      <c r="K679" s="219"/>
      <c r="L679" s="219"/>
      <c r="M679" s="219"/>
      <c r="BE679" s="223">
        <v>630</v>
      </c>
      <c r="BF679" s="226">
        <f t="shared" si="53"/>
        <v>474298.86976446997</v>
      </c>
      <c r="BG679" s="223">
        <v>630</v>
      </c>
      <c r="BH679" s="227">
        <f t="shared" si="54"/>
        <v>9.8300000000000002E-3</v>
      </c>
      <c r="BI679" s="226">
        <f t="shared" si="52"/>
        <v>4662.3578897847401</v>
      </c>
      <c r="BJ679" s="225">
        <f t="shared" si="55"/>
        <v>0</v>
      </c>
    </row>
    <row r="680" spans="8:62" s="223" customFormat="1">
      <c r="H680" s="219"/>
      <c r="I680" s="219"/>
      <c r="J680" s="219"/>
      <c r="K680" s="219"/>
      <c r="L680" s="219"/>
      <c r="M680" s="219"/>
      <c r="BE680" s="223">
        <v>631</v>
      </c>
      <c r="BF680" s="226">
        <f t="shared" si="53"/>
        <v>478961.2276542547</v>
      </c>
      <c r="BG680" s="223">
        <v>631</v>
      </c>
      <c r="BH680" s="227">
        <f t="shared" si="54"/>
        <v>9.8300000000000002E-3</v>
      </c>
      <c r="BI680" s="226">
        <f t="shared" si="52"/>
        <v>4708.1888678413243</v>
      </c>
      <c r="BJ680" s="225">
        <f t="shared" si="55"/>
        <v>0</v>
      </c>
    </row>
    <row r="681" spans="8:62" s="223" customFormat="1">
      <c r="H681" s="219"/>
      <c r="I681" s="219"/>
      <c r="J681" s="219"/>
      <c r="K681" s="219"/>
      <c r="L681" s="219"/>
      <c r="M681" s="219"/>
      <c r="BE681" s="223">
        <v>632</v>
      </c>
      <c r="BF681" s="226">
        <f t="shared" si="53"/>
        <v>483669.41652209603</v>
      </c>
      <c r="BG681" s="223">
        <v>632</v>
      </c>
      <c r="BH681" s="227">
        <f t="shared" si="54"/>
        <v>9.8300000000000002E-3</v>
      </c>
      <c r="BI681" s="226">
        <f t="shared" si="52"/>
        <v>4754.4703644122037</v>
      </c>
      <c r="BJ681" s="225">
        <f t="shared" si="55"/>
        <v>0</v>
      </c>
    </row>
    <row r="682" spans="8:62" s="223" customFormat="1">
      <c r="H682" s="219"/>
      <c r="I682" s="219"/>
      <c r="J682" s="219"/>
      <c r="K682" s="219"/>
      <c r="L682" s="219"/>
      <c r="M682" s="219"/>
      <c r="BE682" s="223">
        <v>633</v>
      </c>
      <c r="BF682" s="226">
        <f t="shared" si="53"/>
        <v>488423.8868865082</v>
      </c>
      <c r="BG682" s="223">
        <v>633</v>
      </c>
      <c r="BH682" s="227">
        <f t="shared" si="54"/>
        <v>9.8300000000000002E-3</v>
      </c>
      <c r="BI682" s="226">
        <f t="shared" si="52"/>
        <v>4801.2068080943754</v>
      </c>
      <c r="BJ682" s="225">
        <f t="shared" si="55"/>
        <v>0</v>
      </c>
    </row>
    <row r="683" spans="8:62" s="223" customFormat="1">
      <c r="H683" s="219"/>
      <c r="I683" s="219"/>
      <c r="J683" s="219"/>
      <c r="K683" s="219"/>
      <c r="L683" s="219"/>
      <c r="M683" s="219"/>
      <c r="BE683" s="223">
        <v>634</v>
      </c>
      <c r="BF683" s="226">
        <f t="shared" si="53"/>
        <v>493225.0936946026</v>
      </c>
      <c r="BG683" s="223">
        <v>634</v>
      </c>
      <c r="BH683" s="227">
        <f t="shared" si="54"/>
        <v>9.8300000000000002E-3</v>
      </c>
      <c r="BI683" s="226">
        <f t="shared" si="52"/>
        <v>4848.4026710179442</v>
      </c>
      <c r="BJ683" s="225">
        <f t="shared" si="55"/>
        <v>0</v>
      </c>
    </row>
    <row r="684" spans="8:62" s="223" customFormat="1">
      <c r="H684" s="219"/>
      <c r="I684" s="219"/>
      <c r="J684" s="219"/>
      <c r="K684" s="219"/>
      <c r="L684" s="219"/>
      <c r="M684" s="219"/>
      <c r="BE684" s="223">
        <v>635</v>
      </c>
      <c r="BF684" s="226">
        <f t="shared" si="53"/>
        <v>498073.49636562052</v>
      </c>
      <c r="BG684" s="223">
        <v>635</v>
      </c>
      <c r="BH684" s="227">
        <f t="shared" si="54"/>
        <v>9.8300000000000002E-3</v>
      </c>
      <c r="BI684" s="226">
        <f t="shared" si="52"/>
        <v>4896.0624692740503</v>
      </c>
      <c r="BJ684" s="225">
        <f t="shared" si="55"/>
        <v>0</v>
      </c>
    </row>
    <row r="685" spans="8:62" s="223" customFormat="1">
      <c r="H685" s="219"/>
      <c r="I685" s="219"/>
      <c r="J685" s="219"/>
      <c r="K685" s="219"/>
      <c r="L685" s="219"/>
      <c r="M685" s="219"/>
      <c r="BE685" s="223">
        <v>636</v>
      </c>
      <c r="BF685" s="226">
        <f t="shared" si="53"/>
        <v>502969.55883489456</v>
      </c>
      <c r="BG685" s="223">
        <v>636</v>
      </c>
      <c r="BH685" s="227">
        <f t="shared" si="54"/>
        <v>9.8300000000000002E-3</v>
      </c>
      <c r="BI685" s="226">
        <f t="shared" si="52"/>
        <v>4944.1907633470137</v>
      </c>
      <c r="BJ685" s="225">
        <f t="shared" si="55"/>
        <v>0</v>
      </c>
    </row>
    <row r="686" spans="8:62" s="223" customFormat="1">
      <c r="H686" s="219"/>
      <c r="I686" s="219"/>
      <c r="J686" s="219"/>
      <c r="K686" s="219"/>
      <c r="L686" s="219"/>
      <c r="M686" s="219"/>
      <c r="BE686" s="223">
        <v>637</v>
      </c>
      <c r="BF686" s="226">
        <f t="shared" si="53"/>
        <v>507913.74959824159</v>
      </c>
      <c r="BG686" s="223">
        <v>637</v>
      </c>
      <c r="BH686" s="227">
        <f t="shared" si="54"/>
        <v>9.8300000000000002E-3</v>
      </c>
      <c r="BI686" s="226">
        <f t="shared" si="52"/>
        <v>4992.7921585507147</v>
      </c>
      <c r="BJ686" s="225">
        <f t="shared" si="55"/>
        <v>0</v>
      </c>
    </row>
    <row r="687" spans="8:62" s="223" customFormat="1">
      <c r="H687" s="219"/>
      <c r="I687" s="219"/>
      <c r="J687" s="219"/>
      <c r="K687" s="219"/>
      <c r="L687" s="219"/>
      <c r="M687" s="219"/>
      <c r="BE687" s="223">
        <v>638</v>
      </c>
      <c r="BF687" s="226">
        <f t="shared" si="53"/>
        <v>512906.54175679229</v>
      </c>
      <c r="BG687" s="223">
        <v>638</v>
      </c>
      <c r="BH687" s="227">
        <f t="shared" si="54"/>
        <v>9.8300000000000002E-3</v>
      </c>
      <c r="BI687" s="226">
        <f t="shared" si="52"/>
        <v>5041.871305469268</v>
      </c>
      <c r="BJ687" s="225">
        <f t="shared" si="55"/>
        <v>0</v>
      </c>
    </row>
    <row r="688" spans="8:62" s="223" customFormat="1">
      <c r="H688" s="219"/>
      <c r="I688" s="219"/>
      <c r="J688" s="219"/>
      <c r="K688" s="219"/>
      <c r="L688" s="219"/>
      <c r="M688" s="219"/>
      <c r="BE688" s="223">
        <v>639</v>
      </c>
      <c r="BF688" s="226">
        <f t="shared" si="53"/>
        <v>517948.41306226153</v>
      </c>
      <c r="BG688" s="223">
        <v>639</v>
      </c>
      <c r="BH688" s="227">
        <f t="shared" si="54"/>
        <v>9.8300000000000002E-3</v>
      </c>
      <c r="BI688" s="226">
        <f t="shared" si="52"/>
        <v>5091.432900402031</v>
      </c>
      <c r="BJ688" s="225">
        <f t="shared" si="55"/>
        <v>0</v>
      </c>
    </row>
    <row r="689" spans="8:62" s="223" customFormat="1">
      <c r="H689" s="219"/>
      <c r="I689" s="219"/>
      <c r="J689" s="219"/>
      <c r="K689" s="219"/>
      <c r="L689" s="219"/>
      <c r="M689" s="219"/>
      <c r="BE689" s="223">
        <v>640</v>
      </c>
      <c r="BF689" s="226">
        <f t="shared" si="53"/>
        <v>523039.84596266359</v>
      </c>
      <c r="BG689" s="223">
        <v>640</v>
      </c>
      <c r="BH689" s="227">
        <f t="shared" si="54"/>
        <v>9.8300000000000002E-3</v>
      </c>
      <c r="BI689" s="226">
        <f t="shared" si="52"/>
        <v>5141.4816858129834</v>
      </c>
      <c r="BJ689" s="225">
        <f t="shared" si="55"/>
        <v>0</v>
      </c>
    </row>
    <row r="690" spans="8:62" s="223" customFormat="1">
      <c r="H690" s="219"/>
      <c r="I690" s="219"/>
      <c r="J690" s="219"/>
      <c r="K690" s="219"/>
      <c r="L690" s="219"/>
      <c r="M690" s="219"/>
      <c r="BE690" s="223">
        <v>641</v>
      </c>
      <c r="BF690" s="226">
        <f t="shared" si="53"/>
        <v>528181.32764847658</v>
      </c>
      <c r="BG690" s="223">
        <v>641</v>
      </c>
      <c r="BH690" s="227">
        <f t="shared" si="54"/>
        <v>9.8300000000000002E-3</v>
      </c>
      <c r="BI690" s="226">
        <f t="shared" ref="BI690:BI753" si="56">BF690*BH690</f>
        <v>5192.0224507845251</v>
      </c>
      <c r="BJ690" s="225">
        <f t="shared" si="55"/>
        <v>0</v>
      </c>
    </row>
    <row r="691" spans="8:62" s="223" customFormat="1">
      <c r="H691" s="219"/>
      <c r="I691" s="219"/>
      <c r="J691" s="219"/>
      <c r="K691" s="219"/>
      <c r="L691" s="219"/>
      <c r="M691" s="219"/>
      <c r="BE691" s="223">
        <v>642</v>
      </c>
      <c r="BF691" s="226">
        <f t="shared" ref="BF691:BF754" si="57">BF690+BI690+BJ691</f>
        <v>533373.35009926115</v>
      </c>
      <c r="BG691" s="223">
        <v>642</v>
      </c>
      <c r="BH691" s="227">
        <f t="shared" ref="BH691:BH754" si="58">BH690</f>
        <v>9.8300000000000002E-3</v>
      </c>
      <c r="BI691" s="226">
        <f t="shared" si="56"/>
        <v>5243.0600314757376</v>
      </c>
      <c r="BJ691" s="225">
        <f t="shared" ref="BJ691:BJ754" si="59">BJ690</f>
        <v>0</v>
      </c>
    </row>
    <row r="692" spans="8:62" s="223" customFormat="1">
      <c r="H692" s="219"/>
      <c r="I692" s="219"/>
      <c r="J692" s="219"/>
      <c r="K692" s="219"/>
      <c r="L692" s="219"/>
      <c r="M692" s="219"/>
      <c r="BE692" s="223">
        <v>643</v>
      </c>
      <c r="BF692" s="226">
        <f t="shared" si="57"/>
        <v>538616.41013073688</v>
      </c>
      <c r="BG692" s="223">
        <v>643</v>
      </c>
      <c r="BH692" s="227">
        <f t="shared" si="58"/>
        <v>9.8300000000000002E-3</v>
      </c>
      <c r="BI692" s="226">
        <f t="shared" si="56"/>
        <v>5294.5993115851434</v>
      </c>
      <c r="BJ692" s="225">
        <f t="shared" si="59"/>
        <v>0</v>
      </c>
    </row>
    <row r="693" spans="8:62" s="223" customFormat="1">
      <c r="H693" s="219"/>
      <c r="I693" s="219"/>
      <c r="J693" s="219"/>
      <c r="K693" s="219"/>
      <c r="L693" s="219"/>
      <c r="M693" s="219"/>
      <c r="BE693" s="223">
        <v>644</v>
      </c>
      <c r="BF693" s="226">
        <f t="shared" si="57"/>
        <v>543911.00944232207</v>
      </c>
      <c r="BG693" s="223">
        <v>644</v>
      </c>
      <c r="BH693" s="227">
        <f t="shared" si="58"/>
        <v>9.8300000000000002E-3</v>
      </c>
      <c r="BI693" s="226">
        <f t="shared" si="56"/>
        <v>5346.645222818026</v>
      </c>
      <c r="BJ693" s="225">
        <f t="shared" si="59"/>
        <v>0</v>
      </c>
    </row>
    <row r="694" spans="8:62" s="223" customFormat="1">
      <c r="H694" s="219"/>
      <c r="I694" s="219"/>
      <c r="J694" s="219"/>
      <c r="K694" s="219"/>
      <c r="L694" s="219"/>
      <c r="M694" s="219"/>
      <c r="BE694" s="223">
        <v>645</v>
      </c>
      <c r="BF694" s="226">
        <f t="shared" si="57"/>
        <v>549257.65466514009</v>
      </c>
      <c r="BG694" s="223">
        <v>645</v>
      </c>
      <c r="BH694" s="227">
        <f t="shared" si="58"/>
        <v>9.8300000000000002E-3</v>
      </c>
      <c r="BI694" s="226">
        <f t="shared" si="56"/>
        <v>5399.2027453583269</v>
      </c>
      <c r="BJ694" s="225">
        <f t="shared" si="59"/>
        <v>0</v>
      </c>
    </row>
    <row r="695" spans="8:62" s="223" customFormat="1">
      <c r="H695" s="219"/>
      <c r="I695" s="219"/>
      <c r="J695" s="219"/>
      <c r="K695" s="219"/>
      <c r="L695" s="219"/>
      <c r="M695" s="219"/>
      <c r="BE695" s="223">
        <v>646</v>
      </c>
      <c r="BF695" s="226">
        <f t="shared" si="57"/>
        <v>554656.85741049843</v>
      </c>
      <c r="BG695" s="223">
        <v>646</v>
      </c>
      <c r="BH695" s="227">
        <f t="shared" si="58"/>
        <v>9.8300000000000002E-3</v>
      </c>
      <c r="BI695" s="226">
        <f t="shared" si="56"/>
        <v>5452.2769083451994</v>
      </c>
      <c r="BJ695" s="225">
        <f t="shared" si="59"/>
        <v>0</v>
      </c>
    </row>
    <row r="696" spans="8:62" s="223" customFormat="1">
      <c r="H696" s="219"/>
      <c r="I696" s="219"/>
      <c r="J696" s="219"/>
      <c r="K696" s="219"/>
      <c r="L696" s="219"/>
      <c r="M696" s="219"/>
      <c r="BE696" s="223">
        <v>647</v>
      </c>
      <c r="BF696" s="226">
        <f t="shared" si="57"/>
        <v>560109.1343188436</v>
      </c>
      <c r="BG696" s="223">
        <v>647</v>
      </c>
      <c r="BH696" s="227">
        <f t="shared" si="58"/>
        <v>9.8300000000000002E-3</v>
      </c>
      <c r="BI696" s="226">
        <f t="shared" si="56"/>
        <v>5505.8727903542331</v>
      </c>
      <c r="BJ696" s="225">
        <f t="shared" si="59"/>
        <v>0</v>
      </c>
    </row>
    <row r="697" spans="8:62" s="223" customFormat="1">
      <c r="H697" s="219"/>
      <c r="I697" s="219"/>
      <c r="J697" s="219"/>
      <c r="K697" s="219"/>
      <c r="L697" s="219"/>
      <c r="M697" s="219"/>
      <c r="BE697" s="223">
        <v>648</v>
      </c>
      <c r="BF697" s="226">
        <f t="shared" si="57"/>
        <v>565615.00710919779</v>
      </c>
      <c r="BG697" s="223">
        <v>648</v>
      </c>
      <c r="BH697" s="227">
        <f t="shared" si="58"/>
        <v>9.8300000000000002E-3</v>
      </c>
      <c r="BI697" s="226">
        <f t="shared" si="56"/>
        <v>5559.9955198834141</v>
      </c>
      <c r="BJ697" s="225">
        <f t="shared" si="59"/>
        <v>0</v>
      </c>
    </row>
    <row r="698" spans="8:62" s="223" customFormat="1">
      <c r="H698" s="219"/>
      <c r="I698" s="219"/>
      <c r="J698" s="219"/>
      <c r="K698" s="219"/>
      <c r="L698" s="219"/>
      <c r="M698" s="219"/>
      <c r="BE698" s="223">
        <v>649</v>
      </c>
      <c r="BF698" s="226">
        <f t="shared" si="57"/>
        <v>571175.00262908125</v>
      </c>
      <c r="BG698" s="223">
        <v>649</v>
      </c>
      <c r="BH698" s="227">
        <f t="shared" si="58"/>
        <v>9.8300000000000002E-3</v>
      </c>
      <c r="BI698" s="226">
        <f t="shared" si="56"/>
        <v>5614.6502758438692</v>
      </c>
      <c r="BJ698" s="225">
        <f t="shared" si="59"/>
        <v>0</v>
      </c>
    </row>
    <row r="699" spans="8:62" s="223" customFormat="1">
      <c r="H699" s="219"/>
      <c r="I699" s="219"/>
      <c r="J699" s="219"/>
      <c r="K699" s="219"/>
      <c r="L699" s="219"/>
      <c r="M699" s="219"/>
      <c r="BE699" s="223">
        <v>650</v>
      </c>
      <c r="BF699" s="226">
        <f t="shared" si="57"/>
        <v>576789.65290492517</v>
      </c>
      <c r="BG699" s="223">
        <v>650</v>
      </c>
      <c r="BH699" s="227">
        <f t="shared" si="58"/>
        <v>9.8300000000000002E-3</v>
      </c>
      <c r="BI699" s="226">
        <f t="shared" si="56"/>
        <v>5669.8422880554144</v>
      </c>
      <c r="BJ699" s="225">
        <f t="shared" si="59"/>
        <v>0</v>
      </c>
    </row>
    <row r="700" spans="8:62" s="223" customFormat="1">
      <c r="H700" s="219"/>
      <c r="I700" s="219"/>
      <c r="J700" s="219"/>
      <c r="K700" s="219"/>
      <c r="L700" s="219"/>
      <c r="M700" s="219"/>
      <c r="BE700" s="223">
        <v>651</v>
      </c>
      <c r="BF700" s="226">
        <f t="shared" si="57"/>
        <v>582459.49519298063</v>
      </c>
      <c r="BG700" s="223">
        <v>651</v>
      </c>
      <c r="BH700" s="227">
        <f t="shared" si="58"/>
        <v>9.8300000000000002E-3</v>
      </c>
      <c r="BI700" s="226">
        <f t="shared" si="56"/>
        <v>5725.5768377469994</v>
      </c>
      <c r="BJ700" s="225">
        <f t="shared" si="59"/>
        <v>0</v>
      </c>
    </row>
    <row r="701" spans="8:62" s="223" customFormat="1">
      <c r="H701" s="219"/>
      <c r="I701" s="219"/>
      <c r="J701" s="219"/>
      <c r="K701" s="219"/>
      <c r="L701" s="219"/>
      <c r="M701" s="219"/>
      <c r="BE701" s="223">
        <v>652</v>
      </c>
      <c r="BF701" s="226">
        <f t="shared" si="57"/>
        <v>588185.07203072764</v>
      </c>
      <c r="BG701" s="223">
        <v>652</v>
      </c>
      <c r="BH701" s="227">
        <f t="shared" si="58"/>
        <v>9.8300000000000002E-3</v>
      </c>
      <c r="BI701" s="226">
        <f t="shared" si="56"/>
        <v>5781.8592580620525</v>
      </c>
      <c r="BJ701" s="225">
        <f t="shared" si="59"/>
        <v>0</v>
      </c>
    </row>
    <row r="702" spans="8:62" s="223" customFormat="1">
      <c r="H702" s="219"/>
      <c r="I702" s="219"/>
      <c r="J702" s="219"/>
      <c r="K702" s="219"/>
      <c r="L702" s="219"/>
      <c r="M702" s="219"/>
      <c r="BE702" s="223">
        <v>653</v>
      </c>
      <c r="BF702" s="226">
        <f t="shared" si="57"/>
        <v>593966.93128878972</v>
      </c>
      <c r="BG702" s="223">
        <v>653</v>
      </c>
      <c r="BH702" s="227">
        <f t="shared" si="58"/>
        <v>9.8300000000000002E-3</v>
      </c>
      <c r="BI702" s="226">
        <f t="shared" si="56"/>
        <v>5838.6949345688035</v>
      </c>
      <c r="BJ702" s="225">
        <f t="shared" si="59"/>
        <v>0</v>
      </c>
    </row>
    <row r="703" spans="8:62" s="223" customFormat="1">
      <c r="H703" s="219"/>
      <c r="I703" s="219"/>
      <c r="J703" s="219"/>
      <c r="K703" s="219"/>
      <c r="L703" s="219"/>
      <c r="M703" s="219"/>
      <c r="BE703" s="223">
        <v>654</v>
      </c>
      <c r="BF703" s="226">
        <f t="shared" si="57"/>
        <v>599805.62622335856</v>
      </c>
      <c r="BG703" s="223">
        <v>654</v>
      </c>
      <c r="BH703" s="227">
        <f t="shared" si="58"/>
        <v>9.8300000000000002E-3</v>
      </c>
      <c r="BI703" s="226">
        <f t="shared" si="56"/>
        <v>5896.0893057756148</v>
      </c>
      <c r="BJ703" s="225">
        <f t="shared" si="59"/>
        <v>0</v>
      </c>
    </row>
    <row r="704" spans="8:62" s="223" customFormat="1">
      <c r="H704" s="219"/>
      <c r="I704" s="219"/>
      <c r="J704" s="219"/>
      <c r="K704" s="219"/>
      <c r="L704" s="219"/>
      <c r="M704" s="219"/>
      <c r="BE704" s="223">
        <v>655</v>
      </c>
      <c r="BF704" s="226">
        <f t="shared" si="57"/>
        <v>605701.71552913415</v>
      </c>
      <c r="BG704" s="223">
        <v>655</v>
      </c>
      <c r="BH704" s="227">
        <f t="shared" si="58"/>
        <v>9.8300000000000002E-3</v>
      </c>
      <c r="BI704" s="226">
        <f t="shared" si="56"/>
        <v>5954.047863651389</v>
      </c>
      <c r="BJ704" s="225">
        <f t="shared" si="59"/>
        <v>0</v>
      </c>
    </row>
    <row r="705" spans="8:62" s="223" customFormat="1">
      <c r="H705" s="219"/>
      <c r="I705" s="219"/>
      <c r="J705" s="219"/>
      <c r="K705" s="219"/>
      <c r="L705" s="219"/>
      <c r="M705" s="219"/>
      <c r="BE705" s="223">
        <v>656</v>
      </c>
      <c r="BF705" s="226">
        <f t="shared" si="57"/>
        <v>611655.76339278556</v>
      </c>
      <c r="BG705" s="223">
        <v>656</v>
      </c>
      <c r="BH705" s="227">
        <f t="shared" si="58"/>
        <v>9.8300000000000002E-3</v>
      </c>
      <c r="BI705" s="226">
        <f t="shared" si="56"/>
        <v>6012.5761541510819</v>
      </c>
      <c r="BJ705" s="225">
        <f t="shared" si="59"/>
        <v>0</v>
      </c>
    </row>
    <row r="706" spans="8:62" s="223" customFormat="1">
      <c r="H706" s="219"/>
      <c r="I706" s="219"/>
      <c r="J706" s="219"/>
      <c r="K706" s="219"/>
      <c r="L706" s="219"/>
      <c r="M706" s="219"/>
      <c r="BE706" s="223">
        <v>657</v>
      </c>
      <c r="BF706" s="226">
        <f t="shared" si="57"/>
        <v>617668.33954693668</v>
      </c>
      <c r="BG706" s="223">
        <v>657</v>
      </c>
      <c r="BH706" s="227">
        <f t="shared" si="58"/>
        <v>9.8300000000000002E-3</v>
      </c>
      <c r="BI706" s="226">
        <f t="shared" si="56"/>
        <v>6071.679777746388</v>
      </c>
      <c r="BJ706" s="225">
        <f t="shared" si="59"/>
        <v>0</v>
      </c>
    </row>
    <row r="707" spans="8:62" s="223" customFormat="1">
      <c r="H707" s="219"/>
      <c r="I707" s="219"/>
      <c r="J707" s="219"/>
      <c r="K707" s="219"/>
      <c r="L707" s="219"/>
      <c r="M707" s="219"/>
      <c r="BE707" s="223">
        <v>658</v>
      </c>
      <c r="BF707" s="226">
        <f t="shared" si="57"/>
        <v>623740.01932468312</v>
      </c>
      <c r="BG707" s="223">
        <v>658</v>
      </c>
      <c r="BH707" s="227">
        <f t="shared" si="58"/>
        <v>9.8300000000000002E-3</v>
      </c>
      <c r="BI707" s="226">
        <f t="shared" si="56"/>
        <v>6131.3643899616354</v>
      </c>
      <c r="BJ707" s="225">
        <f t="shared" si="59"/>
        <v>0</v>
      </c>
    </row>
    <row r="708" spans="8:62" s="223" customFormat="1">
      <c r="H708" s="219"/>
      <c r="I708" s="219"/>
      <c r="J708" s="219"/>
      <c r="K708" s="219"/>
      <c r="L708" s="219"/>
      <c r="M708" s="219"/>
      <c r="BE708" s="223">
        <v>659</v>
      </c>
      <c r="BF708" s="226">
        <f t="shared" si="57"/>
        <v>629871.3837146447</v>
      </c>
      <c r="BG708" s="223">
        <v>659</v>
      </c>
      <c r="BH708" s="227">
        <f t="shared" si="58"/>
        <v>9.8300000000000002E-3</v>
      </c>
      <c r="BI708" s="226">
        <f t="shared" si="56"/>
        <v>6191.6357019149573</v>
      </c>
      <c r="BJ708" s="225">
        <f t="shared" si="59"/>
        <v>0</v>
      </c>
    </row>
    <row r="709" spans="8:62" s="223" customFormat="1">
      <c r="H709" s="219"/>
      <c r="I709" s="219"/>
      <c r="J709" s="219"/>
      <c r="K709" s="219"/>
      <c r="L709" s="219"/>
      <c r="M709" s="219"/>
      <c r="BE709" s="223">
        <v>660</v>
      </c>
      <c r="BF709" s="226">
        <f t="shared" si="57"/>
        <v>636063.0194165596</v>
      </c>
      <c r="BG709" s="223">
        <v>660</v>
      </c>
      <c r="BH709" s="227">
        <f t="shared" si="58"/>
        <v>9.8300000000000002E-3</v>
      </c>
      <c r="BI709" s="226">
        <f t="shared" si="56"/>
        <v>6252.4994808647807</v>
      </c>
      <c r="BJ709" s="225">
        <f t="shared" si="59"/>
        <v>0</v>
      </c>
    </row>
    <row r="710" spans="8:62" s="223" customFormat="1">
      <c r="H710" s="219"/>
      <c r="I710" s="219"/>
      <c r="J710" s="219"/>
      <c r="K710" s="219"/>
      <c r="L710" s="219"/>
      <c r="M710" s="219"/>
      <c r="BE710" s="223">
        <v>661</v>
      </c>
      <c r="BF710" s="226">
        <f t="shared" si="57"/>
        <v>642315.51889742434</v>
      </c>
      <c r="BG710" s="223">
        <v>661</v>
      </c>
      <c r="BH710" s="227">
        <f t="shared" si="58"/>
        <v>9.8300000000000002E-3</v>
      </c>
      <c r="BI710" s="226">
        <f t="shared" si="56"/>
        <v>6313.9615507616818</v>
      </c>
      <c r="BJ710" s="225">
        <f t="shared" si="59"/>
        <v>0</v>
      </c>
    </row>
    <row r="711" spans="8:62" s="223" customFormat="1">
      <c r="H711" s="219"/>
      <c r="I711" s="219"/>
      <c r="J711" s="219"/>
      <c r="K711" s="219"/>
      <c r="L711" s="219"/>
      <c r="M711" s="219"/>
      <c r="BE711" s="223">
        <v>662</v>
      </c>
      <c r="BF711" s="226">
        <f t="shared" si="57"/>
        <v>648629.48044818605</v>
      </c>
      <c r="BG711" s="223">
        <v>662</v>
      </c>
      <c r="BH711" s="227">
        <f t="shared" si="58"/>
        <v>9.8300000000000002E-3</v>
      </c>
      <c r="BI711" s="226">
        <f t="shared" si="56"/>
        <v>6376.0277928056694</v>
      </c>
      <c r="BJ711" s="225">
        <f t="shared" si="59"/>
        <v>0</v>
      </c>
    </row>
    <row r="712" spans="8:62" s="223" customFormat="1">
      <c r="H712" s="219"/>
      <c r="I712" s="219"/>
      <c r="J712" s="219"/>
      <c r="K712" s="219"/>
      <c r="L712" s="219"/>
      <c r="M712" s="219"/>
      <c r="BE712" s="223">
        <v>663</v>
      </c>
      <c r="BF712" s="226">
        <f t="shared" si="57"/>
        <v>655005.50824099174</v>
      </c>
      <c r="BG712" s="223">
        <v>663</v>
      </c>
      <c r="BH712" s="227">
        <f t="shared" si="58"/>
        <v>9.8300000000000002E-3</v>
      </c>
      <c r="BI712" s="226">
        <f t="shared" si="56"/>
        <v>6438.7041460089486</v>
      </c>
      <c r="BJ712" s="225">
        <f t="shared" si="59"/>
        <v>0</v>
      </c>
    </row>
    <row r="713" spans="8:62" s="223" customFormat="1">
      <c r="H713" s="219"/>
      <c r="I713" s="219"/>
      <c r="J713" s="219"/>
      <c r="K713" s="219"/>
      <c r="L713" s="219"/>
      <c r="M713" s="219"/>
      <c r="BE713" s="223">
        <v>664</v>
      </c>
      <c r="BF713" s="226">
        <f t="shared" si="57"/>
        <v>661444.21238700068</v>
      </c>
      <c r="BG713" s="223">
        <v>664</v>
      </c>
      <c r="BH713" s="227">
        <f t="shared" si="58"/>
        <v>9.8300000000000002E-3</v>
      </c>
      <c r="BI713" s="226">
        <f t="shared" si="56"/>
        <v>6501.9966077642166</v>
      </c>
      <c r="BJ713" s="225">
        <f t="shared" si="59"/>
        <v>0</v>
      </c>
    </row>
    <row r="714" spans="8:62" s="223" customFormat="1">
      <c r="H714" s="219"/>
      <c r="I714" s="219"/>
      <c r="J714" s="219"/>
      <c r="K714" s="219"/>
      <c r="L714" s="219"/>
      <c r="M714" s="219"/>
      <c r="BE714" s="223">
        <v>665</v>
      </c>
      <c r="BF714" s="226">
        <f t="shared" si="57"/>
        <v>667946.20899476483</v>
      </c>
      <c r="BG714" s="223">
        <v>665</v>
      </c>
      <c r="BH714" s="227">
        <f t="shared" si="58"/>
        <v>9.8300000000000002E-3</v>
      </c>
      <c r="BI714" s="226">
        <f t="shared" si="56"/>
        <v>6565.9112344185387</v>
      </c>
      <c r="BJ714" s="225">
        <f t="shared" si="59"/>
        <v>0</v>
      </c>
    </row>
    <row r="715" spans="8:62" s="223" customFormat="1">
      <c r="H715" s="219"/>
      <c r="I715" s="219"/>
      <c r="J715" s="219"/>
      <c r="K715" s="219"/>
      <c r="L715" s="219"/>
      <c r="M715" s="219"/>
      <c r="BE715" s="223">
        <v>666</v>
      </c>
      <c r="BF715" s="226">
        <f t="shared" si="57"/>
        <v>674512.12022918335</v>
      </c>
      <c r="BG715" s="223">
        <v>666</v>
      </c>
      <c r="BH715" s="227">
        <f t="shared" si="58"/>
        <v>9.8300000000000002E-3</v>
      </c>
      <c r="BI715" s="226">
        <f t="shared" si="56"/>
        <v>6630.4541418528725</v>
      </c>
      <c r="BJ715" s="225">
        <f t="shared" si="59"/>
        <v>0</v>
      </c>
    </row>
    <row r="716" spans="8:62" s="223" customFormat="1">
      <c r="H716" s="219"/>
      <c r="I716" s="219"/>
      <c r="J716" s="219"/>
      <c r="K716" s="219"/>
      <c r="L716" s="219"/>
      <c r="M716" s="219"/>
      <c r="BE716" s="223">
        <v>667</v>
      </c>
      <c r="BF716" s="226">
        <f t="shared" si="57"/>
        <v>681142.57437103626</v>
      </c>
      <c r="BG716" s="223">
        <v>667</v>
      </c>
      <c r="BH716" s="227">
        <f t="shared" si="58"/>
        <v>9.8300000000000002E-3</v>
      </c>
      <c r="BI716" s="226">
        <f t="shared" si="56"/>
        <v>6695.6315060672869</v>
      </c>
      <c r="BJ716" s="225">
        <f t="shared" si="59"/>
        <v>0</v>
      </c>
    </row>
    <row r="717" spans="8:62" s="223" customFormat="1">
      <c r="H717" s="219"/>
      <c r="I717" s="219"/>
      <c r="J717" s="219"/>
      <c r="K717" s="219"/>
      <c r="L717" s="219"/>
      <c r="M717" s="219"/>
      <c r="BE717" s="223">
        <v>668</v>
      </c>
      <c r="BF717" s="226">
        <f t="shared" si="57"/>
        <v>687838.20587710349</v>
      </c>
      <c r="BG717" s="223">
        <v>668</v>
      </c>
      <c r="BH717" s="227">
        <f t="shared" si="58"/>
        <v>9.8300000000000002E-3</v>
      </c>
      <c r="BI717" s="226">
        <f t="shared" si="56"/>
        <v>6761.4495637719274</v>
      </c>
      <c r="BJ717" s="225">
        <f t="shared" si="59"/>
        <v>0</v>
      </c>
    </row>
    <row r="718" spans="8:62" s="223" customFormat="1">
      <c r="H718" s="219"/>
      <c r="I718" s="219"/>
      <c r="J718" s="219"/>
      <c r="K718" s="219"/>
      <c r="L718" s="219"/>
      <c r="M718" s="219"/>
      <c r="BE718" s="223">
        <v>669</v>
      </c>
      <c r="BF718" s="226">
        <f t="shared" si="57"/>
        <v>694599.65544087545</v>
      </c>
      <c r="BG718" s="223">
        <v>669</v>
      </c>
      <c r="BH718" s="227">
        <f t="shared" si="58"/>
        <v>9.8300000000000002E-3</v>
      </c>
      <c r="BI718" s="226">
        <f t="shared" si="56"/>
        <v>6827.9146129838055</v>
      </c>
      <c r="BJ718" s="225">
        <f t="shared" si="59"/>
        <v>0</v>
      </c>
    </row>
    <row r="719" spans="8:62" s="223" customFormat="1">
      <c r="H719" s="219"/>
      <c r="I719" s="219"/>
      <c r="J719" s="219"/>
      <c r="K719" s="219"/>
      <c r="L719" s="219"/>
      <c r="M719" s="219"/>
      <c r="BE719" s="223">
        <v>670</v>
      </c>
      <c r="BF719" s="226">
        <f t="shared" si="57"/>
        <v>701427.57005385926</v>
      </c>
      <c r="BG719" s="223">
        <v>670</v>
      </c>
      <c r="BH719" s="227">
        <f t="shared" si="58"/>
        <v>9.8300000000000002E-3</v>
      </c>
      <c r="BI719" s="226">
        <f t="shared" si="56"/>
        <v>6895.0330136294369</v>
      </c>
      <c r="BJ719" s="225">
        <f t="shared" si="59"/>
        <v>0</v>
      </c>
    </row>
    <row r="720" spans="8:62" s="223" customFormat="1">
      <c r="H720" s="219"/>
      <c r="I720" s="219"/>
      <c r="J720" s="219"/>
      <c r="K720" s="219"/>
      <c r="L720" s="219"/>
      <c r="M720" s="219"/>
      <c r="BE720" s="223">
        <v>671</v>
      </c>
      <c r="BF720" s="226">
        <f t="shared" si="57"/>
        <v>708322.60306748876</v>
      </c>
      <c r="BG720" s="223">
        <v>671</v>
      </c>
      <c r="BH720" s="227">
        <f t="shared" si="58"/>
        <v>9.8300000000000002E-3</v>
      </c>
      <c r="BI720" s="226">
        <f t="shared" si="56"/>
        <v>6962.8111881534151</v>
      </c>
      <c r="BJ720" s="225">
        <f t="shared" si="59"/>
        <v>0</v>
      </c>
    </row>
    <row r="721" spans="8:62" s="223" customFormat="1">
      <c r="H721" s="219"/>
      <c r="I721" s="219"/>
      <c r="J721" s="219"/>
      <c r="K721" s="219"/>
      <c r="L721" s="219"/>
      <c r="M721" s="219"/>
      <c r="BE721" s="223">
        <v>672</v>
      </c>
      <c r="BF721" s="226">
        <f t="shared" si="57"/>
        <v>715285.41425564222</v>
      </c>
      <c r="BG721" s="223">
        <v>672</v>
      </c>
      <c r="BH721" s="227">
        <f t="shared" si="58"/>
        <v>9.8300000000000002E-3</v>
      </c>
      <c r="BI721" s="226">
        <f t="shared" si="56"/>
        <v>7031.2556221329633</v>
      </c>
      <c r="BJ721" s="225">
        <f t="shared" si="59"/>
        <v>0</v>
      </c>
    </row>
    <row r="722" spans="8:62" s="223" customFormat="1">
      <c r="H722" s="219"/>
      <c r="I722" s="219"/>
      <c r="J722" s="219"/>
      <c r="K722" s="219"/>
      <c r="L722" s="219"/>
      <c r="M722" s="219"/>
      <c r="BE722" s="223">
        <v>673</v>
      </c>
      <c r="BF722" s="226">
        <f t="shared" si="57"/>
        <v>722316.66987777513</v>
      </c>
      <c r="BG722" s="223">
        <v>673</v>
      </c>
      <c r="BH722" s="227">
        <f t="shared" si="58"/>
        <v>9.8300000000000002E-3</v>
      </c>
      <c r="BI722" s="226">
        <f t="shared" si="56"/>
        <v>7100.3728648985298</v>
      </c>
      <c r="BJ722" s="225">
        <f t="shared" si="59"/>
        <v>0</v>
      </c>
    </row>
    <row r="723" spans="8:62" s="223" customFormat="1">
      <c r="H723" s="219"/>
      <c r="I723" s="219"/>
      <c r="J723" s="219"/>
      <c r="K723" s="219"/>
      <c r="L723" s="219"/>
      <c r="M723" s="219"/>
      <c r="BE723" s="223">
        <v>674</v>
      </c>
      <c r="BF723" s="226">
        <f t="shared" si="57"/>
        <v>729417.04274267366</v>
      </c>
      <c r="BG723" s="223">
        <v>674</v>
      </c>
      <c r="BH723" s="227">
        <f t="shared" si="58"/>
        <v>9.8300000000000002E-3</v>
      </c>
      <c r="BI723" s="226">
        <f t="shared" si="56"/>
        <v>7170.1695301604823</v>
      </c>
      <c r="BJ723" s="225">
        <f t="shared" si="59"/>
        <v>0</v>
      </c>
    </row>
    <row r="724" spans="8:62" s="223" customFormat="1">
      <c r="H724" s="219"/>
      <c r="I724" s="219"/>
      <c r="J724" s="219"/>
      <c r="K724" s="219"/>
      <c r="L724" s="219"/>
      <c r="M724" s="219"/>
      <c r="BE724" s="223">
        <v>675</v>
      </c>
      <c r="BF724" s="226">
        <f t="shared" si="57"/>
        <v>736587.21227283415</v>
      </c>
      <c r="BG724" s="223">
        <v>675</v>
      </c>
      <c r="BH724" s="227">
        <f t="shared" si="58"/>
        <v>9.8300000000000002E-3</v>
      </c>
      <c r="BI724" s="226">
        <f t="shared" si="56"/>
        <v>7240.6522966419598</v>
      </c>
      <c r="BJ724" s="225">
        <f t="shared" si="59"/>
        <v>0</v>
      </c>
    </row>
    <row r="725" spans="8:62" s="223" customFormat="1">
      <c r="H725" s="219"/>
      <c r="I725" s="219"/>
      <c r="J725" s="219"/>
      <c r="K725" s="219"/>
      <c r="L725" s="219"/>
      <c r="M725" s="219"/>
      <c r="BE725" s="223">
        <v>676</v>
      </c>
      <c r="BF725" s="226">
        <f t="shared" si="57"/>
        <v>743827.86456947611</v>
      </c>
      <c r="BG725" s="223">
        <v>676</v>
      </c>
      <c r="BH725" s="227">
        <f t="shared" si="58"/>
        <v>9.8300000000000002E-3</v>
      </c>
      <c r="BI725" s="226">
        <f t="shared" si="56"/>
        <v>7311.8279087179499</v>
      </c>
      <c r="BJ725" s="225">
        <f t="shared" si="59"/>
        <v>0</v>
      </c>
    </row>
    <row r="726" spans="8:62" s="223" customFormat="1">
      <c r="H726" s="219"/>
      <c r="I726" s="219"/>
      <c r="J726" s="219"/>
      <c r="K726" s="219"/>
      <c r="L726" s="219"/>
      <c r="M726" s="219"/>
      <c r="BE726" s="223">
        <v>677</v>
      </c>
      <c r="BF726" s="226">
        <f t="shared" si="57"/>
        <v>751139.69247819402</v>
      </c>
      <c r="BG726" s="223">
        <v>677</v>
      </c>
      <c r="BH726" s="227">
        <f t="shared" si="58"/>
        <v>9.8300000000000002E-3</v>
      </c>
      <c r="BI726" s="226">
        <f t="shared" si="56"/>
        <v>7383.7031770606472</v>
      </c>
      <c r="BJ726" s="225">
        <f t="shared" si="59"/>
        <v>0</v>
      </c>
    </row>
    <row r="727" spans="8:62" s="223" customFormat="1">
      <c r="H727" s="219"/>
      <c r="I727" s="219"/>
      <c r="J727" s="219"/>
      <c r="K727" s="219"/>
      <c r="L727" s="219"/>
      <c r="M727" s="219"/>
      <c r="BE727" s="223">
        <v>678</v>
      </c>
      <c r="BF727" s="226">
        <f t="shared" si="57"/>
        <v>758523.39565525472</v>
      </c>
      <c r="BG727" s="223">
        <v>678</v>
      </c>
      <c r="BH727" s="227">
        <f t="shared" si="58"/>
        <v>9.8300000000000002E-3</v>
      </c>
      <c r="BI727" s="226">
        <f t="shared" si="56"/>
        <v>7456.2849792911538</v>
      </c>
      <c r="BJ727" s="225">
        <f t="shared" si="59"/>
        <v>0</v>
      </c>
    </row>
    <row r="728" spans="8:62" s="223" customFormat="1">
      <c r="H728" s="219"/>
      <c r="I728" s="219"/>
      <c r="J728" s="219"/>
      <c r="K728" s="219"/>
      <c r="L728" s="219"/>
      <c r="M728" s="219"/>
      <c r="BE728" s="223">
        <v>679</v>
      </c>
      <c r="BF728" s="226">
        <f t="shared" si="57"/>
        <v>765979.68063454586</v>
      </c>
      <c r="BG728" s="223">
        <v>679</v>
      </c>
      <c r="BH728" s="227">
        <f t="shared" si="58"/>
        <v>9.8300000000000002E-3</v>
      </c>
      <c r="BI728" s="226">
        <f t="shared" si="56"/>
        <v>7529.5802606375855</v>
      </c>
      <c r="BJ728" s="225">
        <f t="shared" si="59"/>
        <v>0</v>
      </c>
    </row>
    <row r="729" spans="8:62" s="223" customFormat="1">
      <c r="H729" s="219"/>
      <c r="I729" s="219"/>
      <c r="J729" s="219"/>
      <c r="K729" s="219"/>
      <c r="L729" s="219"/>
      <c r="M729" s="219"/>
      <c r="BE729" s="223">
        <v>680</v>
      </c>
      <c r="BF729" s="226">
        <f t="shared" si="57"/>
        <v>773509.26089518343</v>
      </c>
      <c r="BG729" s="223">
        <v>680</v>
      </c>
      <c r="BH729" s="227">
        <f t="shared" si="58"/>
        <v>9.8300000000000002E-3</v>
      </c>
      <c r="BI729" s="226">
        <f t="shared" si="56"/>
        <v>7603.5960345996536</v>
      </c>
      <c r="BJ729" s="225">
        <f t="shared" si="59"/>
        <v>0</v>
      </c>
    </row>
    <row r="730" spans="8:62" s="223" customFormat="1">
      <c r="H730" s="219"/>
      <c r="I730" s="219"/>
      <c r="J730" s="219"/>
      <c r="K730" s="219"/>
      <c r="L730" s="219"/>
      <c r="M730" s="219"/>
      <c r="BE730" s="223">
        <v>681</v>
      </c>
      <c r="BF730" s="226">
        <f t="shared" si="57"/>
        <v>781112.85692978313</v>
      </c>
      <c r="BG730" s="223">
        <v>681</v>
      </c>
      <c r="BH730" s="227">
        <f t="shared" si="58"/>
        <v>9.8300000000000002E-3</v>
      </c>
      <c r="BI730" s="226">
        <f t="shared" si="56"/>
        <v>7678.3393836197683</v>
      </c>
      <c r="BJ730" s="225">
        <f t="shared" si="59"/>
        <v>0</v>
      </c>
    </row>
    <row r="731" spans="8:62" s="223" customFormat="1">
      <c r="H731" s="219"/>
      <c r="I731" s="219"/>
      <c r="J731" s="219"/>
      <c r="K731" s="219"/>
      <c r="L731" s="219"/>
      <c r="M731" s="219"/>
      <c r="BE731" s="223">
        <v>682</v>
      </c>
      <c r="BF731" s="226">
        <f t="shared" si="57"/>
        <v>788791.19631340285</v>
      </c>
      <c r="BG731" s="223">
        <v>682</v>
      </c>
      <c r="BH731" s="227">
        <f t="shared" si="58"/>
        <v>9.8300000000000002E-3</v>
      </c>
      <c r="BI731" s="226">
        <f t="shared" si="56"/>
        <v>7753.8174597607504</v>
      </c>
      <c r="BJ731" s="225">
        <f t="shared" si="59"/>
        <v>0</v>
      </c>
    </row>
    <row r="732" spans="8:62" s="223" customFormat="1">
      <c r="H732" s="219"/>
      <c r="I732" s="219"/>
      <c r="J732" s="219"/>
      <c r="K732" s="219"/>
      <c r="L732" s="219"/>
      <c r="M732" s="219"/>
      <c r="BE732" s="223">
        <v>683</v>
      </c>
      <c r="BF732" s="226">
        <f t="shared" si="57"/>
        <v>796545.01377316355</v>
      </c>
      <c r="BG732" s="223">
        <v>683</v>
      </c>
      <c r="BH732" s="227">
        <f t="shared" si="58"/>
        <v>9.8300000000000002E-3</v>
      </c>
      <c r="BI732" s="226">
        <f t="shared" si="56"/>
        <v>7830.0374853901976</v>
      </c>
      <c r="BJ732" s="225">
        <f t="shared" si="59"/>
        <v>0</v>
      </c>
    </row>
    <row r="733" spans="8:62" s="223" customFormat="1">
      <c r="H733" s="219"/>
      <c r="I733" s="219"/>
      <c r="J733" s="219"/>
      <c r="K733" s="219"/>
      <c r="L733" s="219"/>
      <c r="M733" s="219"/>
      <c r="BE733" s="223">
        <v>684</v>
      </c>
      <c r="BF733" s="226">
        <f t="shared" si="57"/>
        <v>804375.05125855375</v>
      </c>
      <c r="BG733" s="223">
        <v>684</v>
      </c>
      <c r="BH733" s="227">
        <f t="shared" si="58"/>
        <v>9.8300000000000002E-3</v>
      </c>
      <c r="BI733" s="226">
        <f t="shared" si="56"/>
        <v>7907.0067538715839</v>
      </c>
      <c r="BJ733" s="225">
        <f t="shared" si="59"/>
        <v>0</v>
      </c>
    </row>
    <row r="734" spans="8:62" s="223" customFormat="1">
      <c r="H734" s="219"/>
      <c r="I734" s="219"/>
      <c r="J734" s="219"/>
      <c r="K734" s="219"/>
      <c r="L734" s="219"/>
      <c r="M734" s="219"/>
      <c r="BE734" s="223">
        <v>685</v>
      </c>
      <c r="BF734" s="226">
        <f t="shared" si="57"/>
        <v>812282.05801242532</v>
      </c>
      <c r="BG734" s="223">
        <v>685</v>
      </c>
      <c r="BH734" s="227">
        <f t="shared" si="58"/>
        <v>9.8300000000000002E-3</v>
      </c>
      <c r="BI734" s="226">
        <f t="shared" si="56"/>
        <v>7984.7326302621414</v>
      </c>
      <c r="BJ734" s="225">
        <f t="shared" si="59"/>
        <v>0</v>
      </c>
    </row>
    <row r="735" spans="8:62" s="223" customFormat="1">
      <c r="H735" s="219"/>
      <c r="I735" s="219"/>
      <c r="J735" s="219"/>
      <c r="K735" s="219"/>
      <c r="L735" s="219"/>
      <c r="M735" s="219"/>
      <c r="BE735" s="223">
        <v>686</v>
      </c>
      <c r="BF735" s="226">
        <f t="shared" si="57"/>
        <v>820266.79064268747</v>
      </c>
      <c r="BG735" s="223">
        <v>686</v>
      </c>
      <c r="BH735" s="227">
        <f t="shared" si="58"/>
        <v>9.8300000000000002E-3</v>
      </c>
      <c r="BI735" s="226">
        <f t="shared" si="56"/>
        <v>8063.222552017618</v>
      </c>
      <c r="BJ735" s="225">
        <f t="shared" si="59"/>
        <v>0</v>
      </c>
    </row>
    <row r="736" spans="8:62" s="223" customFormat="1">
      <c r="H736" s="219"/>
      <c r="I736" s="219"/>
      <c r="J736" s="219"/>
      <c r="K736" s="219"/>
      <c r="L736" s="219"/>
      <c r="M736" s="219"/>
      <c r="BE736" s="223">
        <v>687</v>
      </c>
      <c r="BF736" s="226">
        <f t="shared" si="57"/>
        <v>828330.01319470513</v>
      </c>
      <c r="BG736" s="223">
        <v>687</v>
      </c>
      <c r="BH736" s="227">
        <f t="shared" si="58"/>
        <v>9.8300000000000002E-3</v>
      </c>
      <c r="BI736" s="226">
        <f t="shared" si="56"/>
        <v>8142.4840297039518</v>
      </c>
      <c r="BJ736" s="225">
        <f t="shared" si="59"/>
        <v>0</v>
      </c>
    </row>
    <row r="737" spans="8:62" s="223" customFormat="1">
      <c r="H737" s="219"/>
      <c r="I737" s="219"/>
      <c r="J737" s="219"/>
      <c r="K737" s="219"/>
      <c r="L737" s="219"/>
      <c r="M737" s="219"/>
      <c r="BE737" s="223">
        <v>688</v>
      </c>
      <c r="BF737" s="226">
        <f t="shared" si="57"/>
        <v>836472.49722440913</v>
      </c>
      <c r="BG737" s="223">
        <v>688</v>
      </c>
      <c r="BH737" s="227">
        <f t="shared" si="58"/>
        <v>9.8300000000000002E-3</v>
      </c>
      <c r="BI737" s="226">
        <f t="shared" si="56"/>
        <v>8222.5246477159417</v>
      </c>
      <c r="BJ737" s="225">
        <f t="shared" si="59"/>
        <v>0</v>
      </c>
    </row>
    <row r="738" spans="8:62" s="223" customFormat="1">
      <c r="H738" s="219"/>
      <c r="I738" s="219"/>
      <c r="J738" s="219"/>
      <c r="K738" s="219"/>
      <c r="L738" s="219"/>
      <c r="M738" s="219"/>
      <c r="BE738" s="223">
        <v>689</v>
      </c>
      <c r="BF738" s="226">
        <f t="shared" si="57"/>
        <v>844695.0218721251</v>
      </c>
      <c r="BG738" s="223">
        <v>689</v>
      </c>
      <c r="BH738" s="227">
        <f t="shared" si="58"/>
        <v>9.8300000000000002E-3</v>
      </c>
      <c r="BI738" s="226">
        <f t="shared" si="56"/>
        <v>8303.3520650029895</v>
      </c>
      <c r="BJ738" s="225">
        <f t="shared" si="59"/>
        <v>0</v>
      </c>
    </row>
    <row r="739" spans="8:62" s="223" customFormat="1">
      <c r="H739" s="219"/>
      <c r="I739" s="219"/>
      <c r="J739" s="219"/>
      <c r="K739" s="219"/>
      <c r="L739" s="219"/>
      <c r="M739" s="219"/>
      <c r="BE739" s="223">
        <v>690</v>
      </c>
      <c r="BF739" s="226">
        <f t="shared" si="57"/>
        <v>852998.37393712811</v>
      </c>
      <c r="BG739" s="223">
        <v>690</v>
      </c>
      <c r="BH739" s="227">
        <f t="shared" si="58"/>
        <v>9.8300000000000002E-3</v>
      </c>
      <c r="BI739" s="226">
        <f t="shared" si="56"/>
        <v>8384.9740158019704</v>
      </c>
      <c r="BJ739" s="225">
        <f t="shared" si="59"/>
        <v>0</v>
      </c>
    </row>
    <row r="740" spans="8:62" s="223" customFormat="1">
      <c r="H740" s="219"/>
      <c r="I740" s="219"/>
      <c r="J740" s="219"/>
      <c r="K740" s="219"/>
      <c r="L740" s="219"/>
      <c r="M740" s="219"/>
      <c r="BE740" s="223">
        <v>691</v>
      </c>
      <c r="BF740" s="226">
        <f t="shared" si="57"/>
        <v>861383.34795293002</v>
      </c>
      <c r="BG740" s="223">
        <v>691</v>
      </c>
      <c r="BH740" s="227">
        <f t="shared" si="58"/>
        <v>9.8300000000000002E-3</v>
      </c>
      <c r="BI740" s="226">
        <f t="shared" si="56"/>
        <v>8467.3983103773026</v>
      </c>
      <c r="BJ740" s="225">
        <f t="shared" si="59"/>
        <v>0</v>
      </c>
    </row>
    <row r="741" spans="8:62" s="223" customFormat="1">
      <c r="H741" s="219"/>
      <c r="I741" s="219"/>
      <c r="J741" s="219"/>
      <c r="K741" s="219"/>
      <c r="L741" s="219"/>
      <c r="M741" s="219"/>
      <c r="BE741" s="223">
        <v>692</v>
      </c>
      <c r="BF741" s="226">
        <f t="shared" si="57"/>
        <v>869850.74626330729</v>
      </c>
      <c r="BG741" s="223">
        <v>692</v>
      </c>
      <c r="BH741" s="227">
        <f t="shared" si="58"/>
        <v>9.8300000000000002E-3</v>
      </c>
      <c r="BI741" s="226">
        <f t="shared" si="56"/>
        <v>8550.6328357683105</v>
      </c>
      <c r="BJ741" s="225">
        <f t="shared" si="59"/>
        <v>0</v>
      </c>
    </row>
    <row r="742" spans="8:62" s="223" customFormat="1">
      <c r="H742" s="219"/>
      <c r="I742" s="219"/>
      <c r="J742" s="219"/>
      <c r="K742" s="219"/>
      <c r="L742" s="219"/>
      <c r="M742" s="219"/>
      <c r="BE742" s="223">
        <v>693</v>
      </c>
      <c r="BF742" s="226">
        <f t="shared" si="57"/>
        <v>878401.37909907557</v>
      </c>
      <c r="BG742" s="223">
        <v>693</v>
      </c>
      <c r="BH742" s="227">
        <f t="shared" si="58"/>
        <v>9.8300000000000002E-3</v>
      </c>
      <c r="BI742" s="226">
        <f t="shared" si="56"/>
        <v>8634.6855565439128</v>
      </c>
      <c r="BJ742" s="225">
        <f t="shared" si="59"/>
        <v>0</v>
      </c>
    </row>
    <row r="743" spans="8:62" s="223" customFormat="1">
      <c r="H743" s="219"/>
      <c r="I743" s="219"/>
      <c r="J743" s="219"/>
      <c r="K743" s="219"/>
      <c r="L743" s="219"/>
      <c r="M743" s="219"/>
      <c r="BE743" s="223">
        <v>694</v>
      </c>
      <c r="BF743" s="226">
        <f t="shared" si="57"/>
        <v>887036.06465561944</v>
      </c>
      <c r="BG743" s="223">
        <v>694</v>
      </c>
      <c r="BH743" s="227">
        <f t="shared" si="58"/>
        <v>9.8300000000000002E-3</v>
      </c>
      <c r="BI743" s="226">
        <f t="shared" si="56"/>
        <v>8719.5645155647398</v>
      </c>
      <c r="BJ743" s="225">
        <f t="shared" si="59"/>
        <v>0</v>
      </c>
    </row>
    <row r="744" spans="8:62" s="223" customFormat="1">
      <c r="H744" s="219"/>
      <c r="I744" s="219"/>
      <c r="J744" s="219"/>
      <c r="K744" s="219"/>
      <c r="L744" s="219"/>
      <c r="M744" s="219"/>
      <c r="BE744" s="223">
        <v>695</v>
      </c>
      <c r="BF744" s="226">
        <f t="shared" si="57"/>
        <v>895755.62917118415</v>
      </c>
      <c r="BG744" s="223">
        <v>695</v>
      </c>
      <c r="BH744" s="227">
        <f t="shared" si="58"/>
        <v>9.8300000000000002E-3</v>
      </c>
      <c r="BI744" s="226">
        <f t="shared" si="56"/>
        <v>8805.2778347527401</v>
      </c>
      <c r="BJ744" s="225">
        <f t="shared" si="59"/>
        <v>0</v>
      </c>
    </row>
    <row r="745" spans="8:62" s="223" customFormat="1">
      <c r="H745" s="219"/>
      <c r="I745" s="219"/>
      <c r="J745" s="219"/>
      <c r="K745" s="219"/>
      <c r="L745" s="219"/>
      <c r="M745" s="219"/>
      <c r="BE745" s="223">
        <v>696</v>
      </c>
      <c r="BF745" s="226">
        <f t="shared" si="57"/>
        <v>904560.90700593684</v>
      </c>
      <c r="BG745" s="223">
        <v>696</v>
      </c>
      <c r="BH745" s="227">
        <f t="shared" si="58"/>
        <v>9.8300000000000002E-3</v>
      </c>
      <c r="BI745" s="226">
        <f t="shared" si="56"/>
        <v>8891.8337158683589</v>
      </c>
      <c r="BJ745" s="225">
        <f t="shared" si="59"/>
        <v>0</v>
      </c>
    </row>
    <row r="746" spans="8:62" s="223" customFormat="1">
      <c r="H746" s="219"/>
      <c r="I746" s="219"/>
      <c r="J746" s="219"/>
      <c r="K746" s="219"/>
      <c r="L746" s="219"/>
      <c r="M746" s="219"/>
      <c r="BE746" s="223">
        <v>697</v>
      </c>
      <c r="BF746" s="226">
        <f t="shared" si="57"/>
        <v>913452.74072180525</v>
      </c>
      <c r="BG746" s="223">
        <v>697</v>
      </c>
      <c r="BH746" s="227">
        <f t="shared" si="58"/>
        <v>9.8300000000000002E-3</v>
      </c>
      <c r="BI746" s="226">
        <f t="shared" si="56"/>
        <v>8979.2404412953456</v>
      </c>
      <c r="BJ746" s="225">
        <f t="shared" si="59"/>
        <v>0</v>
      </c>
    </row>
    <row r="747" spans="8:62" s="223" customFormat="1">
      <c r="H747" s="219"/>
      <c r="I747" s="219"/>
      <c r="J747" s="219"/>
      <c r="K747" s="219"/>
      <c r="L747" s="219"/>
      <c r="M747" s="219"/>
      <c r="BE747" s="223">
        <v>698</v>
      </c>
      <c r="BF747" s="226">
        <f t="shared" si="57"/>
        <v>922431.98116310057</v>
      </c>
      <c r="BG747" s="223">
        <v>698</v>
      </c>
      <c r="BH747" s="227">
        <f t="shared" si="58"/>
        <v>9.8300000000000002E-3</v>
      </c>
      <c r="BI747" s="226">
        <f t="shared" si="56"/>
        <v>9067.5063748332796</v>
      </c>
      <c r="BJ747" s="225">
        <f t="shared" si="59"/>
        <v>0</v>
      </c>
    </row>
    <row r="748" spans="8:62" s="223" customFormat="1">
      <c r="H748" s="219"/>
      <c r="I748" s="219"/>
      <c r="J748" s="219"/>
      <c r="K748" s="219"/>
      <c r="L748" s="219"/>
      <c r="M748" s="219"/>
      <c r="BE748" s="223">
        <v>699</v>
      </c>
      <c r="BF748" s="226">
        <f t="shared" si="57"/>
        <v>931499.48753793386</v>
      </c>
      <c r="BG748" s="223">
        <v>699</v>
      </c>
      <c r="BH748" s="227">
        <f t="shared" si="58"/>
        <v>9.8300000000000002E-3</v>
      </c>
      <c r="BI748" s="226">
        <f t="shared" si="56"/>
        <v>9156.6399624978894</v>
      </c>
      <c r="BJ748" s="225">
        <f t="shared" si="59"/>
        <v>0</v>
      </c>
    </row>
    <row r="749" spans="8:62" s="223" customFormat="1">
      <c r="H749" s="219"/>
      <c r="I749" s="219"/>
      <c r="J749" s="219"/>
      <c r="K749" s="219"/>
      <c r="L749" s="219"/>
      <c r="M749" s="219"/>
      <c r="BE749" s="223">
        <v>700</v>
      </c>
      <c r="BF749" s="226">
        <f t="shared" si="57"/>
        <v>940656.12750043173</v>
      </c>
      <c r="BG749" s="223">
        <v>700</v>
      </c>
      <c r="BH749" s="227">
        <f t="shared" si="58"/>
        <v>9.8300000000000002E-3</v>
      </c>
      <c r="BI749" s="226">
        <f t="shared" si="56"/>
        <v>9246.6497333292446</v>
      </c>
      <c r="BJ749" s="225">
        <f t="shared" si="59"/>
        <v>0</v>
      </c>
    </row>
    <row r="750" spans="8:62" s="223" customFormat="1">
      <c r="H750" s="219"/>
      <c r="I750" s="219"/>
      <c r="J750" s="219"/>
      <c r="K750" s="219"/>
      <c r="L750" s="219"/>
      <c r="M750" s="219"/>
      <c r="BE750" s="223">
        <v>701</v>
      </c>
      <c r="BF750" s="226">
        <f t="shared" si="57"/>
        <v>949902.77723376092</v>
      </c>
      <c r="BG750" s="223">
        <v>701</v>
      </c>
      <c r="BH750" s="227">
        <f t="shared" si="58"/>
        <v>9.8300000000000002E-3</v>
      </c>
      <c r="BI750" s="226">
        <f t="shared" si="56"/>
        <v>9337.54430020787</v>
      </c>
      <c r="BJ750" s="225">
        <f t="shared" si="59"/>
        <v>0</v>
      </c>
    </row>
    <row r="751" spans="8:62" s="223" customFormat="1">
      <c r="H751" s="219"/>
      <c r="I751" s="219"/>
      <c r="J751" s="219"/>
      <c r="K751" s="219"/>
      <c r="L751" s="219"/>
      <c r="M751" s="219"/>
      <c r="BE751" s="223">
        <v>702</v>
      </c>
      <c r="BF751" s="226">
        <f t="shared" si="57"/>
        <v>959240.32153396879</v>
      </c>
      <c r="BG751" s="223">
        <v>702</v>
      </c>
      <c r="BH751" s="227">
        <f t="shared" si="58"/>
        <v>9.8300000000000002E-3</v>
      </c>
      <c r="BI751" s="226">
        <f t="shared" si="56"/>
        <v>9429.3323606789127</v>
      </c>
      <c r="BJ751" s="225">
        <f t="shared" si="59"/>
        <v>0</v>
      </c>
    </row>
    <row r="752" spans="8:62" s="223" customFormat="1">
      <c r="H752" s="219"/>
      <c r="I752" s="219"/>
      <c r="J752" s="219"/>
      <c r="K752" s="219"/>
      <c r="L752" s="219"/>
      <c r="M752" s="219"/>
      <c r="BE752" s="223">
        <v>703</v>
      </c>
      <c r="BF752" s="226">
        <f t="shared" si="57"/>
        <v>968669.65389464772</v>
      </c>
      <c r="BG752" s="223">
        <v>703</v>
      </c>
      <c r="BH752" s="227">
        <f t="shared" si="58"/>
        <v>9.8300000000000002E-3</v>
      </c>
      <c r="BI752" s="226">
        <f t="shared" si="56"/>
        <v>9522.0226977843868</v>
      </c>
      <c r="BJ752" s="225">
        <f t="shared" si="59"/>
        <v>0</v>
      </c>
    </row>
    <row r="753" spans="8:62" s="223" customFormat="1">
      <c r="H753" s="219"/>
      <c r="I753" s="219"/>
      <c r="J753" s="219"/>
      <c r="K753" s="219"/>
      <c r="L753" s="219"/>
      <c r="M753" s="219"/>
      <c r="BE753" s="223">
        <v>704</v>
      </c>
      <c r="BF753" s="226">
        <f t="shared" si="57"/>
        <v>978191.67659243208</v>
      </c>
      <c r="BG753" s="223">
        <v>704</v>
      </c>
      <c r="BH753" s="227">
        <f t="shared" si="58"/>
        <v>9.8300000000000002E-3</v>
      </c>
      <c r="BI753" s="226">
        <f t="shared" si="56"/>
        <v>9615.6241809036073</v>
      </c>
      <c r="BJ753" s="225">
        <f t="shared" si="59"/>
        <v>0</v>
      </c>
    </row>
    <row r="754" spans="8:62" s="223" customFormat="1">
      <c r="H754" s="219"/>
      <c r="I754" s="219"/>
      <c r="J754" s="219"/>
      <c r="K754" s="219"/>
      <c r="L754" s="219"/>
      <c r="M754" s="219"/>
      <c r="BE754" s="223">
        <v>705</v>
      </c>
      <c r="BF754" s="226">
        <f t="shared" si="57"/>
        <v>987807.30077333574</v>
      </c>
      <c r="BG754" s="223">
        <v>705</v>
      </c>
      <c r="BH754" s="227">
        <f t="shared" si="58"/>
        <v>9.8300000000000002E-3</v>
      </c>
      <c r="BI754" s="226">
        <f t="shared" ref="BI754:BI817" si="60">BF754*BH754</f>
        <v>9710.1457666018905</v>
      </c>
      <c r="BJ754" s="225">
        <f t="shared" si="59"/>
        <v>0</v>
      </c>
    </row>
    <row r="755" spans="8:62" s="223" customFormat="1">
      <c r="H755" s="219"/>
      <c r="I755" s="219"/>
      <c r="J755" s="219"/>
      <c r="K755" s="219"/>
      <c r="L755" s="219"/>
      <c r="M755" s="219"/>
      <c r="BE755" s="223">
        <v>706</v>
      </c>
      <c r="BF755" s="226">
        <f t="shared" ref="BF755:BF818" si="61">BF754+BI754+BJ755</f>
        <v>997517.44653993763</v>
      </c>
      <c r="BG755" s="223">
        <v>706</v>
      </c>
      <c r="BH755" s="227">
        <f t="shared" ref="BH755:BH818" si="62">BH754</f>
        <v>9.8300000000000002E-3</v>
      </c>
      <c r="BI755" s="226">
        <f t="shared" si="60"/>
        <v>9805.5964994875867</v>
      </c>
      <c r="BJ755" s="225">
        <f t="shared" ref="BJ755:BJ818" si="63">BJ754</f>
        <v>0</v>
      </c>
    </row>
    <row r="756" spans="8:62" s="223" customFormat="1">
      <c r="H756" s="219"/>
      <c r="I756" s="219"/>
      <c r="J756" s="219"/>
      <c r="K756" s="219"/>
      <c r="L756" s="219"/>
      <c r="M756" s="219"/>
      <c r="BE756" s="223">
        <v>707</v>
      </c>
      <c r="BF756" s="226">
        <f t="shared" si="61"/>
        <v>1007323.0430394253</v>
      </c>
      <c r="BG756" s="223">
        <v>707</v>
      </c>
      <c r="BH756" s="227">
        <f t="shared" si="62"/>
        <v>9.8300000000000002E-3</v>
      </c>
      <c r="BI756" s="226">
        <f t="shared" si="60"/>
        <v>9901.9855130775504</v>
      </c>
      <c r="BJ756" s="225">
        <f t="shared" si="63"/>
        <v>0</v>
      </c>
    </row>
    <row r="757" spans="8:62" s="223" customFormat="1">
      <c r="H757" s="219"/>
      <c r="I757" s="219"/>
      <c r="J757" s="219"/>
      <c r="K757" s="219"/>
      <c r="L757" s="219"/>
      <c r="M757" s="219"/>
      <c r="BE757" s="223">
        <v>708</v>
      </c>
      <c r="BF757" s="226">
        <f t="shared" si="61"/>
        <v>1017225.0285525029</v>
      </c>
      <c r="BG757" s="223">
        <v>708</v>
      </c>
      <c r="BH757" s="227">
        <f t="shared" si="62"/>
        <v>9.8300000000000002E-3</v>
      </c>
      <c r="BI757" s="226">
        <f t="shared" si="60"/>
        <v>9999.3220306711028</v>
      </c>
      <c r="BJ757" s="225">
        <f t="shared" si="63"/>
        <v>0</v>
      </c>
    </row>
    <row r="758" spans="8:62" s="223" customFormat="1">
      <c r="H758" s="219"/>
      <c r="I758" s="219"/>
      <c r="J758" s="219"/>
      <c r="K758" s="219"/>
      <c r="L758" s="219"/>
      <c r="M758" s="219"/>
      <c r="BE758" s="223">
        <v>709</v>
      </c>
      <c r="BF758" s="226">
        <f t="shared" si="61"/>
        <v>1027224.3505831739</v>
      </c>
      <c r="BG758" s="223">
        <v>709</v>
      </c>
      <c r="BH758" s="227">
        <f t="shared" si="62"/>
        <v>9.8300000000000002E-3</v>
      </c>
      <c r="BI758" s="226">
        <f t="shared" si="60"/>
        <v>10097.6153662326</v>
      </c>
      <c r="BJ758" s="225">
        <f t="shared" si="63"/>
        <v>0</v>
      </c>
    </row>
    <row r="759" spans="8:62" s="223" customFormat="1">
      <c r="H759" s="219"/>
      <c r="I759" s="219"/>
      <c r="J759" s="219"/>
      <c r="K759" s="219"/>
      <c r="L759" s="219"/>
      <c r="M759" s="219"/>
      <c r="BE759" s="223">
        <v>710</v>
      </c>
      <c r="BF759" s="226">
        <f t="shared" si="61"/>
        <v>1037321.9659494065</v>
      </c>
      <c r="BG759" s="223">
        <v>710</v>
      </c>
      <c r="BH759" s="227">
        <f t="shared" si="62"/>
        <v>9.8300000000000002E-3</v>
      </c>
      <c r="BI759" s="226">
        <f t="shared" si="60"/>
        <v>10196.874925282666</v>
      </c>
      <c r="BJ759" s="225">
        <f t="shared" si="63"/>
        <v>0</v>
      </c>
    </row>
    <row r="760" spans="8:62" s="223" customFormat="1">
      <c r="H760" s="219"/>
      <c r="I760" s="219"/>
      <c r="J760" s="219"/>
      <c r="K760" s="219"/>
      <c r="L760" s="219"/>
      <c r="M760" s="219"/>
      <c r="BE760" s="223">
        <v>711</v>
      </c>
      <c r="BF760" s="226">
        <f t="shared" si="61"/>
        <v>1047518.8408746892</v>
      </c>
      <c r="BG760" s="223">
        <v>711</v>
      </c>
      <c r="BH760" s="227">
        <f t="shared" si="62"/>
        <v>9.8300000000000002E-3</v>
      </c>
      <c r="BI760" s="226">
        <f t="shared" si="60"/>
        <v>10297.110205798195</v>
      </c>
      <c r="BJ760" s="225">
        <f t="shared" si="63"/>
        <v>0</v>
      </c>
    </row>
    <row r="761" spans="8:62" s="223" customFormat="1">
      <c r="H761" s="219"/>
      <c r="I761" s="219"/>
      <c r="J761" s="219"/>
      <c r="K761" s="219"/>
      <c r="L761" s="219"/>
      <c r="M761" s="219"/>
      <c r="BE761" s="223">
        <v>712</v>
      </c>
      <c r="BF761" s="226">
        <f t="shared" si="61"/>
        <v>1057815.9510804873</v>
      </c>
      <c r="BG761" s="223">
        <v>712</v>
      </c>
      <c r="BH761" s="227">
        <f t="shared" si="62"/>
        <v>9.8300000000000002E-3</v>
      </c>
      <c r="BI761" s="226">
        <f t="shared" si="60"/>
        <v>10398.330799121191</v>
      </c>
      <c r="BJ761" s="225">
        <f t="shared" si="63"/>
        <v>0</v>
      </c>
    </row>
    <row r="762" spans="8:62" s="223" customFormat="1">
      <c r="H762" s="219"/>
      <c r="I762" s="219"/>
      <c r="J762" s="219"/>
      <c r="K762" s="219"/>
      <c r="L762" s="219"/>
      <c r="M762" s="219"/>
      <c r="BE762" s="223">
        <v>713</v>
      </c>
      <c r="BF762" s="226">
        <f t="shared" si="61"/>
        <v>1068214.2818796085</v>
      </c>
      <c r="BG762" s="223">
        <v>713</v>
      </c>
      <c r="BH762" s="227">
        <f t="shared" si="62"/>
        <v>9.8300000000000002E-3</v>
      </c>
      <c r="BI762" s="226">
        <f t="shared" si="60"/>
        <v>10500.546390876552</v>
      </c>
      <c r="BJ762" s="225">
        <f t="shared" si="63"/>
        <v>0</v>
      </c>
    </row>
    <row r="763" spans="8:62" s="223" customFormat="1">
      <c r="H763" s="219"/>
      <c r="I763" s="219"/>
      <c r="J763" s="219"/>
      <c r="K763" s="219"/>
      <c r="L763" s="219"/>
      <c r="M763" s="219"/>
      <c r="BE763" s="223">
        <v>714</v>
      </c>
      <c r="BF763" s="226">
        <f t="shared" si="61"/>
        <v>1078714.8282704852</v>
      </c>
      <c r="BG763" s="223">
        <v>714</v>
      </c>
      <c r="BH763" s="227">
        <f t="shared" si="62"/>
        <v>9.8300000000000002E-3</v>
      </c>
      <c r="BI763" s="226">
        <f t="shared" si="60"/>
        <v>10603.766761898869</v>
      </c>
      <c r="BJ763" s="225">
        <f t="shared" si="63"/>
        <v>0</v>
      </c>
    </row>
    <row r="764" spans="8:62" s="223" customFormat="1">
      <c r="H764" s="219"/>
      <c r="I764" s="219"/>
      <c r="J764" s="219"/>
      <c r="K764" s="219"/>
      <c r="L764" s="219"/>
      <c r="M764" s="219"/>
      <c r="BE764" s="223">
        <v>715</v>
      </c>
      <c r="BF764" s="226">
        <f t="shared" si="61"/>
        <v>1089318.5950323839</v>
      </c>
      <c r="BG764" s="223">
        <v>715</v>
      </c>
      <c r="BH764" s="227">
        <f t="shared" si="62"/>
        <v>9.8300000000000002E-3</v>
      </c>
      <c r="BI764" s="226">
        <f t="shared" si="60"/>
        <v>10708.001789168335</v>
      </c>
      <c r="BJ764" s="225">
        <f t="shared" si="63"/>
        <v>0</v>
      </c>
    </row>
    <row r="765" spans="8:62" s="223" customFormat="1">
      <c r="H765" s="219"/>
      <c r="I765" s="219"/>
      <c r="J765" s="219"/>
      <c r="K765" s="219"/>
      <c r="L765" s="219"/>
      <c r="M765" s="219"/>
      <c r="BE765" s="223">
        <v>716</v>
      </c>
      <c r="BF765" s="226">
        <f t="shared" si="61"/>
        <v>1100026.5968215521</v>
      </c>
      <c r="BG765" s="223">
        <v>716</v>
      </c>
      <c r="BH765" s="227">
        <f t="shared" si="62"/>
        <v>9.8300000000000002E-3</v>
      </c>
      <c r="BI765" s="226">
        <f t="shared" si="60"/>
        <v>10813.261446755858</v>
      </c>
      <c r="BJ765" s="225">
        <f t="shared" si="63"/>
        <v>0</v>
      </c>
    </row>
    <row r="766" spans="8:62" s="223" customFormat="1">
      <c r="H766" s="219"/>
      <c r="I766" s="219"/>
      <c r="J766" s="219"/>
      <c r="K766" s="219"/>
      <c r="L766" s="219"/>
      <c r="M766" s="219"/>
      <c r="BE766" s="223">
        <v>717</v>
      </c>
      <c r="BF766" s="226">
        <f t="shared" si="61"/>
        <v>1110839.858268308</v>
      </c>
      <c r="BG766" s="223">
        <v>717</v>
      </c>
      <c r="BH766" s="227">
        <f t="shared" si="62"/>
        <v>9.8300000000000002E-3</v>
      </c>
      <c r="BI766" s="226">
        <f t="shared" si="60"/>
        <v>10919.555806777467</v>
      </c>
      <c r="BJ766" s="225">
        <f t="shared" si="63"/>
        <v>0</v>
      </c>
    </row>
    <row r="767" spans="8:62" s="223" customFormat="1">
      <c r="H767" s="219"/>
      <c r="I767" s="219"/>
      <c r="J767" s="219"/>
      <c r="K767" s="219"/>
      <c r="L767" s="219"/>
      <c r="M767" s="219"/>
      <c r="BE767" s="223">
        <v>718</v>
      </c>
      <c r="BF767" s="226">
        <f t="shared" si="61"/>
        <v>1121759.4140750854</v>
      </c>
      <c r="BG767" s="223">
        <v>718</v>
      </c>
      <c r="BH767" s="227">
        <f t="shared" si="62"/>
        <v>9.8300000000000002E-3</v>
      </c>
      <c r="BI767" s="226">
        <f t="shared" si="60"/>
        <v>11026.895040358089</v>
      </c>
      <c r="BJ767" s="225">
        <f t="shared" si="63"/>
        <v>0</v>
      </c>
    </row>
    <row r="768" spans="8:62" s="223" customFormat="1">
      <c r="H768" s="219"/>
      <c r="I768" s="219"/>
      <c r="J768" s="219"/>
      <c r="K768" s="219"/>
      <c r="L768" s="219"/>
      <c r="M768" s="219"/>
      <c r="BE768" s="223">
        <v>719</v>
      </c>
      <c r="BF768" s="226">
        <f t="shared" si="61"/>
        <v>1132786.3091154436</v>
      </c>
      <c r="BG768" s="223">
        <v>719</v>
      </c>
      <c r="BH768" s="227">
        <f t="shared" si="62"/>
        <v>9.8300000000000002E-3</v>
      </c>
      <c r="BI768" s="226">
        <f t="shared" si="60"/>
        <v>11135.289418604811</v>
      </c>
      <c r="BJ768" s="225">
        <f t="shared" si="63"/>
        <v>0</v>
      </c>
    </row>
    <row r="769" spans="8:62" s="223" customFormat="1">
      <c r="H769" s="219"/>
      <c r="I769" s="219"/>
      <c r="J769" s="219"/>
      <c r="K769" s="219"/>
      <c r="L769" s="219"/>
      <c r="M769" s="219"/>
      <c r="BE769" s="223">
        <v>720</v>
      </c>
      <c r="BF769" s="226">
        <f t="shared" si="61"/>
        <v>1143921.5985340485</v>
      </c>
      <c r="BG769" s="223">
        <v>720</v>
      </c>
      <c r="BH769" s="227">
        <f t="shared" si="62"/>
        <v>9.8300000000000002E-3</v>
      </c>
      <c r="BI769" s="226">
        <f t="shared" si="60"/>
        <v>11244.749313589697</v>
      </c>
      <c r="BJ769" s="225">
        <f t="shared" si="63"/>
        <v>0</v>
      </c>
    </row>
    <row r="770" spans="8:62" s="223" customFormat="1">
      <c r="H770" s="219"/>
      <c r="I770" s="219"/>
      <c r="J770" s="219"/>
      <c r="K770" s="219"/>
      <c r="L770" s="219"/>
      <c r="M770" s="219"/>
      <c r="BE770" s="223">
        <v>721</v>
      </c>
      <c r="BF770" s="226">
        <f t="shared" si="61"/>
        <v>1155166.3478476382</v>
      </c>
      <c r="BG770" s="223">
        <v>721</v>
      </c>
      <c r="BH770" s="227">
        <f t="shared" si="62"/>
        <v>9.8300000000000002E-3</v>
      </c>
      <c r="BI770" s="226">
        <f t="shared" si="60"/>
        <v>11355.285199342283</v>
      </c>
      <c r="BJ770" s="225">
        <f t="shared" si="63"/>
        <v>0</v>
      </c>
    </row>
    <row r="771" spans="8:62" s="223" customFormat="1">
      <c r="H771" s="219"/>
      <c r="I771" s="219"/>
      <c r="J771" s="219"/>
      <c r="K771" s="219"/>
      <c r="L771" s="219"/>
      <c r="M771" s="219"/>
      <c r="BE771" s="223">
        <v>722</v>
      </c>
      <c r="BF771" s="226">
        <f t="shared" si="61"/>
        <v>1166521.6330469805</v>
      </c>
      <c r="BG771" s="223">
        <v>722</v>
      </c>
      <c r="BH771" s="227">
        <f t="shared" si="62"/>
        <v>9.8300000000000002E-3</v>
      </c>
      <c r="BI771" s="226">
        <f t="shared" si="60"/>
        <v>11466.907652851818</v>
      </c>
      <c r="BJ771" s="225">
        <f t="shared" si="63"/>
        <v>0</v>
      </c>
    </row>
    <row r="772" spans="8:62" s="223" customFormat="1">
      <c r="H772" s="219"/>
      <c r="I772" s="219"/>
      <c r="J772" s="219"/>
      <c r="K772" s="219"/>
      <c r="L772" s="219"/>
      <c r="M772" s="219"/>
      <c r="BE772" s="223">
        <v>723</v>
      </c>
      <c r="BF772" s="226">
        <f t="shared" si="61"/>
        <v>1177988.5406998324</v>
      </c>
      <c r="BG772" s="223">
        <v>723</v>
      </c>
      <c r="BH772" s="227">
        <f t="shared" si="62"/>
        <v>9.8300000000000002E-3</v>
      </c>
      <c r="BI772" s="226">
        <f t="shared" si="60"/>
        <v>11579.627355079352</v>
      </c>
      <c r="BJ772" s="225">
        <f t="shared" si="63"/>
        <v>0</v>
      </c>
    </row>
    <row r="773" spans="8:62" s="223" customFormat="1">
      <c r="H773" s="219"/>
      <c r="I773" s="219"/>
      <c r="J773" s="219"/>
      <c r="K773" s="219"/>
      <c r="L773" s="219"/>
      <c r="M773" s="219"/>
      <c r="BE773" s="223">
        <v>724</v>
      </c>
      <c r="BF773" s="226">
        <f t="shared" si="61"/>
        <v>1189568.1680549118</v>
      </c>
      <c r="BG773" s="223">
        <v>724</v>
      </c>
      <c r="BH773" s="227">
        <f t="shared" si="62"/>
        <v>9.8300000000000002E-3</v>
      </c>
      <c r="BI773" s="226">
        <f t="shared" si="60"/>
        <v>11693.455091979782</v>
      </c>
      <c r="BJ773" s="225">
        <f t="shared" si="63"/>
        <v>0</v>
      </c>
    </row>
    <row r="774" spans="8:62" s="223" customFormat="1">
      <c r="H774" s="219"/>
      <c r="I774" s="219"/>
      <c r="J774" s="219"/>
      <c r="K774" s="219"/>
      <c r="L774" s="219"/>
      <c r="M774" s="219"/>
      <c r="BE774" s="223">
        <v>725</v>
      </c>
      <c r="BF774" s="226">
        <f t="shared" si="61"/>
        <v>1201261.6231468916</v>
      </c>
      <c r="BG774" s="223">
        <v>725</v>
      </c>
      <c r="BH774" s="227">
        <f t="shared" si="62"/>
        <v>9.8300000000000002E-3</v>
      </c>
      <c r="BI774" s="226">
        <f t="shared" si="60"/>
        <v>11808.401755533945</v>
      </c>
      <c r="BJ774" s="225">
        <f t="shared" si="63"/>
        <v>0</v>
      </c>
    </row>
    <row r="775" spans="8:62" s="223" customFormat="1">
      <c r="H775" s="219"/>
      <c r="I775" s="219"/>
      <c r="J775" s="219"/>
      <c r="K775" s="219"/>
      <c r="L775" s="219"/>
      <c r="M775" s="219"/>
      <c r="BE775" s="223">
        <v>726</v>
      </c>
      <c r="BF775" s="226">
        <f t="shared" si="61"/>
        <v>1213070.0249024255</v>
      </c>
      <c r="BG775" s="223">
        <v>726</v>
      </c>
      <c r="BH775" s="227">
        <f t="shared" si="62"/>
        <v>9.8300000000000002E-3</v>
      </c>
      <c r="BI775" s="226">
        <f t="shared" si="60"/>
        <v>11924.478344790843</v>
      </c>
      <c r="BJ775" s="225">
        <f t="shared" si="63"/>
        <v>0</v>
      </c>
    </row>
    <row r="776" spans="8:62" s="223" customFormat="1">
      <c r="H776" s="219"/>
      <c r="I776" s="219"/>
      <c r="J776" s="219"/>
      <c r="K776" s="219"/>
      <c r="L776" s="219"/>
      <c r="M776" s="219"/>
      <c r="BE776" s="223">
        <v>727</v>
      </c>
      <c r="BF776" s="226">
        <f t="shared" si="61"/>
        <v>1224994.5032472163</v>
      </c>
      <c r="BG776" s="223">
        <v>727</v>
      </c>
      <c r="BH776" s="227">
        <f t="shared" si="62"/>
        <v>9.8300000000000002E-3</v>
      </c>
      <c r="BI776" s="226">
        <f t="shared" si="60"/>
        <v>12041.695966920137</v>
      </c>
      <c r="BJ776" s="225">
        <f t="shared" si="63"/>
        <v>0</v>
      </c>
    </row>
    <row r="777" spans="8:62" s="223" customFormat="1">
      <c r="H777" s="219"/>
      <c r="I777" s="219"/>
      <c r="J777" s="219"/>
      <c r="K777" s="219"/>
      <c r="L777" s="219"/>
      <c r="M777" s="219"/>
      <c r="BE777" s="223">
        <v>728</v>
      </c>
      <c r="BF777" s="226">
        <f t="shared" si="61"/>
        <v>1237036.1992141365</v>
      </c>
      <c r="BG777" s="223">
        <v>728</v>
      </c>
      <c r="BH777" s="227">
        <f t="shared" si="62"/>
        <v>9.8300000000000002E-3</v>
      </c>
      <c r="BI777" s="226">
        <f t="shared" si="60"/>
        <v>12160.065838274963</v>
      </c>
      <c r="BJ777" s="225">
        <f t="shared" si="63"/>
        <v>0</v>
      </c>
    </row>
    <row r="778" spans="8:62" s="223" customFormat="1">
      <c r="H778" s="219"/>
      <c r="I778" s="219"/>
      <c r="J778" s="219"/>
      <c r="K778" s="219"/>
      <c r="L778" s="219"/>
      <c r="M778" s="219"/>
      <c r="BE778" s="223">
        <v>729</v>
      </c>
      <c r="BF778" s="226">
        <f t="shared" si="61"/>
        <v>1249196.2650524115</v>
      </c>
      <c r="BG778" s="223">
        <v>729</v>
      </c>
      <c r="BH778" s="227">
        <f t="shared" si="62"/>
        <v>9.8300000000000002E-3</v>
      </c>
      <c r="BI778" s="226">
        <f t="shared" si="60"/>
        <v>12279.599285465205</v>
      </c>
      <c r="BJ778" s="225">
        <f t="shared" si="63"/>
        <v>0</v>
      </c>
    </row>
    <row r="779" spans="8:62" s="223" customFormat="1">
      <c r="H779" s="219"/>
      <c r="I779" s="219"/>
      <c r="J779" s="219"/>
      <c r="K779" s="219"/>
      <c r="L779" s="219"/>
      <c r="M779" s="219"/>
      <c r="BE779" s="223">
        <v>730</v>
      </c>
      <c r="BF779" s="226">
        <f t="shared" si="61"/>
        <v>1261475.8643378767</v>
      </c>
      <c r="BG779" s="223">
        <v>730</v>
      </c>
      <c r="BH779" s="227">
        <f t="shared" si="62"/>
        <v>9.8300000000000002E-3</v>
      </c>
      <c r="BI779" s="226">
        <f t="shared" si="60"/>
        <v>12400.307746441327</v>
      </c>
      <c r="BJ779" s="225">
        <f t="shared" si="63"/>
        <v>0</v>
      </c>
    </row>
    <row r="780" spans="8:62" s="223" customFormat="1">
      <c r="H780" s="219"/>
      <c r="I780" s="219"/>
      <c r="J780" s="219"/>
      <c r="K780" s="219"/>
      <c r="L780" s="219"/>
      <c r="M780" s="219"/>
      <c r="BE780" s="223">
        <v>731</v>
      </c>
      <c r="BF780" s="226">
        <f t="shared" si="61"/>
        <v>1273876.172084318</v>
      </c>
      <c r="BG780" s="223">
        <v>731</v>
      </c>
      <c r="BH780" s="227">
        <f t="shared" si="62"/>
        <v>9.8300000000000002E-3</v>
      </c>
      <c r="BI780" s="226">
        <f t="shared" si="60"/>
        <v>12522.202771588847</v>
      </c>
      <c r="BJ780" s="225">
        <f t="shared" si="63"/>
        <v>0</v>
      </c>
    </row>
    <row r="781" spans="8:62" s="223" customFormat="1">
      <c r="H781" s="219"/>
      <c r="I781" s="219"/>
      <c r="J781" s="219"/>
      <c r="K781" s="219"/>
      <c r="L781" s="219"/>
      <c r="M781" s="219"/>
      <c r="BE781" s="223">
        <v>732</v>
      </c>
      <c r="BF781" s="226">
        <f t="shared" si="61"/>
        <v>1286398.3748559069</v>
      </c>
      <c r="BG781" s="223">
        <v>732</v>
      </c>
      <c r="BH781" s="227">
        <f t="shared" si="62"/>
        <v>9.8300000000000002E-3</v>
      </c>
      <c r="BI781" s="226">
        <f t="shared" si="60"/>
        <v>12645.296024833566</v>
      </c>
      <c r="BJ781" s="225">
        <f t="shared" si="63"/>
        <v>0</v>
      </c>
    </row>
    <row r="782" spans="8:62" s="223" customFormat="1">
      <c r="H782" s="219"/>
      <c r="I782" s="219"/>
      <c r="J782" s="219"/>
      <c r="K782" s="219"/>
      <c r="L782" s="219"/>
      <c r="M782" s="219"/>
      <c r="BE782" s="223">
        <v>733</v>
      </c>
      <c r="BF782" s="226">
        <f t="shared" si="61"/>
        <v>1299043.6708807405</v>
      </c>
      <c r="BG782" s="223">
        <v>733</v>
      </c>
      <c r="BH782" s="227">
        <f t="shared" si="62"/>
        <v>9.8300000000000002E-3</v>
      </c>
      <c r="BI782" s="226">
        <f t="shared" si="60"/>
        <v>12769.59928475768</v>
      </c>
      <c r="BJ782" s="225">
        <f t="shared" si="63"/>
        <v>0</v>
      </c>
    </row>
    <row r="783" spans="8:62" s="223" customFormat="1">
      <c r="H783" s="219"/>
      <c r="I783" s="219"/>
      <c r="J783" s="219"/>
      <c r="K783" s="219"/>
      <c r="L783" s="219"/>
      <c r="M783" s="219"/>
      <c r="BE783" s="223">
        <v>734</v>
      </c>
      <c r="BF783" s="226">
        <f t="shared" si="61"/>
        <v>1311813.2701654981</v>
      </c>
      <c r="BG783" s="223">
        <v>734</v>
      </c>
      <c r="BH783" s="227">
        <f t="shared" si="62"/>
        <v>9.8300000000000002E-3</v>
      </c>
      <c r="BI783" s="226">
        <f t="shared" si="60"/>
        <v>12895.124445726848</v>
      </c>
      <c r="BJ783" s="225">
        <f t="shared" si="63"/>
        <v>0</v>
      </c>
    </row>
    <row r="784" spans="8:62" s="223" customFormat="1">
      <c r="H784" s="219"/>
      <c r="I784" s="219"/>
      <c r="J784" s="219"/>
      <c r="K784" s="219"/>
      <c r="L784" s="219"/>
      <c r="M784" s="219"/>
      <c r="BE784" s="223">
        <v>735</v>
      </c>
      <c r="BF784" s="226">
        <f t="shared" si="61"/>
        <v>1324708.394611225</v>
      </c>
      <c r="BG784" s="223">
        <v>735</v>
      </c>
      <c r="BH784" s="227">
        <f t="shared" si="62"/>
        <v>9.8300000000000002E-3</v>
      </c>
      <c r="BI784" s="226">
        <f t="shared" si="60"/>
        <v>13021.883519028343</v>
      </c>
      <c r="BJ784" s="225">
        <f t="shared" si="63"/>
        <v>0</v>
      </c>
    </row>
    <row r="785" spans="8:62" s="223" customFormat="1">
      <c r="H785" s="219"/>
      <c r="I785" s="219"/>
      <c r="J785" s="219"/>
      <c r="K785" s="219"/>
      <c r="L785" s="219"/>
      <c r="M785" s="219"/>
      <c r="BE785" s="223">
        <v>736</v>
      </c>
      <c r="BF785" s="226">
        <f t="shared" si="61"/>
        <v>1337730.2781302533</v>
      </c>
      <c r="BG785" s="223">
        <v>736</v>
      </c>
      <c r="BH785" s="227">
        <f t="shared" si="62"/>
        <v>9.8300000000000002E-3</v>
      </c>
      <c r="BI785" s="226">
        <f t="shared" si="60"/>
        <v>13149.88863402039</v>
      </c>
      <c r="BJ785" s="225">
        <f t="shared" si="63"/>
        <v>0</v>
      </c>
    </row>
    <row r="786" spans="8:62" s="223" customFormat="1">
      <c r="H786" s="219"/>
      <c r="I786" s="219"/>
      <c r="J786" s="219"/>
      <c r="K786" s="219"/>
      <c r="L786" s="219"/>
      <c r="M786" s="219"/>
      <c r="BE786" s="223">
        <v>737</v>
      </c>
      <c r="BF786" s="226">
        <f t="shared" si="61"/>
        <v>1350880.1667642738</v>
      </c>
      <c r="BG786" s="223">
        <v>737</v>
      </c>
      <c r="BH786" s="227">
        <f t="shared" si="62"/>
        <v>9.8300000000000002E-3</v>
      </c>
      <c r="BI786" s="226">
        <f t="shared" si="60"/>
        <v>13279.152039292812</v>
      </c>
      <c r="BJ786" s="225">
        <f t="shared" si="63"/>
        <v>0</v>
      </c>
    </row>
    <row r="787" spans="8:62" s="223" customFormat="1">
      <c r="H787" s="219"/>
      <c r="I787" s="219"/>
      <c r="J787" s="219"/>
      <c r="K787" s="219"/>
      <c r="L787" s="219"/>
      <c r="M787" s="219"/>
      <c r="BE787" s="223">
        <v>738</v>
      </c>
      <c r="BF787" s="226">
        <f t="shared" si="61"/>
        <v>1364159.3188035665</v>
      </c>
      <c r="BG787" s="223">
        <v>738</v>
      </c>
      <c r="BH787" s="227">
        <f t="shared" si="62"/>
        <v>9.8300000000000002E-3</v>
      </c>
      <c r="BI787" s="226">
        <f t="shared" si="60"/>
        <v>13409.68610383906</v>
      </c>
      <c r="BJ787" s="225">
        <f t="shared" si="63"/>
        <v>0</v>
      </c>
    </row>
    <row r="788" spans="8:62" s="223" customFormat="1">
      <c r="H788" s="219"/>
      <c r="I788" s="219"/>
      <c r="J788" s="219"/>
      <c r="K788" s="219"/>
      <c r="L788" s="219"/>
      <c r="M788" s="219"/>
      <c r="BE788" s="223">
        <v>739</v>
      </c>
      <c r="BF788" s="226">
        <f t="shared" si="61"/>
        <v>1377569.0049074055</v>
      </c>
      <c r="BG788" s="223">
        <v>739</v>
      </c>
      <c r="BH788" s="227">
        <f t="shared" si="62"/>
        <v>9.8300000000000002E-3</v>
      </c>
      <c r="BI788" s="226">
        <f t="shared" si="60"/>
        <v>13541.503318239796</v>
      </c>
      <c r="BJ788" s="225">
        <f t="shared" si="63"/>
        <v>0</v>
      </c>
    </row>
    <row r="789" spans="8:62" s="223" customFormat="1">
      <c r="H789" s="219"/>
      <c r="I789" s="219"/>
      <c r="J789" s="219"/>
      <c r="K789" s="219"/>
      <c r="L789" s="219"/>
      <c r="M789" s="219"/>
      <c r="BE789" s="223">
        <v>740</v>
      </c>
      <c r="BF789" s="226">
        <f t="shared" si="61"/>
        <v>1391110.5082256452</v>
      </c>
      <c r="BG789" s="223">
        <v>740</v>
      </c>
      <c r="BH789" s="227">
        <f t="shared" si="62"/>
        <v>9.8300000000000002E-3</v>
      </c>
      <c r="BI789" s="226">
        <f t="shared" si="60"/>
        <v>13674.616295858092</v>
      </c>
      <c r="BJ789" s="225">
        <f t="shared" si="63"/>
        <v>0</v>
      </c>
    </row>
    <row r="790" spans="8:62" s="223" customFormat="1">
      <c r="H790" s="219"/>
      <c r="I790" s="219"/>
      <c r="J790" s="219"/>
      <c r="K790" s="219"/>
      <c r="L790" s="219"/>
      <c r="M790" s="219"/>
      <c r="BE790" s="223">
        <v>741</v>
      </c>
      <c r="BF790" s="226">
        <f t="shared" si="61"/>
        <v>1404785.1245215032</v>
      </c>
      <c r="BG790" s="223">
        <v>741</v>
      </c>
      <c r="BH790" s="227">
        <f t="shared" si="62"/>
        <v>9.8300000000000002E-3</v>
      </c>
      <c r="BI790" s="226">
        <f t="shared" si="60"/>
        <v>13809.037774046377</v>
      </c>
      <c r="BJ790" s="225">
        <f t="shared" si="63"/>
        <v>0</v>
      </c>
    </row>
    <row r="791" spans="8:62" s="223" customFormat="1">
      <c r="H791" s="219"/>
      <c r="I791" s="219"/>
      <c r="J791" s="219"/>
      <c r="K791" s="219"/>
      <c r="L791" s="219"/>
      <c r="M791" s="219"/>
      <c r="BE791" s="223">
        <v>742</v>
      </c>
      <c r="BF791" s="226">
        <f t="shared" si="61"/>
        <v>1418594.1622955496</v>
      </c>
      <c r="BG791" s="223">
        <v>742</v>
      </c>
      <c r="BH791" s="227">
        <f t="shared" si="62"/>
        <v>9.8300000000000002E-3</v>
      </c>
      <c r="BI791" s="226">
        <f t="shared" si="60"/>
        <v>13944.780615365253</v>
      </c>
      <c r="BJ791" s="225">
        <f t="shared" si="63"/>
        <v>0</v>
      </c>
    </row>
    <row r="792" spans="8:62" s="223" customFormat="1">
      <c r="H792" s="219"/>
      <c r="I792" s="219"/>
      <c r="J792" s="219"/>
      <c r="K792" s="219"/>
      <c r="L792" s="219"/>
      <c r="M792" s="219"/>
      <c r="BE792" s="223">
        <v>743</v>
      </c>
      <c r="BF792" s="226">
        <f t="shared" si="61"/>
        <v>1432538.942910915</v>
      </c>
      <c r="BG792" s="223">
        <v>743</v>
      </c>
      <c r="BH792" s="227">
        <f t="shared" si="62"/>
        <v>9.8300000000000002E-3</v>
      </c>
      <c r="BI792" s="226">
        <f t="shared" si="60"/>
        <v>14081.857808814295</v>
      </c>
      <c r="BJ792" s="225">
        <f t="shared" si="63"/>
        <v>0</v>
      </c>
    </row>
    <row r="793" spans="8:62" s="223" customFormat="1">
      <c r="H793" s="219"/>
      <c r="I793" s="219"/>
      <c r="J793" s="219"/>
      <c r="K793" s="219"/>
      <c r="L793" s="219"/>
      <c r="M793" s="219"/>
      <c r="BE793" s="223">
        <v>744</v>
      </c>
      <c r="BF793" s="226">
        <f t="shared" si="61"/>
        <v>1446620.8007197294</v>
      </c>
      <c r="BG793" s="223">
        <v>744</v>
      </c>
      <c r="BH793" s="227">
        <f t="shared" si="62"/>
        <v>9.8300000000000002E-3</v>
      </c>
      <c r="BI793" s="226">
        <f t="shared" si="60"/>
        <v>14220.282471074941</v>
      </c>
      <c r="BJ793" s="225">
        <f t="shared" si="63"/>
        <v>0</v>
      </c>
    </row>
    <row r="794" spans="8:62" s="223" customFormat="1">
      <c r="H794" s="219"/>
      <c r="I794" s="219"/>
      <c r="J794" s="219"/>
      <c r="K794" s="219"/>
      <c r="L794" s="219"/>
      <c r="M794" s="219"/>
      <c r="BE794" s="223">
        <v>745</v>
      </c>
      <c r="BF794" s="226">
        <f t="shared" si="61"/>
        <v>1460841.0831908043</v>
      </c>
      <c r="BG794" s="223">
        <v>745</v>
      </c>
      <c r="BH794" s="227">
        <f t="shared" si="62"/>
        <v>9.8300000000000002E-3</v>
      </c>
      <c r="BI794" s="226">
        <f t="shared" si="60"/>
        <v>14360.067847765607</v>
      </c>
      <c r="BJ794" s="225">
        <f t="shared" si="63"/>
        <v>0</v>
      </c>
    </row>
    <row r="795" spans="8:62" s="223" customFormat="1">
      <c r="H795" s="219"/>
      <c r="I795" s="219"/>
      <c r="J795" s="219"/>
      <c r="K795" s="219"/>
      <c r="L795" s="219"/>
      <c r="M795" s="219"/>
      <c r="BE795" s="223">
        <v>746</v>
      </c>
      <c r="BF795" s="226">
        <f t="shared" si="61"/>
        <v>1475201.1510385699</v>
      </c>
      <c r="BG795" s="223">
        <v>746</v>
      </c>
      <c r="BH795" s="227">
        <f t="shared" si="62"/>
        <v>9.8300000000000002E-3</v>
      </c>
      <c r="BI795" s="226">
        <f t="shared" si="60"/>
        <v>14501.227314709142</v>
      </c>
      <c r="BJ795" s="225">
        <f t="shared" si="63"/>
        <v>0</v>
      </c>
    </row>
    <row r="796" spans="8:62" s="223" customFormat="1">
      <c r="H796" s="219"/>
      <c r="I796" s="219"/>
      <c r="J796" s="219"/>
      <c r="K796" s="219"/>
      <c r="L796" s="219"/>
      <c r="M796" s="219"/>
      <c r="BE796" s="223">
        <v>747</v>
      </c>
      <c r="BF796" s="226">
        <f t="shared" si="61"/>
        <v>1489702.3783532791</v>
      </c>
      <c r="BG796" s="223">
        <v>747</v>
      </c>
      <c r="BH796" s="227">
        <f t="shared" si="62"/>
        <v>9.8300000000000002E-3</v>
      </c>
      <c r="BI796" s="226">
        <f t="shared" si="60"/>
        <v>14643.774379212733</v>
      </c>
      <c r="BJ796" s="225">
        <f t="shared" si="63"/>
        <v>0</v>
      </c>
    </row>
    <row r="797" spans="8:62" s="223" customFormat="1">
      <c r="H797" s="219"/>
      <c r="I797" s="219"/>
      <c r="J797" s="219"/>
      <c r="K797" s="219"/>
      <c r="L797" s="219"/>
      <c r="M797" s="219"/>
      <c r="BE797" s="223">
        <v>748</v>
      </c>
      <c r="BF797" s="226">
        <f t="shared" si="61"/>
        <v>1504346.1527324917</v>
      </c>
      <c r="BG797" s="223">
        <v>748</v>
      </c>
      <c r="BH797" s="227">
        <f t="shared" si="62"/>
        <v>9.8300000000000002E-3</v>
      </c>
      <c r="BI797" s="226">
        <f t="shared" si="60"/>
        <v>14787.722681360394</v>
      </c>
      <c r="BJ797" s="225">
        <f t="shared" si="63"/>
        <v>0</v>
      </c>
    </row>
    <row r="798" spans="8:62" s="223" customFormat="1">
      <c r="H798" s="219"/>
      <c r="I798" s="219"/>
      <c r="J798" s="219"/>
      <c r="K798" s="219"/>
      <c r="L798" s="219"/>
      <c r="M798" s="219"/>
      <c r="BE798" s="223">
        <v>749</v>
      </c>
      <c r="BF798" s="226">
        <f t="shared" si="61"/>
        <v>1519133.875413852</v>
      </c>
      <c r="BG798" s="223">
        <v>749</v>
      </c>
      <c r="BH798" s="227">
        <f t="shared" si="62"/>
        <v>9.8300000000000002E-3</v>
      </c>
      <c r="BI798" s="226">
        <f t="shared" si="60"/>
        <v>14933.085995318166</v>
      </c>
      <c r="BJ798" s="225">
        <f t="shared" si="63"/>
        <v>0</v>
      </c>
    </row>
    <row r="799" spans="8:62" s="223" customFormat="1">
      <c r="H799" s="219"/>
      <c r="I799" s="219"/>
      <c r="J799" s="219"/>
      <c r="K799" s="219"/>
      <c r="L799" s="219"/>
      <c r="M799" s="219"/>
      <c r="BE799" s="223">
        <v>750</v>
      </c>
      <c r="BF799" s="226">
        <f t="shared" si="61"/>
        <v>1534066.9614091702</v>
      </c>
      <c r="BG799" s="223">
        <v>750</v>
      </c>
      <c r="BH799" s="227">
        <f t="shared" si="62"/>
        <v>9.8300000000000002E-3</v>
      </c>
      <c r="BI799" s="226">
        <f t="shared" si="60"/>
        <v>15079.878230652143</v>
      </c>
      <c r="BJ799" s="225">
        <f t="shared" si="63"/>
        <v>0</v>
      </c>
    </row>
    <row r="800" spans="8:62" s="223" customFormat="1">
      <c r="H800" s="219"/>
      <c r="I800" s="219"/>
      <c r="J800" s="219"/>
      <c r="K800" s="219"/>
      <c r="L800" s="219"/>
      <c r="M800" s="219"/>
      <c r="BE800" s="223">
        <v>751</v>
      </c>
      <c r="BF800" s="226">
        <f t="shared" si="61"/>
        <v>1549146.8396398223</v>
      </c>
      <c r="BG800" s="223">
        <v>751</v>
      </c>
      <c r="BH800" s="227">
        <f t="shared" si="62"/>
        <v>9.8300000000000002E-3</v>
      </c>
      <c r="BI800" s="226">
        <f t="shared" si="60"/>
        <v>15228.113433659453</v>
      </c>
      <c r="BJ800" s="225">
        <f t="shared" si="63"/>
        <v>0</v>
      </c>
    </row>
    <row r="801" spans="8:62" s="223" customFormat="1">
      <c r="H801" s="219"/>
      <c r="I801" s="219"/>
      <c r="J801" s="219"/>
      <c r="K801" s="219"/>
      <c r="L801" s="219"/>
      <c r="M801" s="219"/>
      <c r="BE801" s="223">
        <v>752</v>
      </c>
      <c r="BF801" s="226">
        <f t="shared" si="61"/>
        <v>1564374.9530734818</v>
      </c>
      <c r="BG801" s="223">
        <v>752</v>
      </c>
      <c r="BH801" s="227">
        <f t="shared" si="62"/>
        <v>9.8300000000000002E-3</v>
      </c>
      <c r="BI801" s="226">
        <f t="shared" si="60"/>
        <v>15377.805788712327</v>
      </c>
      <c r="BJ801" s="225">
        <f t="shared" si="63"/>
        <v>0</v>
      </c>
    </row>
    <row r="802" spans="8:62" s="223" customFormat="1">
      <c r="H802" s="219"/>
      <c r="I802" s="219"/>
      <c r="J802" s="219"/>
      <c r="K802" s="219"/>
      <c r="L802" s="219"/>
      <c r="M802" s="219"/>
      <c r="BE802" s="223">
        <v>753</v>
      </c>
      <c r="BF802" s="226">
        <f t="shared" si="61"/>
        <v>1579752.7588621941</v>
      </c>
      <c r="BG802" s="223">
        <v>753</v>
      </c>
      <c r="BH802" s="227">
        <f t="shared" si="62"/>
        <v>9.8300000000000002E-3</v>
      </c>
      <c r="BI802" s="226">
        <f t="shared" si="60"/>
        <v>15528.969619615369</v>
      </c>
      <c r="BJ802" s="225">
        <f t="shared" si="63"/>
        <v>0</v>
      </c>
    </row>
    <row r="803" spans="8:62" s="223" customFormat="1">
      <c r="H803" s="219"/>
      <c r="I803" s="219"/>
      <c r="J803" s="219"/>
      <c r="K803" s="219"/>
      <c r="L803" s="219"/>
      <c r="M803" s="219"/>
      <c r="BE803" s="223">
        <v>754</v>
      </c>
      <c r="BF803" s="226">
        <f t="shared" si="61"/>
        <v>1595281.7284818096</v>
      </c>
      <c r="BG803" s="223">
        <v>754</v>
      </c>
      <c r="BH803" s="227">
        <f t="shared" si="62"/>
        <v>9.8300000000000002E-3</v>
      </c>
      <c r="BI803" s="226">
        <f t="shared" si="60"/>
        <v>15681.61939097619</v>
      </c>
      <c r="BJ803" s="225">
        <f t="shared" si="63"/>
        <v>0</v>
      </c>
    </row>
    <row r="804" spans="8:62" s="223" customFormat="1">
      <c r="H804" s="219"/>
      <c r="I804" s="219"/>
      <c r="J804" s="219"/>
      <c r="K804" s="219"/>
      <c r="L804" s="219"/>
      <c r="M804" s="219"/>
      <c r="BE804" s="223">
        <v>755</v>
      </c>
      <c r="BF804" s="226">
        <f t="shared" si="61"/>
        <v>1610963.3478727858</v>
      </c>
      <c r="BG804" s="223">
        <v>755</v>
      </c>
      <c r="BH804" s="227">
        <f t="shared" si="62"/>
        <v>9.8300000000000002E-3</v>
      </c>
      <c r="BI804" s="226">
        <f t="shared" si="60"/>
        <v>15835.769709589484</v>
      </c>
      <c r="BJ804" s="225">
        <f t="shared" si="63"/>
        <v>0</v>
      </c>
    </row>
    <row r="805" spans="8:62" s="223" customFormat="1">
      <c r="H805" s="219"/>
      <c r="I805" s="219"/>
      <c r="J805" s="219"/>
      <c r="K805" s="219"/>
      <c r="L805" s="219"/>
      <c r="M805" s="219"/>
      <c r="BE805" s="223">
        <v>756</v>
      </c>
      <c r="BF805" s="226">
        <f t="shared" si="61"/>
        <v>1626799.1175823752</v>
      </c>
      <c r="BG805" s="223">
        <v>756</v>
      </c>
      <c r="BH805" s="227">
        <f t="shared" si="62"/>
        <v>9.8300000000000002E-3</v>
      </c>
      <c r="BI805" s="226">
        <f t="shared" si="60"/>
        <v>15991.435325834749</v>
      </c>
      <c r="BJ805" s="225">
        <f t="shared" si="63"/>
        <v>0</v>
      </c>
    </row>
    <row r="806" spans="8:62" s="223" customFormat="1">
      <c r="H806" s="219"/>
      <c r="I806" s="219"/>
      <c r="J806" s="219"/>
      <c r="K806" s="219"/>
      <c r="L806" s="219"/>
      <c r="M806" s="219"/>
      <c r="BE806" s="223">
        <v>757</v>
      </c>
      <c r="BF806" s="226">
        <f t="shared" si="61"/>
        <v>1642790.5529082099</v>
      </c>
      <c r="BG806" s="223">
        <v>757</v>
      </c>
      <c r="BH806" s="227">
        <f t="shared" si="62"/>
        <v>9.8300000000000002E-3</v>
      </c>
      <c r="BI806" s="226">
        <f t="shared" si="60"/>
        <v>16148.631135087704</v>
      </c>
      <c r="BJ806" s="225">
        <f t="shared" si="63"/>
        <v>0</v>
      </c>
    </row>
    <row r="807" spans="8:62" s="223" customFormat="1">
      <c r="H807" s="219"/>
      <c r="I807" s="219"/>
      <c r="J807" s="219"/>
      <c r="K807" s="219"/>
      <c r="L807" s="219"/>
      <c r="M807" s="219"/>
      <c r="BE807" s="223">
        <v>758</v>
      </c>
      <c r="BF807" s="226">
        <f t="shared" si="61"/>
        <v>1658939.1840432975</v>
      </c>
      <c r="BG807" s="223">
        <v>758</v>
      </c>
      <c r="BH807" s="227">
        <f t="shared" si="62"/>
        <v>9.8300000000000002E-3</v>
      </c>
      <c r="BI807" s="226">
        <f t="shared" si="60"/>
        <v>16307.372179145616</v>
      </c>
      <c r="BJ807" s="225">
        <f t="shared" si="63"/>
        <v>0</v>
      </c>
    </row>
    <row r="808" spans="8:62" s="223" customFormat="1">
      <c r="H808" s="219"/>
      <c r="I808" s="219"/>
      <c r="J808" s="219"/>
      <c r="K808" s="219"/>
      <c r="L808" s="219"/>
      <c r="M808" s="219"/>
      <c r="BE808" s="223">
        <v>759</v>
      </c>
      <c r="BF808" s="226">
        <f t="shared" si="61"/>
        <v>1675246.5562224432</v>
      </c>
      <c r="BG808" s="223">
        <v>759</v>
      </c>
      <c r="BH808" s="227">
        <f t="shared" si="62"/>
        <v>9.8300000000000002E-3</v>
      </c>
      <c r="BI808" s="226">
        <f t="shared" si="60"/>
        <v>16467.673647666616</v>
      </c>
      <c r="BJ808" s="225">
        <f t="shared" si="63"/>
        <v>0</v>
      </c>
    </row>
    <row r="809" spans="8:62" s="223" customFormat="1">
      <c r="H809" s="219"/>
      <c r="I809" s="219"/>
      <c r="J809" s="219"/>
      <c r="K809" s="219"/>
      <c r="L809" s="219"/>
      <c r="M809" s="219"/>
      <c r="BE809" s="223">
        <v>760</v>
      </c>
      <c r="BF809" s="226">
        <f t="shared" si="61"/>
        <v>1691714.2298701098</v>
      </c>
      <c r="BG809" s="223">
        <v>760</v>
      </c>
      <c r="BH809" s="227">
        <f t="shared" si="62"/>
        <v>9.8300000000000002E-3</v>
      </c>
      <c r="BI809" s="226">
        <f t="shared" si="60"/>
        <v>16629.550879623181</v>
      </c>
      <c r="BJ809" s="225">
        <f t="shared" si="63"/>
        <v>0</v>
      </c>
    </row>
    <row r="810" spans="8:62" s="223" customFormat="1">
      <c r="H810" s="219"/>
      <c r="I810" s="219"/>
      <c r="J810" s="219"/>
      <c r="K810" s="219"/>
      <c r="L810" s="219"/>
      <c r="M810" s="219"/>
      <c r="BE810" s="223">
        <v>761</v>
      </c>
      <c r="BF810" s="226">
        <f t="shared" si="61"/>
        <v>1708343.7807497331</v>
      </c>
      <c r="BG810" s="223">
        <v>761</v>
      </c>
      <c r="BH810" s="227">
        <f t="shared" si="62"/>
        <v>9.8300000000000002E-3</v>
      </c>
      <c r="BI810" s="226">
        <f t="shared" si="60"/>
        <v>16793.019364769876</v>
      </c>
      <c r="BJ810" s="225">
        <f t="shared" si="63"/>
        <v>0</v>
      </c>
    </row>
    <row r="811" spans="8:62" s="223" customFormat="1">
      <c r="H811" s="219"/>
      <c r="I811" s="219"/>
      <c r="J811" s="219"/>
      <c r="K811" s="219"/>
      <c r="L811" s="219"/>
      <c r="M811" s="219"/>
      <c r="BE811" s="223">
        <v>762</v>
      </c>
      <c r="BF811" s="226">
        <f t="shared" si="61"/>
        <v>1725136.8001145029</v>
      </c>
      <c r="BG811" s="223">
        <v>762</v>
      </c>
      <c r="BH811" s="227">
        <f t="shared" si="62"/>
        <v>9.8300000000000002E-3</v>
      </c>
      <c r="BI811" s="226">
        <f t="shared" si="60"/>
        <v>16958.094745125563</v>
      </c>
      <c r="BJ811" s="225">
        <f t="shared" si="63"/>
        <v>0</v>
      </c>
    </row>
    <row r="812" spans="8:62" s="223" customFormat="1">
      <c r="H812" s="219"/>
      <c r="I812" s="219"/>
      <c r="J812" s="219"/>
      <c r="K812" s="219"/>
      <c r="L812" s="219"/>
      <c r="M812" s="219"/>
      <c r="BE812" s="223">
        <v>763</v>
      </c>
      <c r="BF812" s="226">
        <f t="shared" si="61"/>
        <v>1742094.8948596285</v>
      </c>
      <c r="BG812" s="223">
        <v>763</v>
      </c>
      <c r="BH812" s="227">
        <f t="shared" si="62"/>
        <v>9.8300000000000002E-3</v>
      </c>
      <c r="BI812" s="226">
        <f t="shared" si="60"/>
        <v>17124.792816470148</v>
      </c>
      <c r="BJ812" s="225">
        <f t="shared" si="63"/>
        <v>0</v>
      </c>
    </row>
    <row r="813" spans="8:62" s="223" customFormat="1">
      <c r="H813" s="219"/>
      <c r="I813" s="219"/>
      <c r="J813" s="219"/>
      <c r="K813" s="219"/>
      <c r="L813" s="219"/>
      <c r="M813" s="219"/>
      <c r="BE813" s="223">
        <v>764</v>
      </c>
      <c r="BF813" s="226">
        <f t="shared" si="61"/>
        <v>1759219.6876760987</v>
      </c>
      <c r="BG813" s="223">
        <v>764</v>
      </c>
      <c r="BH813" s="227">
        <f t="shared" si="62"/>
        <v>9.8300000000000002E-3</v>
      </c>
      <c r="BI813" s="226">
        <f t="shared" si="60"/>
        <v>17293.129529856051</v>
      </c>
      <c r="BJ813" s="225">
        <f t="shared" si="63"/>
        <v>0</v>
      </c>
    </row>
    <row r="814" spans="8:62" s="223" customFormat="1">
      <c r="H814" s="219"/>
      <c r="I814" s="219"/>
      <c r="J814" s="219"/>
      <c r="K814" s="219"/>
      <c r="L814" s="219"/>
      <c r="M814" s="219"/>
      <c r="BE814" s="223">
        <v>765</v>
      </c>
      <c r="BF814" s="226">
        <f t="shared" si="61"/>
        <v>1776512.8172059548</v>
      </c>
      <c r="BG814" s="223">
        <v>765</v>
      </c>
      <c r="BH814" s="227">
        <f t="shared" si="62"/>
        <v>9.8300000000000002E-3</v>
      </c>
      <c r="BI814" s="226">
        <f t="shared" si="60"/>
        <v>17463.120993134537</v>
      </c>
      <c r="BJ814" s="225">
        <f t="shared" si="63"/>
        <v>0</v>
      </c>
    </row>
    <row r="815" spans="8:62" s="223" customFormat="1">
      <c r="H815" s="219"/>
      <c r="I815" s="219"/>
      <c r="J815" s="219"/>
      <c r="K815" s="219"/>
      <c r="L815" s="219"/>
      <c r="M815" s="219"/>
      <c r="BE815" s="223">
        <v>766</v>
      </c>
      <c r="BF815" s="226">
        <f t="shared" si="61"/>
        <v>1793975.9381990894</v>
      </c>
      <c r="BG815" s="223">
        <v>766</v>
      </c>
      <c r="BH815" s="227">
        <f t="shared" si="62"/>
        <v>9.8300000000000002E-3</v>
      </c>
      <c r="BI815" s="226">
        <f t="shared" si="60"/>
        <v>17634.783472497049</v>
      </c>
      <c r="BJ815" s="225">
        <f t="shared" si="63"/>
        <v>0</v>
      </c>
    </row>
    <row r="816" spans="8:62" s="223" customFormat="1">
      <c r="H816" s="219"/>
      <c r="I816" s="219"/>
      <c r="J816" s="219"/>
      <c r="K816" s="219"/>
      <c r="L816" s="219"/>
      <c r="M816" s="219"/>
      <c r="BE816" s="223">
        <v>767</v>
      </c>
      <c r="BF816" s="226">
        <f t="shared" si="61"/>
        <v>1811610.7216715864</v>
      </c>
      <c r="BG816" s="223">
        <v>767</v>
      </c>
      <c r="BH816" s="227">
        <f t="shared" si="62"/>
        <v>9.8300000000000002E-3</v>
      </c>
      <c r="BI816" s="226">
        <f t="shared" si="60"/>
        <v>17808.133394031694</v>
      </c>
      <c r="BJ816" s="225">
        <f t="shared" si="63"/>
        <v>0</v>
      </c>
    </row>
    <row r="817" spans="8:62" s="223" customFormat="1">
      <c r="H817" s="219"/>
      <c r="I817" s="219"/>
      <c r="J817" s="219"/>
      <c r="K817" s="219"/>
      <c r="L817" s="219"/>
      <c r="M817" s="219"/>
      <c r="BE817" s="223">
        <v>768</v>
      </c>
      <c r="BF817" s="226">
        <f t="shared" si="61"/>
        <v>1829418.8550656182</v>
      </c>
      <c r="BG817" s="223">
        <v>768</v>
      </c>
      <c r="BH817" s="227">
        <f t="shared" si="62"/>
        <v>9.8300000000000002E-3</v>
      </c>
      <c r="BI817" s="226">
        <f t="shared" si="60"/>
        <v>17983.187345295028</v>
      </c>
      <c r="BJ817" s="225">
        <f t="shared" si="63"/>
        <v>0</v>
      </c>
    </row>
    <row r="818" spans="8:62" s="223" customFormat="1">
      <c r="H818" s="219"/>
      <c r="I818" s="219"/>
      <c r="J818" s="219"/>
      <c r="K818" s="219"/>
      <c r="L818" s="219"/>
      <c r="M818" s="219"/>
      <c r="BE818" s="223">
        <v>769</v>
      </c>
      <c r="BF818" s="226">
        <f t="shared" si="61"/>
        <v>1847402.0424109132</v>
      </c>
      <c r="BG818" s="223">
        <v>769</v>
      </c>
      <c r="BH818" s="227">
        <f t="shared" si="62"/>
        <v>9.8300000000000002E-3</v>
      </c>
      <c r="BI818" s="226">
        <f t="shared" ref="BI818:BI881" si="64">BF818*BH818</f>
        <v>18159.962076899275</v>
      </c>
      <c r="BJ818" s="225">
        <f t="shared" si="63"/>
        <v>0</v>
      </c>
    </row>
    <row r="819" spans="8:62" s="223" customFormat="1">
      <c r="H819" s="219"/>
      <c r="I819" s="219"/>
      <c r="J819" s="219"/>
      <c r="K819" s="219"/>
      <c r="L819" s="219"/>
      <c r="M819" s="219"/>
      <c r="BE819" s="223">
        <v>770</v>
      </c>
      <c r="BF819" s="226">
        <f t="shared" ref="BF819:BF882" si="65">BF818+BI818+BJ819</f>
        <v>1865562.0044878125</v>
      </c>
      <c r="BG819" s="223">
        <v>770</v>
      </c>
      <c r="BH819" s="227">
        <f t="shared" ref="BH819:BH882" si="66">BH818</f>
        <v>9.8300000000000002E-3</v>
      </c>
      <c r="BI819" s="226">
        <f t="shared" si="64"/>
        <v>18338.474504115198</v>
      </c>
      <c r="BJ819" s="225">
        <f t="shared" ref="BJ819:BJ882" si="67">BJ818</f>
        <v>0</v>
      </c>
    </row>
    <row r="820" spans="8:62" s="223" customFormat="1">
      <c r="H820" s="219"/>
      <c r="I820" s="219"/>
      <c r="J820" s="219"/>
      <c r="K820" s="219"/>
      <c r="L820" s="219"/>
      <c r="M820" s="219"/>
      <c r="BE820" s="223">
        <v>771</v>
      </c>
      <c r="BF820" s="226">
        <f t="shared" si="65"/>
        <v>1883900.4789919278</v>
      </c>
      <c r="BG820" s="223">
        <v>771</v>
      </c>
      <c r="BH820" s="227">
        <f t="shared" si="66"/>
        <v>9.8300000000000002E-3</v>
      </c>
      <c r="BI820" s="226">
        <f t="shared" si="64"/>
        <v>18518.741708490652</v>
      </c>
      <c r="BJ820" s="225">
        <f t="shared" si="67"/>
        <v>0</v>
      </c>
    </row>
    <row r="821" spans="8:62" s="223" customFormat="1">
      <c r="H821" s="219"/>
      <c r="I821" s="219"/>
      <c r="J821" s="219"/>
      <c r="K821" s="219"/>
      <c r="L821" s="219"/>
      <c r="M821" s="219"/>
      <c r="BE821" s="223">
        <v>772</v>
      </c>
      <c r="BF821" s="226">
        <f t="shared" si="65"/>
        <v>1902419.2207004186</v>
      </c>
      <c r="BG821" s="223">
        <v>772</v>
      </c>
      <c r="BH821" s="227">
        <f t="shared" si="66"/>
        <v>9.8300000000000002E-3</v>
      </c>
      <c r="BI821" s="226">
        <f t="shared" si="64"/>
        <v>18700.780939485114</v>
      </c>
      <c r="BJ821" s="225">
        <f t="shared" si="67"/>
        <v>0</v>
      </c>
    </row>
    <row r="822" spans="8:62" s="223" customFormat="1">
      <c r="H822" s="219"/>
      <c r="I822" s="219"/>
      <c r="J822" s="219"/>
      <c r="K822" s="219"/>
      <c r="L822" s="219"/>
      <c r="M822" s="219"/>
      <c r="BE822" s="223">
        <v>773</v>
      </c>
      <c r="BF822" s="226">
        <f t="shared" si="65"/>
        <v>1921120.0016399038</v>
      </c>
      <c r="BG822" s="223">
        <v>773</v>
      </c>
      <c r="BH822" s="227">
        <f t="shared" si="66"/>
        <v>9.8300000000000002E-3</v>
      </c>
      <c r="BI822" s="226">
        <f t="shared" si="64"/>
        <v>18884.609616120255</v>
      </c>
      <c r="BJ822" s="225">
        <f t="shared" si="67"/>
        <v>0</v>
      </c>
    </row>
    <row r="823" spans="8:62" s="223" customFormat="1">
      <c r="H823" s="219"/>
      <c r="I823" s="219"/>
      <c r="J823" s="219"/>
      <c r="K823" s="219"/>
      <c r="L823" s="219"/>
      <c r="M823" s="219"/>
      <c r="BE823" s="223">
        <v>774</v>
      </c>
      <c r="BF823" s="226">
        <f t="shared" si="65"/>
        <v>1940004.6112560241</v>
      </c>
      <c r="BG823" s="223">
        <v>774</v>
      </c>
      <c r="BH823" s="227">
        <f t="shared" si="66"/>
        <v>9.8300000000000002E-3</v>
      </c>
      <c r="BI823" s="226">
        <f t="shared" si="64"/>
        <v>19070.245328646717</v>
      </c>
      <c r="BJ823" s="225">
        <f t="shared" si="67"/>
        <v>0</v>
      </c>
    </row>
    <row r="824" spans="8:62" s="223" customFormat="1">
      <c r="H824" s="219"/>
      <c r="I824" s="219"/>
      <c r="J824" s="219"/>
      <c r="K824" s="219"/>
      <c r="L824" s="219"/>
      <c r="M824" s="219"/>
      <c r="BE824" s="223">
        <v>775</v>
      </c>
      <c r="BF824" s="226">
        <f t="shared" si="65"/>
        <v>1959074.8565846707</v>
      </c>
      <c r="BG824" s="223">
        <v>775</v>
      </c>
      <c r="BH824" s="227">
        <f t="shared" si="66"/>
        <v>9.8300000000000002E-3</v>
      </c>
      <c r="BI824" s="226">
        <f t="shared" si="64"/>
        <v>19257.705840227314</v>
      </c>
      <c r="BJ824" s="225">
        <f t="shared" si="67"/>
        <v>0</v>
      </c>
    </row>
    <row r="825" spans="8:62" s="223" customFormat="1">
      <c r="H825" s="219"/>
      <c r="I825" s="219"/>
      <c r="J825" s="219"/>
      <c r="K825" s="219"/>
      <c r="L825" s="219"/>
      <c r="M825" s="219"/>
      <c r="BE825" s="223">
        <v>776</v>
      </c>
      <c r="BF825" s="226">
        <f t="shared" si="65"/>
        <v>1978332.5624248981</v>
      </c>
      <c r="BG825" s="223">
        <v>776</v>
      </c>
      <c r="BH825" s="227">
        <f t="shared" si="66"/>
        <v>9.8300000000000002E-3</v>
      </c>
      <c r="BI825" s="226">
        <f t="shared" si="64"/>
        <v>19447.009088636751</v>
      </c>
      <c r="BJ825" s="225">
        <f t="shared" si="67"/>
        <v>0</v>
      </c>
    </row>
    <row r="826" spans="8:62" s="223" customFormat="1">
      <c r="H826" s="219"/>
      <c r="I826" s="219"/>
      <c r="J826" s="219"/>
      <c r="K826" s="219"/>
      <c r="L826" s="219"/>
      <c r="M826" s="219"/>
      <c r="BE826" s="223">
        <v>777</v>
      </c>
      <c r="BF826" s="226">
        <f t="shared" si="65"/>
        <v>1997779.571513535</v>
      </c>
      <c r="BG826" s="223">
        <v>777</v>
      </c>
      <c r="BH826" s="227">
        <f t="shared" si="66"/>
        <v>9.8300000000000002E-3</v>
      </c>
      <c r="BI826" s="226">
        <f t="shared" si="64"/>
        <v>19638.173187978049</v>
      </c>
      <c r="BJ826" s="225">
        <f t="shared" si="67"/>
        <v>0</v>
      </c>
    </row>
    <row r="827" spans="8:62" s="223" customFormat="1">
      <c r="H827" s="219"/>
      <c r="I827" s="219"/>
      <c r="J827" s="219"/>
      <c r="K827" s="219"/>
      <c r="L827" s="219"/>
      <c r="M827" s="219"/>
      <c r="BE827" s="223">
        <v>778</v>
      </c>
      <c r="BF827" s="226">
        <f t="shared" si="65"/>
        <v>2017417.7447015131</v>
      </c>
      <c r="BG827" s="223">
        <v>778</v>
      </c>
      <c r="BH827" s="227">
        <f t="shared" si="66"/>
        <v>9.8300000000000002E-3</v>
      </c>
      <c r="BI827" s="226">
        <f t="shared" si="64"/>
        <v>19831.216430415872</v>
      </c>
      <c r="BJ827" s="225">
        <f t="shared" si="67"/>
        <v>0</v>
      </c>
    </row>
    <row r="828" spans="8:62" s="223" customFormat="1">
      <c r="H828" s="219"/>
      <c r="I828" s="219"/>
      <c r="J828" s="219"/>
      <c r="K828" s="219"/>
      <c r="L828" s="219"/>
      <c r="M828" s="219"/>
      <c r="BE828" s="223">
        <v>779</v>
      </c>
      <c r="BF828" s="226">
        <f t="shared" si="65"/>
        <v>2037248.961131929</v>
      </c>
      <c r="BG828" s="223">
        <v>779</v>
      </c>
      <c r="BH828" s="227">
        <f t="shared" si="66"/>
        <v>9.8300000000000002E-3</v>
      </c>
      <c r="BI828" s="226">
        <f t="shared" si="64"/>
        <v>20026.157287926861</v>
      </c>
      <c r="BJ828" s="225">
        <f t="shared" si="67"/>
        <v>0</v>
      </c>
    </row>
    <row r="829" spans="8:62" s="223" customFormat="1">
      <c r="H829" s="219"/>
      <c r="I829" s="219"/>
      <c r="J829" s="219"/>
      <c r="K829" s="219"/>
      <c r="L829" s="219"/>
      <c r="M829" s="219"/>
      <c r="BE829" s="223">
        <v>780</v>
      </c>
      <c r="BF829" s="226">
        <f t="shared" si="65"/>
        <v>2057275.1184198558</v>
      </c>
      <c r="BG829" s="223">
        <v>780</v>
      </c>
      <c r="BH829" s="227">
        <f t="shared" si="66"/>
        <v>9.8300000000000002E-3</v>
      </c>
      <c r="BI829" s="226">
        <f t="shared" si="64"/>
        <v>20223.014414067184</v>
      </c>
      <c r="BJ829" s="225">
        <f t="shared" si="67"/>
        <v>0</v>
      </c>
    </row>
    <row r="830" spans="8:62" s="223" customFormat="1">
      <c r="H830" s="219"/>
      <c r="I830" s="219"/>
      <c r="J830" s="219"/>
      <c r="K830" s="219"/>
      <c r="L830" s="219"/>
      <c r="M830" s="219"/>
      <c r="BE830" s="223">
        <v>781</v>
      </c>
      <c r="BF830" s="226">
        <f t="shared" si="65"/>
        <v>2077498.132833923</v>
      </c>
      <c r="BG830" s="223">
        <v>781</v>
      </c>
      <c r="BH830" s="227">
        <f t="shared" si="66"/>
        <v>9.8300000000000002E-3</v>
      </c>
      <c r="BI830" s="226">
        <f t="shared" si="64"/>
        <v>20421.806645757464</v>
      </c>
      <c r="BJ830" s="225">
        <f t="shared" si="67"/>
        <v>0</v>
      </c>
    </row>
    <row r="831" spans="8:62" s="223" customFormat="1">
      <c r="H831" s="219"/>
      <c r="I831" s="219"/>
      <c r="J831" s="219"/>
      <c r="K831" s="219"/>
      <c r="L831" s="219"/>
      <c r="M831" s="219"/>
      <c r="BE831" s="223">
        <v>782</v>
      </c>
      <c r="BF831" s="226">
        <f t="shared" si="65"/>
        <v>2097919.9394796803</v>
      </c>
      <c r="BG831" s="223">
        <v>782</v>
      </c>
      <c r="BH831" s="227">
        <f t="shared" si="66"/>
        <v>9.8300000000000002E-3</v>
      </c>
      <c r="BI831" s="226">
        <f t="shared" si="64"/>
        <v>20622.553005085258</v>
      </c>
      <c r="BJ831" s="225">
        <f t="shared" si="67"/>
        <v>0</v>
      </c>
    </row>
    <row r="832" spans="8:62" s="223" customFormat="1">
      <c r="H832" s="219"/>
      <c r="I832" s="219"/>
      <c r="J832" s="219"/>
      <c r="K832" s="219"/>
      <c r="L832" s="219"/>
      <c r="M832" s="219"/>
      <c r="BE832" s="223">
        <v>783</v>
      </c>
      <c r="BF832" s="226">
        <f t="shared" si="65"/>
        <v>2118542.4924847656</v>
      </c>
      <c r="BG832" s="223">
        <v>783</v>
      </c>
      <c r="BH832" s="227">
        <f t="shared" si="66"/>
        <v>9.8300000000000002E-3</v>
      </c>
      <c r="BI832" s="226">
        <f t="shared" si="64"/>
        <v>20825.272701125246</v>
      </c>
      <c r="BJ832" s="225">
        <f t="shared" si="67"/>
        <v>0</v>
      </c>
    </row>
    <row r="833" spans="8:62" s="223" customFormat="1">
      <c r="H833" s="219"/>
      <c r="I833" s="219"/>
      <c r="J833" s="219"/>
      <c r="K833" s="219"/>
      <c r="L833" s="219"/>
      <c r="M833" s="219"/>
      <c r="BE833" s="223">
        <v>784</v>
      </c>
      <c r="BF833" s="226">
        <f t="shared" si="65"/>
        <v>2139367.7651858907</v>
      </c>
      <c r="BG833" s="223">
        <v>784</v>
      </c>
      <c r="BH833" s="227">
        <f t="shared" si="66"/>
        <v>9.8300000000000002E-3</v>
      </c>
      <c r="BI833" s="226">
        <f t="shared" si="64"/>
        <v>21029.985131777306</v>
      </c>
      <c r="BJ833" s="225">
        <f t="shared" si="67"/>
        <v>0</v>
      </c>
    </row>
    <row r="834" spans="8:62" s="223" customFormat="1">
      <c r="H834" s="219"/>
      <c r="I834" s="219"/>
      <c r="J834" s="219"/>
      <c r="K834" s="219"/>
      <c r="L834" s="219"/>
      <c r="M834" s="219"/>
      <c r="BE834" s="223">
        <v>785</v>
      </c>
      <c r="BF834" s="226">
        <f t="shared" si="65"/>
        <v>2160397.7503176681</v>
      </c>
      <c r="BG834" s="223">
        <v>785</v>
      </c>
      <c r="BH834" s="227">
        <f t="shared" si="66"/>
        <v>9.8300000000000002E-3</v>
      </c>
      <c r="BI834" s="226">
        <f t="shared" si="64"/>
        <v>21236.709885622677</v>
      </c>
      <c r="BJ834" s="225">
        <f t="shared" si="67"/>
        <v>0</v>
      </c>
    </row>
    <row r="835" spans="8:62" s="223" customFormat="1">
      <c r="H835" s="219"/>
      <c r="I835" s="219"/>
      <c r="J835" s="219"/>
      <c r="K835" s="219"/>
      <c r="L835" s="219"/>
      <c r="M835" s="219"/>
      <c r="BE835" s="223">
        <v>786</v>
      </c>
      <c r="BF835" s="226">
        <f t="shared" si="65"/>
        <v>2181634.4602032909</v>
      </c>
      <c r="BG835" s="223">
        <v>786</v>
      </c>
      <c r="BH835" s="227">
        <f t="shared" si="66"/>
        <v>9.8300000000000002E-3</v>
      </c>
      <c r="BI835" s="226">
        <f t="shared" si="64"/>
        <v>21445.466743798352</v>
      </c>
      <c r="BJ835" s="225">
        <f t="shared" si="67"/>
        <v>0</v>
      </c>
    </row>
    <row r="836" spans="8:62" s="223" customFormat="1">
      <c r="H836" s="219"/>
      <c r="I836" s="219"/>
      <c r="J836" s="219"/>
      <c r="K836" s="219"/>
      <c r="L836" s="219"/>
      <c r="M836" s="219"/>
      <c r="BE836" s="223">
        <v>787</v>
      </c>
      <c r="BF836" s="226">
        <f t="shared" si="65"/>
        <v>2203079.9269470894</v>
      </c>
      <c r="BG836" s="223">
        <v>787</v>
      </c>
      <c r="BH836" s="227">
        <f t="shared" si="66"/>
        <v>9.8300000000000002E-3</v>
      </c>
      <c r="BI836" s="226">
        <f t="shared" si="64"/>
        <v>21656.275681889889</v>
      </c>
      <c r="BJ836" s="225">
        <f t="shared" si="67"/>
        <v>0</v>
      </c>
    </row>
    <row r="837" spans="8:62" s="223" customFormat="1">
      <c r="H837" s="219"/>
      <c r="I837" s="219"/>
      <c r="J837" s="219"/>
      <c r="K837" s="219"/>
      <c r="L837" s="219"/>
      <c r="M837" s="219"/>
      <c r="BE837" s="223">
        <v>788</v>
      </c>
      <c r="BF837" s="226">
        <f t="shared" si="65"/>
        <v>2224736.2026289795</v>
      </c>
      <c r="BG837" s="223">
        <v>788</v>
      </c>
      <c r="BH837" s="227">
        <f t="shared" si="66"/>
        <v>9.8300000000000002E-3</v>
      </c>
      <c r="BI837" s="226">
        <f t="shared" si="64"/>
        <v>21869.156871842868</v>
      </c>
      <c r="BJ837" s="225">
        <f t="shared" si="67"/>
        <v>0</v>
      </c>
    </row>
    <row r="838" spans="8:62" s="223" customFormat="1">
      <c r="H838" s="219"/>
      <c r="I838" s="219"/>
      <c r="J838" s="219"/>
      <c r="K838" s="219"/>
      <c r="L838" s="219"/>
      <c r="M838" s="219"/>
      <c r="BE838" s="223">
        <v>789</v>
      </c>
      <c r="BF838" s="226">
        <f t="shared" si="65"/>
        <v>2246605.3595008221</v>
      </c>
      <c r="BG838" s="223">
        <v>789</v>
      </c>
      <c r="BH838" s="227">
        <f t="shared" si="66"/>
        <v>9.8300000000000002E-3</v>
      </c>
      <c r="BI838" s="226">
        <f t="shared" si="64"/>
        <v>22084.130683893083</v>
      </c>
      <c r="BJ838" s="225">
        <f t="shared" si="67"/>
        <v>0</v>
      </c>
    </row>
    <row r="839" spans="8:62" s="223" customFormat="1">
      <c r="H839" s="219"/>
      <c r="I839" s="219"/>
      <c r="J839" s="219"/>
      <c r="K839" s="219"/>
      <c r="L839" s="219"/>
      <c r="M839" s="219"/>
      <c r="BE839" s="223">
        <v>790</v>
      </c>
      <c r="BF839" s="226">
        <f t="shared" si="65"/>
        <v>2268689.490184715</v>
      </c>
      <c r="BG839" s="223">
        <v>790</v>
      </c>
      <c r="BH839" s="227">
        <f t="shared" si="66"/>
        <v>9.8300000000000002E-3</v>
      </c>
      <c r="BI839" s="226">
        <f t="shared" si="64"/>
        <v>22301.21768851575</v>
      </c>
      <c r="BJ839" s="225">
        <f t="shared" si="67"/>
        <v>0</v>
      </c>
    </row>
    <row r="840" spans="8:62" s="223" customFormat="1">
      <c r="H840" s="219"/>
      <c r="I840" s="219"/>
      <c r="J840" s="219"/>
      <c r="K840" s="219"/>
      <c r="L840" s="219"/>
      <c r="M840" s="219"/>
      <c r="BE840" s="223">
        <v>791</v>
      </c>
      <c r="BF840" s="226">
        <f t="shared" si="65"/>
        <v>2290990.7078732308</v>
      </c>
      <c r="BG840" s="223">
        <v>791</v>
      </c>
      <c r="BH840" s="227">
        <f t="shared" si="66"/>
        <v>9.8300000000000002E-3</v>
      </c>
      <c r="BI840" s="226">
        <f t="shared" si="64"/>
        <v>22520.438658393858</v>
      </c>
      <c r="BJ840" s="225">
        <f t="shared" si="67"/>
        <v>0</v>
      </c>
    </row>
    <row r="841" spans="8:62" s="223" customFormat="1">
      <c r="H841" s="219"/>
      <c r="I841" s="219"/>
      <c r="J841" s="219"/>
      <c r="K841" s="219"/>
      <c r="L841" s="219"/>
      <c r="M841" s="219"/>
      <c r="BE841" s="223">
        <v>792</v>
      </c>
      <c r="BF841" s="226">
        <f t="shared" si="65"/>
        <v>2313511.1465316247</v>
      </c>
      <c r="BG841" s="223">
        <v>792</v>
      </c>
      <c r="BH841" s="227">
        <f t="shared" si="66"/>
        <v>9.8300000000000002E-3</v>
      </c>
      <c r="BI841" s="226">
        <f t="shared" si="64"/>
        <v>22741.81457040587</v>
      </c>
      <c r="BJ841" s="225">
        <f t="shared" si="67"/>
        <v>0</v>
      </c>
    </row>
    <row r="842" spans="8:62" s="223" customFormat="1">
      <c r="H842" s="219"/>
      <c r="I842" s="219"/>
      <c r="J842" s="219"/>
      <c r="K842" s="219"/>
      <c r="L842" s="219"/>
      <c r="M842" s="219"/>
      <c r="BE842" s="223">
        <v>793</v>
      </c>
      <c r="BF842" s="226">
        <f t="shared" si="65"/>
        <v>2336252.9611020307</v>
      </c>
      <c r="BG842" s="223">
        <v>793</v>
      </c>
      <c r="BH842" s="227">
        <f t="shared" si="66"/>
        <v>9.8300000000000002E-3</v>
      </c>
      <c r="BI842" s="226">
        <f t="shared" si="64"/>
        <v>22965.366607632961</v>
      </c>
      <c r="BJ842" s="225">
        <f t="shared" si="67"/>
        <v>0</v>
      </c>
    </row>
    <row r="843" spans="8:62" s="223" customFormat="1">
      <c r="H843" s="219"/>
      <c r="I843" s="219"/>
      <c r="J843" s="219"/>
      <c r="K843" s="219"/>
      <c r="L843" s="219"/>
      <c r="M843" s="219"/>
      <c r="BE843" s="223">
        <v>794</v>
      </c>
      <c r="BF843" s="226">
        <f t="shared" si="65"/>
        <v>2359218.3277096637</v>
      </c>
      <c r="BG843" s="223">
        <v>794</v>
      </c>
      <c r="BH843" s="227">
        <f t="shared" si="66"/>
        <v>9.8300000000000002E-3</v>
      </c>
      <c r="BI843" s="226">
        <f t="shared" si="64"/>
        <v>23191.116161385995</v>
      </c>
      <c r="BJ843" s="225">
        <f t="shared" si="67"/>
        <v>0</v>
      </c>
    </row>
    <row r="844" spans="8:62" s="223" customFormat="1">
      <c r="H844" s="219"/>
      <c r="I844" s="219"/>
      <c r="J844" s="219"/>
      <c r="K844" s="219"/>
      <c r="L844" s="219"/>
      <c r="M844" s="219"/>
      <c r="BE844" s="223">
        <v>795</v>
      </c>
      <c r="BF844" s="226">
        <f t="shared" si="65"/>
        <v>2382409.4438710497</v>
      </c>
      <c r="BG844" s="223">
        <v>795</v>
      </c>
      <c r="BH844" s="227">
        <f t="shared" si="66"/>
        <v>9.8300000000000002E-3</v>
      </c>
      <c r="BI844" s="226">
        <f t="shared" si="64"/>
        <v>23419.084833252418</v>
      </c>
      <c r="BJ844" s="225">
        <f t="shared" si="67"/>
        <v>0</v>
      </c>
    </row>
    <row r="845" spans="8:62" s="223" customFormat="1">
      <c r="H845" s="219"/>
      <c r="I845" s="219"/>
      <c r="J845" s="219"/>
      <c r="K845" s="219"/>
      <c r="L845" s="219"/>
      <c r="M845" s="219"/>
      <c r="BE845" s="223">
        <v>796</v>
      </c>
      <c r="BF845" s="226">
        <f t="shared" si="65"/>
        <v>2405828.5287043019</v>
      </c>
      <c r="BG845" s="223">
        <v>796</v>
      </c>
      <c r="BH845" s="227">
        <f t="shared" si="66"/>
        <v>9.8300000000000002E-3</v>
      </c>
      <c r="BI845" s="226">
        <f t="shared" si="64"/>
        <v>23649.294437163288</v>
      </c>
      <c r="BJ845" s="225">
        <f t="shared" si="67"/>
        <v>0</v>
      </c>
    </row>
    <row r="846" spans="8:62" s="223" customFormat="1">
      <c r="H846" s="219"/>
      <c r="I846" s="219"/>
      <c r="J846" s="219"/>
      <c r="K846" s="219"/>
      <c r="L846" s="219"/>
      <c r="M846" s="219"/>
      <c r="BE846" s="223">
        <v>797</v>
      </c>
      <c r="BF846" s="226">
        <f t="shared" si="65"/>
        <v>2429477.8231414654</v>
      </c>
      <c r="BG846" s="223">
        <v>797</v>
      </c>
      <c r="BH846" s="227">
        <f t="shared" si="66"/>
        <v>9.8300000000000002E-3</v>
      </c>
      <c r="BI846" s="226">
        <f t="shared" si="64"/>
        <v>23881.767001480606</v>
      </c>
      <c r="BJ846" s="225">
        <f t="shared" si="67"/>
        <v>0</v>
      </c>
    </row>
    <row r="847" spans="8:62" s="223" customFormat="1">
      <c r="H847" s="219"/>
      <c r="I847" s="219"/>
      <c r="J847" s="219"/>
      <c r="K847" s="219"/>
      <c r="L847" s="219"/>
      <c r="M847" s="219"/>
      <c r="BE847" s="223">
        <v>798</v>
      </c>
      <c r="BF847" s="226">
        <f t="shared" si="65"/>
        <v>2453359.5901429462</v>
      </c>
      <c r="BG847" s="223">
        <v>798</v>
      </c>
      <c r="BH847" s="227">
        <f t="shared" si="66"/>
        <v>9.8300000000000002E-3</v>
      </c>
      <c r="BI847" s="226">
        <f t="shared" si="64"/>
        <v>24116.524771105163</v>
      </c>
      <c r="BJ847" s="225">
        <f t="shared" si="67"/>
        <v>0</v>
      </c>
    </row>
    <row r="848" spans="8:62" s="223" customFormat="1">
      <c r="H848" s="219"/>
      <c r="I848" s="219"/>
      <c r="J848" s="219"/>
      <c r="K848" s="219"/>
      <c r="L848" s="219"/>
      <c r="M848" s="219"/>
      <c r="BE848" s="223">
        <v>799</v>
      </c>
      <c r="BF848" s="226">
        <f t="shared" si="65"/>
        <v>2477476.1149140513</v>
      </c>
      <c r="BG848" s="223">
        <v>799</v>
      </c>
      <c r="BH848" s="227">
        <f t="shared" si="66"/>
        <v>9.8300000000000002E-3</v>
      </c>
      <c r="BI848" s="226">
        <f t="shared" si="64"/>
        <v>24353.590209605125</v>
      </c>
      <c r="BJ848" s="225">
        <f t="shared" si="67"/>
        <v>0</v>
      </c>
    </row>
    <row r="849" spans="8:62" s="223" customFormat="1">
      <c r="H849" s="219"/>
      <c r="I849" s="219"/>
      <c r="J849" s="219"/>
      <c r="K849" s="219"/>
      <c r="L849" s="219"/>
      <c r="M849" s="219"/>
      <c r="BE849" s="223">
        <v>800</v>
      </c>
      <c r="BF849" s="226">
        <f t="shared" si="65"/>
        <v>2501829.7051236564</v>
      </c>
      <c r="BG849" s="223">
        <v>800</v>
      </c>
      <c r="BH849" s="227">
        <f t="shared" si="66"/>
        <v>9.8300000000000002E-3</v>
      </c>
      <c r="BI849" s="226">
        <f t="shared" si="64"/>
        <v>24592.986001365542</v>
      </c>
      <c r="BJ849" s="225">
        <f t="shared" si="67"/>
        <v>0</v>
      </c>
    </row>
    <row r="850" spans="8:62" s="223" customFormat="1">
      <c r="H850" s="219"/>
      <c r="I850" s="219"/>
      <c r="J850" s="219"/>
      <c r="K850" s="219"/>
      <c r="L850" s="219"/>
      <c r="M850" s="219"/>
      <c r="BE850" s="223">
        <v>801</v>
      </c>
      <c r="BF850" s="226">
        <f t="shared" si="65"/>
        <v>2526422.6911250218</v>
      </c>
      <c r="BG850" s="223">
        <v>801</v>
      </c>
      <c r="BH850" s="227">
        <f t="shared" si="66"/>
        <v>9.8300000000000002E-3</v>
      </c>
      <c r="BI850" s="226">
        <f t="shared" si="64"/>
        <v>24834.735053758966</v>
      </c>
      <c r="BJ850" s="225">
        <f t="shared" si="67"/>
        <v>0</v>
      </c>
    </row>
    <row r="851" spans="8:62" s="223" customFormat="1">
      <c r="H851" s="219"/>
      <c r="I851" s="219"/>
      <c r="J851" s="219"/>
      <c r="K851" s="219"/>
      <c r="L851" s="219"/>
      <c r="M851" s="219"/>
      <c r="BE851" s="223">
        <v>802</v>
      </c>
      <c r="BF851" s="226">
        <f t="shared" si="65"/>
        <v>2551257.4261787809</v>
      </c>
      <c r="BG851" s="223">
        <v>802</v>
      </c>
      <c r="BH851" s="227">
        <f t="shared" si="66"/>
        <v>9.8300000000000002E-3</v>
      </c>
      <c r="BI851" s="226">
        <f t="shared" si="64"/>
        <v>25078.860499337417</v>
      </c>
      <c r="BJ851" s="225">
        <f t="shared" si="67"/>
        <v>0</v>
      </c>
    </row>
    <row r="852" spans="8:62" s="223" customFormat="1">
      <c r="H852" s="219"/>
      <c r="I852" s="219"/>
      <c r="J852" s="219"/>
      <c r="K852" s="219"/>
      <c r="L852" s="219"/>
      <c r="M852" s="219"/>
      <c r="BE852" s="223">
        <v>803</v>
      </c>
      <c r="BF852" s="226">
        <f t="shared" si="65"/>
        <v>2576336.2866781182</v>
      </c>
      <c r="BG852" s="223">
        <v>803</v>
      </c>
      <c r="BH852" s="227">
        <f t="shared" si="66"/>
        <v>9.8300000000000002E-3</v>
      </c>
      <c r="BI852" s="226">
        <f t="shared" si="64"/>
        <v>25325.385698045902</v>
      </c>
      <c r="BJ852" s="225">
        <f t="shared" si="67"/>
        <v>0</v>
      </c>
    </row>
    <row r="853" spans="8:62" s="223" customFormat="1">
      <c r="H853" s="219"/>
      <c r="I853" s="219"/>
      <c r="J853" s="219"/>
      <c r="K853" s="219"/>
      <c r="L853" s="219"/>
      <c r="M853" s="219"/>
      <c r="BE853" s="223">
        <v>804</v>
      </c>
      <c r="BF853" s="226">
        <f t="shared" si="65"/>
        <v>2601661.6723761642</v>
      </c>
      <c r="BG853" s="223">
        <v>804</v>
      </c>
      <c r="BH853" s="227">
        <f t="shared" si="66"/>
        <v>9.8300000000000002E-3</v>
      </c>
      <c r="BI853" s="226">
        <f t="shared" si="64"/>
        <v>25574.334239457694</v>
      </c>
      <c r="BJ853" s="225">
        <f t="shared" si="67"/>
        <v>0</v>
      </c>
    </row>
    <row r="854" spans="8:62" s="223" customFormat="1">
      <c r="H854" s="219"/>
      <c r="I854" s="219"/>
      <c r="J854" s="219"/>
      <c r="K854" s="219"/>
      <c r="L854" s="219"/>
      <c r="M854" s="219"/>
      <c r="BE854" s="223">
        <v>805</v>
      </c>
      <c r="BF854" s="226">
        <f t="shared" si="65"/>
        <v>2627236.006615622</v>
      </c>
      <c r="BG854" s="223">
        <v>805</v>
      </c>
      <c r="BH854" s="227">
        <f t="shared" si="66"/>
        <v>9.8300000000000002E-3</v>
      </c>
      <c r="BI854" s="226">
        <f t="shared" si="64"/>
        <v>25825.729945031566</v>
      </c>
      <c r="BJ854" s="225">
        <f t="shared" si="67"/>
        <v>0</v>
      </c>
    </row>
    <row r="855" spans="8:62" s="223" customFormat="1">
      <c r="H855" s="219"/>
      <c r="I855" s="219"/>
      <c r="J855" s="219"/>
      <c r="K855" s="219"/>
      <c r="L855" s="219"/>
      <c r="M855" s="219"/>
      <c r="BE855" s="223">
        <v>806</v>
      </c>
      <c r="BF855" s="226">
        <f t="shared" si="65"/>
        <v>2653061.7365606534</v>
      </c>
      <c r="BG855" s="223">
        <v>806</v>
      </c>
      <c r="BH855" s="227">
        <f t="shared" si="66"/>
        <v>9.8300000000000002E-3</v>
      </c>
      <c r="BI855" s="226">
        <f t="shared" si="64"/>
        <v>26079.596870391222</v>
      </c>
      <c r="BJ855" s="225">
        <f t="shared" si="67"/>
        <v>0</v>
      </c>
    </row>
    <row r="856" spans="8:62" s="223" customFormat="1">
      <c r="H856" s="219"/>
      <c r="I856" s="219"/>
      <c r="J856" s="219"/>
      <c r="K856" s="219"/>
      <c r="L856" s="219"/>
      <c r="M856" s="219"/>
      <c r="BE856" s="223">
        <v>807</v>
      </c>
      <c r="BF856" s="226">
        <f t="shared" si="65"/>
        <v>2679141.3334310446</v>
      </c>
      <c r="BG856" s="223">
        <v>807</v>
      </c>
      <c r="BH856" s="227">
        <f t="shared" si="66"/>
        <v>9.8300000000000002E-3</v>
      </c>
      <c r="BI856" s="226">
        <f t="shared" si="64"/>
        <v>26335.95930762717</v>
      </c>
      <c r="BJ856" s="225">
        <f t="shared" si="67"/>
        <v>0</v>
      </c>
    </row>
    <row r="857" spans="8:62" s="223" customFormat="1">
      <c r="H857" s="219"/>
      <c r="I857" s="219"/>
      <c r="J857" s="219"/>
      <c r="K857" s="219"/>
      <c r="L857" s="219"/>
      <c r="M857" s="219"/>
      <c r="BE857" s="223">
        <v>808</v>
      </c>
      <c r="BF857" s="226">
        <f t="shared" si="65"/>
        <v>2705477.2927386719</v>
      </c>
      <c r="BG857" s="223">
        <v>808</v>
      </c>
      <c r="BH857" s="227">
        <f t="shared" si="66"/>
        <v>9.8300000000000002E-3</v>
      </c>
      <c r="BI857" s="226">
        <f t="shared" si="64"/>
        <v>26594.841787621146</v>
      </c>
      <c r="BJ857" s="225">
        <f t="shared" si="67"/>
        <v>0</v>
      </c>
    </row>
    <row r="858" spans="8:62" s="223" customFormat="1">
      <c r="H858" s="219"/>
      <c r="I858" s="219"/>
      <c r="J858" s="219"/>
      <c r="K858" s="219"/>
      <c r="L858" s="219"/>
      <c r="M858" s="219"/>
      <c r="BE858" s="223">
        <v>809</v>
      </c>
      <c r="BF858" s="226">
        <f t="shared" si="65"/>
        <v>2732072.1345262928</v>
      </c>
      <c r="BG858" s="223">
        <v>809</v>
      </c>
      <c r="BH858" s="227">
        <f t="shared" si="66"/>
        <v>9.8300000000000002E-3</v>
      </c>
      <c r="BI858" s="226">
        <f t="shared" si="64"/>
        <v>26856.269082393457</v>
      </c>
      <c r="BJ858" s="225">
        <f t="shared" si="67"/>
        <v>0</v>
      </c>
    </row>
    <row r="859" spans="8:62" s="223" customFormat="1">
      <c r="H859" s="219"/>
      <c r="I859" s="219"/>
      <c r="J859" s="219"/>
      <c r="K859" s="219"/>
      <c r="L859" s="219"/>
      <c r="M859" s="219"/>
      <c r="BE859" s="223">
        <v>810</v>
      </c>
      <c r="BF859" s="226">
        <f t="shared" si="65"/>
        <v>2758928.4036086863</v>
      </c>
      <c r="BG859" s="223">
        <v>810</v>
      </c>
      <c r="BH859" s="227">
        <f t="shared" si="66"/>
        <v>9.8300000000000002E-3</v>
      </c>
      <c r="BI859" s="226">
        <f t="shared" si="64"/>
        <v>27120.266207473385</v>
      </c>
      <c r="BJ859" s="225">
        <f t="shared" si="67"/>
        <v>0</v>
      </c>
    </row>
    <row r="860" spans="8:62" s="223" customFormat="1">
      <c r="H860" s="219"/>
      <c r="I860" s="219"/>
      <c r="J860" s="219"/>
      <c r="K860" s="219"/>
      <c r="L860" s="219"/>
      <c r="M860" s="219"/>
      <c r="BE860" s="223">
        <v>811</v>
      </c>
      <c r="BF860" s="226">
        <f t="shared" si="65"/>
        <v>2786048.6698161596</v>
      </c>
      <c r="BG860" s="223">
        <v>811</v>
      </c>
      <c r="BH860" s="227">
        <f t="shared" si="66"/>
        <v>9.8300000000000002E-3</v>
      </c>
      <c r="BI860" s="226">
        <f t="shared" si="64"/>
        <v>27386.858424292848</v>
      </c>
      <c r="BJ860" s="225">
        <f t="shared" si="67"/>
        <v>0</v>
      </c>
    </row>
    <row r="861" spans="8:62" s="223" customFormat="1">
      <c r="H861" s="219"/>
      <c r="I861" s="219"/>
      <c r="J861" s="219"/>
      <c r="K861" s="219"/>
      <c r="L861" s="219"/>
      <c r="M861" s="219"/>
      <c r="BE861" s="223">
        <v>812</v>
      </c>
      <c r="BF861" s="226">
        <f t="shared" si="65"/>
        <v>2813435.5282404525</v>
      </c>
      <c r="BG861" s="223">
        <v>812</v>
      </c>
      <c r="BH861" s="227">
        <f t="shared" si="66"/>
        <v>9.8300000000000002E-3</v>
      </c>
      <c r="BI861" s="226">
        <f t="shared" si="64"/>
        <v>27656.071242603648</v>
      </c>
      <c r="BJ861" s="225">
        <f t="shared" si="67"/>
        <v>0</v>
      </c>
    </row>
    <row r="862" spans="8:62" s="223" customFormat="1">
      <c r="H862" s="219"/>
      <c r="I862" s="219"/>
      <c r="J862" s="219"/>
      <c r="K862" s="219"/>
      <c r="L862" s="219"/>
      <c r="M862" s="219"/>
      <c r="BE862" s="223">
        <v>813</v>
      </c>
      <c r="BF862" s="226">
        <f t="shared" si="65"/>
        <v>2841091.599483056</v>
      </c>
      <c r="BG862" s="223">
        <v>813</v>
      </c>
      <c r="BH862" s="227">
        <f t="shared" si="66"/>
        <v>9.8300000000000002E-3</v>
      </c>
      <c r="BI862" s="226">
        <f t="shared" si="64"/>
        <v>27927.930422918442</v>
      </c>
      <c r="BJ862" s="225">
        <f t="shared" si="67"/>
        <v>0</v>
      </c>
    </row>
    <row r="863" spans="8:62" s="223" customFormat="1">
      <c r="H863" s="219"/>
      <c r="I863" s="219"/>
      <c r="J863" s="219"/>
      <c r="K863" s="219"/>
      <c r="L863" s="219"/>
      <c r="M863" s="219"/>
      <c r="BE863" s="223">
        <v>814</v>
      </c>
      <c r="BF863" s="226">
        <f t="shared" si="65"/>
        <v>2869019.5299059744</v>
      </c>
      <c r="BG863" s="223">
        <v>814</v>
      </c>
      <c r="BH863" s="227">
        <f t="shared" si="66"/>
        <v>9.8300000000000002E-3</v>
      </c>
      <c r="BI863" s="226">
        <f t="shared" si="64"/>
        <v>28202.461978975727</v>
      </c>
      <c r="BJ863" s="225">
        <f t="shared" si="67"/>
        <v>0</v>
      </c>
    </row>
    <row r="864" spans="8:62" s="223" customFormat="1">
      <c r="H864" s="219"/>
      <c r="I864" s="219"/>
      <c r="J864" s="219"/>
      <c r="K864" s="219"/>
      <c r="L864" s="219"/>
      <c r="M864" s="219"/>
      <c r="BE864" s="223">
        <v>815</v>
      </c>
      <c r="BF864" s="226">
        <f t="shared" si="65"/>
        <v>2897221.9918849501</v>
      </c>
      <c r="BG864" s="223">
        <v>815</v>
      </c>
      <c r="BH864" s="227">
        <f t="shared" si="66"/>
        <v>9.8300000000000002E-3</v>
      </c>
      <c r="BI864" s="226">
        <f t="shared" si="64"/>
        <v>28479.69218022906</v>
      </c>
      <c r="BJ864" s="225">
        <f t="shared" si="67"/>
        <v>0</v>
      </c>
    </row>
    <row r="865" spans="8:62" s="223" customFormat="1">
      <c r="H865" s="219"/>
      <c r="I865" s="219"/>
      <c r="J865" s="219"/>
      <c r="K865" s="219"/>
      <c r="L865" s="219"/>
      <c r="M865" s="219"/>
      <c r="BE865" s="223">
        <v>816</v>
      </c>
      <c r="BF865" s="226">
        <f t="shared" si="65"/>
        <v>2925701.684065179</v>
      </c>
      <c r="BG865" s="223">
        <v>816</v>
      </c>
      <c r="BH865" s="227">
        <f t="shared" si="66"/>
        <v>9.8300000000000002E-3</v>
      </c>
      <c r="BI865" s="226">
        <f t="shared" si="64"/>
        <v>28759.647554360708</v>
      </c>
      <c r="BJ865" s="225">
        <f t="shared" si="67"/>
        <v>0</v>
      </c>
    </row>
    <row r="866" spans="8:62" s="223" customFormat="1">
      <c r="H866" s="219"/>
      <c r="I866" s="219"/>
      <c r="J866" s="219"/>
      <c r="K866" s="219"/>
      <c r="L866" s="219"/>
      <c r="M866" s="219"/>
      <c r="BE866" s="223">
        <v>817</v>
      </c>
      <c r="BF866" s="226">
        <f t="shared" si="65"/>
        <v>2954461.3316195398</v>
      </c>
      <c r="BG866" s="223">
        <v>817</v>
      </c>
      <c r="BH866" s="227">
        <f t="shared" si="66"/>
        <v>9.8300000000000002E-3</v>
      </c>
      <c r="BI866" s="226">
        <f t="shared" si="64"/>
        <v>29042.354889820075</v>
      </c>
      <c r="BJ866" s="225">
        <f t="shared" si="67"/>
        <v>0</v>
      </c>
    </row>
    <row r="867" spans="8:62" s="223" customFormat="1">
      <c r="H867" s="219"/>
      <c r="I867" s="219"/>
      <c r="J867" s="219"/>
      <c r="K867" s="219"/>
      <c r="L867" s="219"/>
      <c r="M867" s="219"/>
      <c r="BE867" s="223">
        <v>818</v>
      </c>
      <c r="BF867" s="226">
        <f t="shared" si="65"/>
        <v>2983503.6865093596</v>
      </c>
      <c r="BG867" s="223">
        <v>818</v>
      </c>
      <c r="BH867" s="227">
        <f t="shared" si="66"/>
        <v>9.8300000000000002E-3</v>
      </c>
      <c r="BI867" s="226">
        <f t="shared" si="64"/>
        <v>29327.841238387005</v>
      </c>
      <c r="BJ867" s="225">
        <f t="shared" si="67"/>
        <v>0</v>
      </c>
    </row>
    <row r="868" spans="8:62" s="223" customFormat="1">
      <c r="H868" s="219"/>
      <c r="I868" s="219"/>
      <c r="J868" s="219"/>
      <c r="K868" s="219"/>
      <c r="L868" s="219"/>
      <c r="M868" s="219"/>
      <c r="BE868" s="223">
        <v>819</v>
      </c>
      <c r="BF868" s="226">
        <f t="shared" si="65"/>
        <v>3012831.5277477466</v>
      </c>
      <c r="BG868" s="223">
        <v>819</v>
      </c>
      <c r="BH868" s="227">
        <f t="shared" si="66"/>
        <v>9.8300000000000002E-3</v>
      </c>
      <c r="BI868" s="226">
        <f t="shared" si="64"/>
        <v>29616.133917760348</v>
      </c>
      <c r="BJ868" s="225">
        <f t="shared" si="67"/>
        <v>0</v>
      </c>
    </row>
    <row r="869" spans="8:62" s="223" customFormat="1">
      <c r="H869" s="219"/>
      <c r="I869" s="219"/>
      <c r="J869" s="219"/>
      <c r="K869" s="219"/>
      <c r="L869" s="219"/>
      <c r="M869" s="219"/>
      <c r="BE869" s="223">
        <v>820</v>
      </c>
      <c r="BF869" s="226">
        <f t="shared" si="65"/>
        <v>3042447.6616655071</v>
      </c>
      <c r="BG869" s="223">
        <v>820</v>
      </c>
      <c r="BH869" s="227">
        <f t="shared" si="66"/>
        <v>9.8300000000000002E-3</v>
      </c>
      <c r="BI869" s="226">
        <f t="shared" si="64"/>
        <v>29907.260514171936</v>
      </c>
      <c r="BJ869" s="225">
        <f t="shared" si="67"/>
        <v>0</v>
      </c>
    </row>
    <row r="870" spans="8:62" s="223" customFormat="1">
      <c r="H870" s="219"/>
      <c r="I870" s="219"/>
      <c r="J870" s="219"/>
      <c r="K870" s="219"/>
      <c r="L870" s="219"/>
      <c r="M870" s="219"/>
      <c r="BE870" s="223">
        <v>821</v>
      </c>
      <c r="BF870" s="226">
        <f t="shared" si="65"/>
        <v>3072354.9221796789</v>
      </c>
      <c r="BG870" s="223">
        <v>821</v>
      </c>
      <c r="BH870" s="227">
        <f t="shared" si="66"/>
        <v>9.8300000000000002E-3</v>
      </c>
      <c r="BI870" s="226">
        <f t="shared" si="64"/>
        <v>30201.248885026245</v>
      </c>
      <c r="BJ870" s="225">
        <f t="shared" si="67"/>
        <v>0</v>
      </c>
    </row>
    <row r="871" spans="8:62" s="223" customFormat="1">
      <c r="H871" s="219"/>
      <c r="I871" s="219"/>
      <c r="J871" s="219"/>
      <c r="K871" s="219"/>
      <c r="L871" s="219"/>
      <c r="M871" s="219"/>
      <c r="BE871" s="223">
        <v>822</v>
      </c>
      <c r="BF871" s="226">
        <f t="shared" si="65"/>
        <v>3102556.1710647051</v>
      </c>
      <c r="BG871" s="223">
        <v>822</v>
      </c>
      <c r="BH871" s="227">
        <f t="shared" si="66"/>
        <v>9.8300000000000002E-3</v>
      </c>
      <c r="BI871" s="226">
        <f t="shared" si="64"/>
        <v>30498.127161566052</v>
      </c>
      <c r="BJ871" s="225">
        <f t="shared" si="67"/>
        <v>0</v>
      </c>
    </row>
    <row r="872" spans="8:62" s="223" customFormat="1">
      <c r="H872" s="219"/>
      <c r="I872" s="219"/>
      <c r="J872" s="219"/>
      <c r="K872" s="219"/>
      <c r="L872" s="219"/>
      <c r="M872" s="219"/>
      <c r="BE872" s="223">
        <v>823</v>
      </c>
      <c r="BF872" s="226">
        <f t="shared" si="65"/>
        <v>3133054.2982262713</v>
      </c>
      <c r="BG872" s="223">
        <v>823</v>
      </c>
      <c r="BH872" s="227">
        <f t="shared" si="66"/>
        <v>9.8300000000000002E-3</v>
      </c>
      <c r="BI872" s="226">
        <f t="shared" si="64"/>
        <v>30797.923751564249</v>
      </c>
      <c r="BJ872" s="225">
        <f t="shared" si="67"/>
        <v>0</v>
      </c>
    </row>
    <row r="873" spans="8:62" s="223" customFormat="1">
      <c r="H873" s="219"/>
      <c r="I873" s="219"/>
      <c r="J873" s="219"/>
      <c r="K873" s="219"/>
      <c r="L873" s="219"/>
      <c r="M873" s="219"/>
      <c r="BE873" s="223">
        <v>824</v>
      </c>
      <c r="BF873" s="226">
        <f t="shared" si="65"/>
        <v>3163852.2219778355</v>
      </c>
      <c r="BG873" s="223">
        <v>824</v>
      </c>
      <c r="BH873" s="227">
        <f t="shared" si="66"/>
        <v>9.8300000000000002E-3</v>
      </c>
      <c r="BI873" s="226">
        <f t="shared" si="64"/>
        <v>31100.667342042125</v>
      </c>
      <c r="BJ873" s="225">
        <f t="shared" si="67"/>
        <v>0</v>
      </c>
    </row>
    <row r="874" spans="8:62" s="223" customFormat="1">
      <c r="H874" s="219"/>
      <c r="I874" s="219"/>
      <c r="J874" s="219"/>
      <c r="K874" s="219"/>
      <c r="L874" s="219"/>
      <c r="M874" s="219"/>
      <c r="BE874" s="223">
        <v>825</v>
      </c>
      <c r="BF874" s="226">
        <f t="shared" si="65"/>
        <v>3194952.8893198776</v>
      </c>
      <c r="BG874" s="223">
        <v>825</v>
      </c>
      <c r="BH874" s="227">
        <f t="shared" si="66"/>
        <v>9.8300000000000002E-3</v>
      </c>
      <c r="BI874" s="226">
        <f t="shared" si="64"/>
        <v>31406.386902014397</v>
      </c>
      <c r="BJ874" s="225">
        <f t="shared" si="67"/>
        <v>0</v>
      </c>
    </row>
    <row r="875" spans="8:62" s="223" customFormat="1">
      <c r="H875" s="219"/>
      <c r="I875" s="219"/>
      <c r="J875" s="219"/>
      <c r="K875" s="219"/>
      <c r="L875" s="219"/>
      <c r="M875" s="219"/>
      <c r="BE875" s="223">
        <v>826</v>
      </c>
      <c r="BF875" s="226">
        <f t="shared" si="65"/>
        <v>3226359.2762218919</v>
      </c>
      <c r="BG875" s="223">
        <v>826</v>
      </c>
      <c r="BH875" s="227">
        <f t="shared" si="66"/>
        <v>9.8300000000000002E-3</v>
      </c>
      <c r="BI875" s="226">
        <f t="shared" si="64"/>
        <v>31715.111685261199</v>
      </c>
      <c r="BJ875" s="225">
        <f t="shared" si="67"/>
        <v>0</v>
      </c>
    </row>
    <row r="876" spans="8:62" s="223" customFormat="1">
      <c r="H876" s="219"/>
      <c r="I876" s="219"/>
      <c r="J876" s="219"/>
      <c r="K876" s="219"/>
      <c r="L876" s="219"/>
      <c r="M876" s="219"/>
      <c r="BE876" s="223">
        <v>827</v>
      </c>
      <c r="BF876" s="226">
        <f t="shared" si="65"/>
        <v>3258074.387907153</v>
      </c>
      <c r="BG876" s="223">
        <v>827</v>
      </c>
      <c r="BH876" s="227">
        <f t="shared" si="66"/>
        <v>9.8300000000000002E-3</v>
      </c>
      <c r="BI876" s="226">
        <f t="shared" si="64"/>
        <v>32026.871233127316</v>
      </c>
      <c r="BJ876" s="225">
        <f t="shared" si="67"/>
        <v>0</v>
      </c>
    </row>
    <row r="877" spans="8:62" s="223" customFormat="1">
      <c r="H877" s="219"/>
      <c r="I877" s="219"/>
      <c r="J877" s="219"/>
      <c r="K877" s="219"/>
      <c r="L877" s="219"/>
      <c r="M877" s="219"/>
      <c r="BE877" s="223">
        <v>828</v>
      </c>
      <c r="BF877" s="226">
        <f t="shared" si="65"/>
        <v>3290101.2591402805</v>
      </c>
      <c r="BG877" s="223">
        <v>828</v>
      </c>
      <c r="BH877" s="227">
        <f t="shared" si="66"/>
        <v>9.8300000000000002E-3</v>
      </c>
      <c r="BI877" s="226">
        <f t="shared" si="64"/>
        <v>32341.695377348959</v>
      </c>
      <c r="BJ877" s="225">
        <f t="shared" si="67"/>
        <v>0</v>
      </c>
    </row>
    <row r="878" spans="8:62" s="223" customFormat="1">
      <c r="H878" s="219"/>
      <c r="I878" s="219"/>
      <c r="J878" s="219"/>
      <c r="K878" s="219"/>
      <c r="L878" s="219"/>
      <c r="M878" s="219"/>
      <c r="BE878" s="223">
        <v>829</v>
      </c>
      <c r="BF878" s="226">
        <f t="shared" si="65"/>
        <v>3322442.9545176295</v>
      </c>
      <c r="BG878" s="223">
        <v>829</v>
      </c>
      <c r="BH878" s="227">
        <f t="shared" si="66"/>
        <v>9.8300000000000002E-3</v>
      </c>
      <c r="BI878" s="226">
        <f t="shared" si="64"/>
        <v>32659.614242908297</v>
      </c>
      <c r="BJ878" s="225">
        <f t="shared" si="67"/>
        <v>0</v>
      </c>
    </row>
    <row r="879" spans="8:62" s="223" customFormat="1">
      <c r="H879" s="219"/>
      <c r="I879" s="219"/>
      <c r="J879" s="219"/>
      <c r="K879" s="219"/>
      <c r="L879" s="219"/>
      <c r="M879" s="219"/>
      <c r="BE879" s="223">
        <v>830</v>
      </c>
      <c r="BF879" s="226">
        <f t="shared" si="65"/>
        <v>3355102.5687605375</v>
      </c>
      <c r="BG879" s="223">
        <v>830</v>
      </c>
      <c r="BH879" s="227">
        <f t="shared" si="66"/>
        <v>9.8300000000000002E-3</v>
      </c>
      <c r="BI879" s="226">
        <f t="shared" si="64"/>
        <v>32980.658250916087</v>
      </c>
      <c r="BJ879" s="225">
        <f t="shared" si="67"/>
        <v>0</v>
      </c>
    </row>
    <row r="880" spans="8:62" s="223" customFormat="1">
      <c r="H880" s="219"/>
      <c r="I880" s="219"/>
      <c r="J880" s="219"/>
      <c r="K880" s="219"/>
      <c r="L880" s="219"/>
      <c r="M880" s="219"/>
      <c r="BE880" s="223">
        <v>831</v>
      </c>
      <c r="BF880" s="226">
        <f t="shared" si="65"/>
        <v>3388083.2270114538</v>
      </c>
      <c r="BG880" s="223">
        <v>831</v>
      </c>
      <c r="BH880" s="227">
        <f t="shared" si="66"/>
        <v>9.8300000000000002E-3</v>
      </c>
      <c r="BI880" s="226">
        <f t="shared" si="64"/>
        <v>33304.858121522593</v>
      </c>
      <c r="BJ880" s="225">
        <f t="shared" si="67"/>
        <v>0</v>
      </c>
    </row>
    <row r="881" spans="8:62" s="223" customFormat="1">
      <c r="H881" s="219"/>
      <c r="I881" s="219"/>
      <c r="J881" s="219"/>
      <c r="K881" s="219"/>
      <c r="L881" s="219"/>
      <c r="M881" s="219"/>
      <c r="BE881" s="223">
        <v>832</v>
      </c>
      <c r="BF881" s="226">
        <f t="shared" si="65"/>
        <v>3421388.0851329765</v>
      </c>
      <c r="BG881" s="223">
        <v>832</v>
      </c>
      <c r="BH881" s="227">
        <f t="shared" si="66"/>
        <v>9.8300000000000002E-3</v>
      </c>
      <c r="BI881" s="226">
        <f t="shared" si="64"/>
        <v>33632.244876857163</v>
      </c>
      <c r="BJ881" s="225">
        <f t="shared" si="67"/>
        <v>0</v>
      </c>
    </row>
    <row r="882" spans="8:62" s="223" customFormat="1">
      <c r="H882" s="219"/>
      <c r="I882" s="219"/>
      <c r="J882" s="219"/>
      <c r="K882" s="219"/>
      <c r="L882" s="219"/>
      <c r="M882" s="219"/>
      <c r="BE882" s="223">
        <v>833</v>
      </c>
      <c r="BF882" s="226">
        <f t="shared" si="65"/>
        <v>3455020.3300098339</v>
      </c>
      <c r="BG882" s="223">
        <v>833</v>
      </c>
      <c r="BH882" s="227">
        <f t="shared" si="66"/>
        <v>9.8300000000000002E-3</v>
      </c>
      <c r="BI882" s="226">
        <f t="shared" ref="BI882:BI945" si="68">BF882*BH882</f>
        <v>33962.849843996672</v>
      </c>
      <c r="BJ882" s="225">
        <f t="shared" si="67"/>
        <v>0</v>
      </c>
    </row>
    <row r="883" spans="8:62" s="223" customFormat="1">
      <c r="H883" s="219"/>
      <c r="I883" s="219"/>
      <c r="J883" s="219"/>
      <c r="K883" s="219"/>
      <c r="L883" s="219"/>
      <c r="M883" s="219"/>
      <c r="BE883" s="223">
        <v>834</v>
      </c>
      <c r="BF883" s="226">
        <f t="shared" ref="BF883:BF946" si="69">BF882+BI882+BJ883</f>
        <v>3488983.1798538305</v>
      </c>
      <c r="BG883" s="223">
        <v>834</v>
      </c>
      <c r="BH883" s="227">
        <f t="shared" ref="BH883:BH946" si="70">BH882</f>
        <v>9.8300000000000002E-3</v>
      </c>
      <c r="BI883" s="226">
        <f t="shared" si="68"/>
        <v>34296.704657963157</v>
      </c>
      <c r="BJ883" s="225">
        <f t="shared" ref="BJ883:BJ946" si="71">BJ882</f>
        <v>0</v>
      </c>
    </row>
    <row r="884" spans="8:62" s="223" customFormat="1">
      <c r="H884" s="219"/>
      <c r="I884" s="219"/>
      <c r="J884" s="219"/>
      <c r="K884" s="219"/>
      <c r="L884" s="219"/>
      <c r="M884" s="219"/>
      <c r="BE884" s="223">
        <v>835</v>
      </c>
      <c r="BF884" s="226">
        <f t="shared" si="69"/>
        <v>3523279.8845117935</v>
      </c>
      <c r="BG884" s="223">
        <v>835</v>
      </c>
      <c r="BH884" s="227">
        <f t="shared" si="70"/>
        <v>9.8300000000000002E-3</v>
      </c>
      <c r="BI884" s="226">
        <f t="shared" si="68"/>
        <v>34633.841264750932</v>
      </c>
      <c r="BJ884" s="225">
        <f t="shared" si="71"/>
        <v>0</v>
      </c>
    </row>
    <row r="885" spans="8:62" s="223" customFormat="1">
      <c r="H885" s="219"/>
      <c r="I885" s="219"/>
      <c r="J885" s="219"/>
      <c r="K885" s="219"/>
      <c r="L885" s="219"/>
      <c r="M885" s="219"/>
      <c r="BE885" s="223">
        <v>836</v>
      </c>
      <c r="BF885" s="226">
        <f t="shared" si="69"/>
        <v>3557913.7257765443</v>
      </c>
      <c r="BG885" s="223">
        <v>836</v>
      </c>
      <c r="BH885" s="227">
        <f t="shared" si="70"/>
        <v>9.8300000000000002E-3</v>
      </c>
      <c r="BI885" s="226">
        <f t="shared" si="68"/>
        <v>34974.291924383433</v>
      </c>
      <c r="BJ885" s="225">
        <f t="shared" si="71"/>
        <v>0</v>
      </c>
    </row>
    <row r="886" spans="8:62" s="223" customFormat="1">
      <c r="H886" s="219"/>
      <c r="I886" s="219"/>
      <c r="J886" s="219"/>
      <c r="K886" s="219"/>
      <c r="L886" s="219"/>
      <c r="M886" s="219"/>
      <c r="BE886" s="223">
        <v>837</v>
      </c>
      <c r="BF886" s="226">
        <f t="shared" si="69"/>
        <v>3592888.0177009278</v>
      </c>
      <c r="BG886" s="223">
        <v>837</v>
      </c>
      <c r="BH886" s="227">
        <f t="shared" si="70"/>
        <v>9.8300000000000002E-3</v>
      </c>
      <c r="BI886" s="226">
        <f t="shared" si="68"/>
        <v>35318.089214000123</v>
      </c>
      <c r="BJ886" s="225">
        <f t="shared" si="71"/>
        <v>0</v>
      </c>
    </row>
    <row r="887" spans="8:62" s="223" customFormat="1">
      <c r="H887" s="219"/>
      <c r="I887" s="219"/>
      <c r="J887" s="219"/>
      <c r="K887" s="219"/>
      <c r="L887" s="219"/>
      <c r="M887" s="219"/>
      <c r="BE887" s="223">
        <v>838</v>
      </c>
      <c r="BF887" s="226">
        <f t="shared" si="69"/>
        <v>3628206.1069149277</v>
      </c>
      <c r="BG887" s="223">
        <v>838</v>
      </c>
      <c r="BH887" s="227">
        <f t="shared" si="70"/>
        <v>9.8300000000000002E-3</v>
      </c>
      <c r="BI887" s="226">
        <f t="shared" si="68"/>
        <v>35665.26603097374</v>
      </c>
      <c r="BJ887" s="225">
        <f t="shared" si="71"/>
        <v>0</v>
      </c>
    </row>
    <row r="888" spans="8:62" s="223" customFormat="1">
      <c r="H888" s="219"/>
      <c r="I888" s="219"/>
      <c r="J888" s="219"/>
      <c r="K888" s="219"/>
      <c r="L888" s="219"/>
      <c r="M888" s="219"/>
      <c r="BE888" s="223">
        <v>839</v>
      </c>
      <c r="BF888" s="226">
        <f t="shared" si="69"/>
        <v>3663871.3729459015</v>
      </c>
      <c r="BG888" s="223">
        <v>839</v>
      </c>
      <c r="BH888" s="227">
        <f t="shared" si="70"/>
        <v>9.8300000000000002E-3</v>
      </c>
      <c r="BI888" s="226">
        <f t="shared" si="68"/>
        <v>36015.855596058209</v>
      </c>
      <c r="BJ888" s="225">
        <f t="shared" si="71"/>
        <v>0</v>
      </c>
    </row>
    <row r="889" spans="8:62" s="223" customFormat="1">
      <c r="H889" s="219"/>
      <c r="I889" s="219"/>
      <c r="J889" s="219"/>
      <c r="K889" s="219"/>
      <c r="L889" s="219"/>
      <c r="M889" s="219"/>
      <c r="BE889" s="223">
        <v>840</v>
      </c>
      <c r="BF889" s="226">
        <f t="shared" si="69"/>
        <v>3699887.2285419595</v>
      </c>
      <c r="BG889" s="223">
        <v>840</v>
      </c>
      <c r="BH889" s="227">
        <f t="shared" si="70"/>
        <v>9.8300000000000002E-3</v>
      </c>
      <c r="BI889" s="226">
        <f t="shared" si="68"/>
        <v>36369.891456567464</v>
      </c>
      <c r="BJ889" s="225">
        <f t="shared" si="71"/>
        <v>0</v>
      </c>
    </row>
    <row r="890" spans="8:62" s="223" customFormat="1">
      <c r="H890" s="219"/>
      <c r="I890" s="219"/>
      <c r="J890" s="219"/>
      <c r="K890" s="219"/>
      <c r="L890" s="219"/>
      <c r="M890" s="219"/>
      <c r="BE890" s="223">
        <v>841</v>
      </c>
      <c r="BF890" s="226">
        <f t="shared" si="69"/>
        <v>3736257.1199985272</v>
      </c>
      <c r="BG890" s="223">
        <v>841</v>
      </c>
      <c r="BH890" s="227">
        <f t="shared" si="70"/>
        <v>9.8300000000000002E-3</v>
      </c>
      <c r="BI890" s="226">
        <f t="shared" si="68"/>
        <v>36727.407489585523</v>
      </c>
      <c r="BJ890" s="225">
        <f t="shared" si="71"/>
        <v>0</v>
      </c>
    </row>
    <row r="891" spans="8:62" s="223" customFormat="1">
      <c r="H891" s="219"/>
      <c r="I891" s="219"/>
      <c r="J891" s="219"/>
      <c r="K891" s="219"/>
      <c r="L891" s="219"/>
      <c r="M891" s="219"/>
      <c r="BE891" s="223">
        <v>842</v>
      </c>
      <c r="BF891" s="226">
        <f t="shared" si="69"/>
        <v>3772984.5274881129</v>
      </c>
      <c r="BG891" s="223">
        <v>842</v>
      </c>
      <c r="BH891" s="227">
        <f t="shared" si="70"/>
        <v>9.8300000000000002E-3</v>
      </c>
      <c r="BI891" s="226">
        <f t="shared" si="68"/>
        <v>37088.437905208149</v>
      </c>
      <c r="BJ891" s="225">
        <f t="shared" si="71"/>
        <v>0</v>
      </c>
    </row>
    <row r="892" spans="8:62" s="223" customFormat="1">
      <c r="H892" s="219"/>
      <c r="I892" s="219"/>
      <c r="J892" s="219"/>
      <c r="K892" s="219"/>
      <c r="L892" s="219"/>
      <c r="M892" s="219"/>
      <c r="BE892" s="223">
        <v>843</v>
      </c>
      <c r="BF892" s="226">
        <f t="shared" si="69"/>
        <v>3810072.9653933211</v>
      </c>
      <c r="BG892" s="223">
        <v>843</v>
      </c>
      <c r="BH892" s="227">
        <f t="shared" si="70"/>
        <v>9.8300000000000002E-3</v>
      </c>
      <c r="BI892" s="226">
        <f t="shared" si="68"/>
        <v>37453.017249816345</v>
      </c>
      <c r="BJ892" s="225">
        <f t="shared" si="71"/>
        <v>0</v>
      </c>
    </row>
    <row r="893" spans="8:62" s="223" customFormat="1">
      <c r="H893" s="219"/>
      <c r="I893" s="219"/>
      <c r="J893" s="219"/>
      <c r="K893" s="219"/>
      <c r="L893" s="219"/>
      <c r="M893" s="219"/>
      <c r="BE893" s="223">
        <v>844</v>
      </c>
      <c r="BF893" s="226">
        <f t="shared" si="69"/>
        <v>3847525.9826431377</v>
      </c>
      <c r="BG893" s="223">
        <v>844</v>
      </c>
      <c r="BH893" s="227">
        <f t="shared" si="70"/>
        <v>9.8300000000000002E-3</v>
      </c>
      <c r="BI893" s="226">
        <f t="shared" si="68"/>
        <v>37821.180409382046</v>
      </c>
      <c r="BJ893" s="225">
        <f t="shared" si="71"/>
        <v>0</v>
      </c>
    </row>
    <row r="894" spans="8:62" s="223" customFormat="1">
      <c r="H894" s="219"/>
      <c r="I894" s="219"/>
      <c r="J894" s="219"/>
      <c r="K894" s="219"/>
      <c r="L894" s="219"/>
      <c r="M894" s="219"/>
      <c r="BE894" s="223">
        <v>845</v>
      </c>
      <c r="BF894" s="226">
        <f t="shared" si="69"/>
        <v>3885347.1630525198</v>
      </c>
      <c r="BG894" s="223">
        <v>845</v>
      </c>
      <c r="BH894" s="227">
        <f t="shared" si="70"/>
        <v>9.8300000000000002E-3</v>
      </c>
      <c r="BI894" s="226">
        <f t="shared" si="68"/>
        <v>38192.962612806274</v>
      </c>
      <c r="BJ894" s="225">
        <f t="shared" si="71"/>
        <v>0</v>
      </c>
    </row>
    <row r="895" spans="8:62" s="223" customFormat="1">
      <c r="H895" s="219"/>
      <c r="I895" s="219"/>
      <c r="J895" s="219"/>
      <c r="K895" s="219"/>
      <c r="L895" s="219"/>
      <c r="M895" s="219"/>
      <c r="BE895" s="223">
        <v>846</v>
      </c>
      <c r="BF895" s="226">
        <f t="shared" si="69"/>
        <v>3923540.1256653261</v>
      </c>
      <c r="BG895" s="223">
        <v>846</v>
      </c>
      <c r="BH895" s="227">
        <f t="shared" si="70"/>
        <v>9.8300000000000002E-3</v>
      </c>
      <c r="BI895" s="226">
        <f t="shared" si="68"/>
        <v>38568.399435290157</v>
      </c>
      <c r="BJ895" s="225">
        <f t="shared" si="71"/>
        <v>0</v>
      </c>
    </row>
    <row r="896" spans="8:62" s="223" customFormat="1">
      <c r="H896" s="219"/>
      <c r="I896" s="219"/>
      <c r="J896" s="219"/>
      <c r="K896" s="219"/>
      <c r="L896" s="219"/>
      <c r="M896" s="219"/>
      <c r="BE896" s="223">
        <v>847</v>
      </c>
      <c r="BF896" s="226">
        <f t="shared" si="69"/>
        <v>3962108.5251006163</v>
      </c>
      <c r="BG896" s="223">
        <v>847</v>
      </c>
      <c r="BH896" s="227">
        <f t="shared" si="70"/>
        <v>9.8300000000000002E-3</v>
      </c>
      <c r="BI896" s="226">
        <f t="shared" si="68"/>
        <v>38947.526801739055</v>
      </c>
      <c r="BJ896" s="225">
        <f t="shared" si="71"/>
        <v>0</v>
      </c>
    </row>
    <row r="897" spans="8:62" s="223" customFormat="1">
      <c r="H897" s="219"/>
      <c r="I897" s="219"/>
      <c r="J897" s="219"/>
      <c r="K897" s="219"/>
      <c r="L897" s="219"/>
      <c r="M897" s="219"/>
      <c r="BE897" s="223">
        <v>848</v>
      </c>
      <c r="BF897" s="226">
        <f t="shared" si="69"/>
        <v>4001056.0519023552</v>
      </c>
      <c r="BG897" s="223">
        <v>848</v>
      </c>
      <c r="BH897" s="227">
        <f t="shared" si="70"/>
        <v>9.8300000000000002E-3</v>
      </c>
      <c r="BI897" s="226">
        <f t="shared" si="68"/>
        <v>39330.380990200152</v>
      </c>
      <c r="BJ897" s="225">
        <f t="shared" si="71"/>
        <v>0</v>
      </c>
    </row>
    <row r="898" spans="8:62" s="223" customFormat="1">
      <c r="H898" s="219"/>
      <c r="I898" s="219"/>
      <c r="J898" s="219"/>
      <c r="K898" s="219"/>
      <c r="L898" s="219"/>
      <c r="M898" s="219"/>
      <c r="BE898" s="223">
        <v>849</v>
      </c>
      <c r="BF898" s="226">
        <f t="shared" si="69"/>
        <v>4040386.4328925554</v>
      </c>
      <c r="BG898" s="223">
        <v>849</v>
      </c>
      <c r="BH898" s="227">
        <f t="shared" si="70"/>
        <v>9.8300000000000002E-3</v>
      </c>
      <c r="BI898" s="226">
        <f t="shared" si="68"/>
        <v>39716.998635333817</v>
      </c>
      <c r="BJ898" s="225">
        <f t="shared" si="71"/>
        <v>0</v>
      </c>
    </row>
    <row r="899" spans="8:62" s="223" customFormat="1">
      <c r="H899" s="219"/>
      <c r="I899" s="219"/>
      <c r="J899" s="219"/>
      <c r="K899" s="219"/>
      <c r="L899" s="219"/>
      <c r="M899" s="219"/>
      <c r="BE899" s="223">
        <v>850</v>
      </c>
      <c r="BF899" s="226">
        <f t="shared" si="69"/>
        <v>4080103.4315278893</v>
      </c>
      <c r="BG899" s="223">
        <v>850</v>
      </c>
      <c r="BH899" s="227">
        <f t="shared" si="70"/>
        <v>9.8300000000000002E-3</v>
      </c>
      <c r="BI899" s="226">
        <f t="shared" si="68"/>
        <v>40107.416731919155</v>
      </c>
      <c r="BJ899" s="225">
        <f t="shared" si="71"/>
        <v>0</v>
      </c>
    </row>
    <row r="900" spans="8:62" s="223" customFormat="1">
      <c r="H900" s="219"/>
      <c r="I900" s="219"/>
      <c r="J900" s="219"/>
      <c r="K900" s="219"/>
      <c r="L900" s="219"/>
      <c r="M900" s="219"/>
      <c r="BE900" s="223">
        <v>851</v>
      </c>
      <c r="BF900" s="226">
        <f t="shared" si="69"/>
        <v>4120210.8482598085</v>
      </c>
      <c r="BG900" s="223">
        <v>851</v>
      </c>
      <c r="BH900" s="227">
        <f t="shared" si="70"/>
        <v>9.8300000000000002E-3</v>
      </c>
      <c r="BI900" s="226">
        <f t="shared" si="68"/>
        <v>40501.672638393917</v>
      </c>
      <c r="BJ900" s="225">
        <f t="shared" si="71"/>
        <v>0</v>
      </c>
    </row>
    <row r="901" spans="8:62" s="223" customFormat="1">
      <c r="H901" s="219"/>
      <c r="I901" s="219"/>
      <c r="J901" s="219"/>
      <c r="K901" s="219"/>
      <c r="L901" s="219"/>
      <c r="M901" s="219"/>
      <c r="BE901" s="223">
        <v>852</v>
      </c>
      <c r="BF901" s="226">
        <f t="shared" si="69"/>
        <v>4160712.5208982024</v>
      </c>
      <c r="BG901" s="223">
        <v>852</v>
      </c>
      <c r="BH901" s="227">
        <f t="shared" si="70"/>
        <v>9.8300000000000002E-3</v>
      </c>
      <c r="BI901" s="226">
        <f t="shared" si="68"/>
        <v>40899.804080429334</v>
      </c>
      <c r="BJ901" s="225">
        <f t="shared" si="71"/>
        <v>0</v>
      </c>
    </row>
    <row r="902" spans="8:62" s="223" customFormat="1">
      <c r="H902" s="219"/>
      <c r="I902" s="219"/>
      <c r="J902" s="219"/>
      <c r="K902" s="219"/>
      <c r="L902" s="219"/>
      <c r="M902" s="219"/>
      <c r="BE902" s="223">
        <v>853</v>
      </c>
      <c r="BF902" s="226">
        <f t="shared" si="69"/>
        <v>4201612.3249786319</v>
      </c>
      <c r="BG902" s="223">
        <v>853</v>
      </c>
      <c r="BH902" s="227">
        <f t="shared" si="70"/>
        <v>9.8300000000000002E-3</v>
      </c>
      <c r="BI902" s="226">
        <f t="shared" si="68"/>
        <v>41301.849154539952</v>
      </c>
      <c r="BJ902" s="225">
        <f t="shared" si="71"/>
        <v>0</v>
      </c>
    </row>
    <row r="903" spans="8:62" s="223" customFormat="1">
      <c r="H903" s="219"/>
      <c r="I903" s="219"/>
      <c r="J903" s="219"/>
      <c r="K903" s="219"/>
      <c r="L903" s="219"/>
      <c r="M903" s="219"/>
      <c r="BE903" s="223">
        <v>854</v>
      </c>
      <c r="BF903" s="226">
        <f t="shared" si="69"/>
        <v>4242914.1741331723</v>
      </c>
      <c r="BG903" s="223">
        <v>854</v>
      </c>
      <c r="BH903" s="227">
        <f t="shared" si="70"/>
        <v>9.8300000000000002E-3</v>
      </c>
      <c r="BI903" s="226">
        <f t="shared" si="68"/>
        <v>41707.846331729081</v>
      </c>
      <c r="BJ903" s="225">
        <f t="shared" si="71"/>
        <v>0</v>
      </c>
    </row>
    <row r="904" spans="8:62" s="223" customFormat="1">
      <c r="H904" s="219"/>
      <c r="I904" s="219"/>
      <c r="J904" s="219"/>
      <c r="K904" s="219"/>
      <c r="L904" s="219"/>
      <c r="M904" s="219"/>
      <c r="BE904" s="223">
        <v>855</v>
      </c>
      <c r="BF904" s="226">
        <f t="shared" si="69"/>
        <v>4284622.0204649009</v>
      </c>
      <c r="BG904" s="223">
        <v>855</v>
      </c>
      <c r="BH904" s="227">
        <f t="shared" si="70"/>
        <v>9.8300000000000002E-3</v>
      </c>
      <c r="BI904" s="226">
        <f t="shared" si="68"/>
        <v>42117.834461169979</v>
      </c>
      <c r="BJ904" s="225">
        <f t="shared" si="71"/>
        <v>0</v>
      </c>
    </row>
    <row r="905" spans="8:62" s="223" customFormat="1">
      <c r="H905" s="219"/>
      <c r="I905" s="219"/>
      <c r="J905" s="219"/>
      <c r="K905" s="219"/>
      <c r="L905" s="219"/>
      <c r="M905" s="219"/>
      <c r="BE905" s="223">
        <v>856</v>
      </c>
      <c r="BF905" s="226">
        <f t="shared" si="69"/>
        <v>4326739.8549260711</v>
      </c>
      <c r="BG905" s="223">
        <v>856</v>
      </c>
      <c r="BH905" s="227">
        <f t="shared" si="70"/>
        <v>9.8300000000000002E-3</v>
      </c>
      <c r="BI905" s="226">
        <f t="shared" si="68"/>
        <v>42531.852773923281</v>
      </c>
      <c r="BJ905" s="225">
        <f t="shared" si="71"/>
        <v>0</v>
      </c>
    </row>
    <row r="906" spans="8:62" s="223" customFormat="1">
      <c r="H906" s="219"/>
      <c r="I906" s="219"/>
      <c r="J906" s="219"/>
      <c r="K906" s="219"/>
      <c r="L906" s="219"/>
      <c r="M906" s="219"/>
      <c r="BE906" s="223">
        <v>857</v>
      </c>
      <c r="BF906" s="226">
        <f t="shared" si="69"/>
        <v>4369271.7076999946</v>
      </c>
      <c r="BG906" s="223">
        <v>857</v>
      </c>
      <c r="BH906" s="227">
        <f t="shared" si="70"/>
        <v>9.8300000000000002E-3</v>
      </c>
      <c r="BI906" s="226">
        <f t="shared" si="68"/>
        <v>42949.940886690951</v>
      </c>
      <c r="BJ906" s="225">
        <f t="shared" si="71"/>
        <v>0</v>
      </c>
    </row>
    <row r="907" spans="8:62" s="223" customFormat="1">
      <c r="H907" s="219"/>
      <c r="I907" s="219"/>
      <c r="J907" s="219"/>
      <c r="K907" s="219"/>
      <c r="L907" s="219"/>
      <c r="M907" s="219"/>
      <c r="BE907" s="223">
        <v>858</v>
      </c>
      <c r="BF907" s="226">
        <f t="shared" si="69"/>
        <v>4412221.6485866858</v>
      </c>
      <c r="BG907" s="223">
        <v>858</v>
      </c>
      <c r="BH907" s="227">
        <f t="shared" si="70"/>
        <v>9.8300000000000002E-3</v>
      </c>
      <c r="BI907" s="226">
        <f t="shared" si="68"/>
        <v>43372.138805607123</v>
      </c>
      <c r="BJ907" s="225">
        <f t="shared" si="71"/>
        <v>0</v>
      </c>
    </row>
    <row r="908" spans="8:62" s="223" customFormat="1">
      <c r="H908" s="219"/>
      <c r="I908" s="219"/>
      <c r="J908" s="219"/>
      <c r="K908" s="219"/>
      <c r="L908" s="219"/>
      <c r="M908" s="219"/>
      <c r="BE908" s="223">
        <v>859</v>
      </c>
      <c r="BF908" s="226">
        <f t="shared" si="69"/>
        <v>4455593.7873922931</v>
      </c>
      <c r="BG908" s="223">
        <v>859</v>
      </c>
      <c r="BH908" s="227">
        <f t="shared" si="70"/>
        <v>9.8300000000000002E-3</v>
      </c>
      <c r="BI908" s="226">
        <f t="shared" si="68"/>
        <v>43798.486930066239</v>
      </c>
      <c r="BJ908" s="225">
        <f t="shared" si="71"/>
        <v>0</v>
      </c>
    </row>
    <row r="909" spans="8:62" s="223" customFormat="1">
      <c r="H909" s="219"/>
      <c r="I909" s="219"/>
      <c r="J909" s="219"/>
      <c r="K909" s="219"/>
      <c r="L909" s="219"/>
      <c r="M909" s="219"/>
      <c r="BE909" s="223">
        <v>860</v>
      </c>
      <c r="BF909" s="226">
        <f t="shared" si="69"/>
        <v>4499392.2743223589</v>
      </c>
      <c r="BG909" s="223">
        <v>860</v>
      </c>
      <c r="BH909" s="227">
        <f t="shared" si="70"/>
        <v>9.8300000000000002E-3</v>
      </c>
      <c r="BI909" s="226">
        <f t="shared" si="68"/>
        <v>44229.026056588787</v>
      </c>
      <c r="BJ909" s="225">
        <f t="shared" si="71"/>
        <v>0</v>
      </c>
    </row>
    <row r="910" spans="8:62" s="223" customFormat="1">
      <c r="H910" s="219"/>
      <c r="I910" s="219"/>
      <c r="J910" s="219"/>
      <c r="K910" s="219"/>
      <c r="L910" s="219"/>
      <c r="M910" s="219"/>
      <c r="BE910" s="223">
        <v>861</v>
      </c>
      <c r="BF910" s="226">
        <f t="shared" si="69"/>
        <v>4543621.3003789475</v>
      </c>
      <c r="BG910" s="223">
        <v>861</v>
      </c>
      <c r="BH910" s="227">
        <f t="shared" si="70"/>
        <v>9.8300000000000002E-3</v>
      </c>
      <c r="BI910" s="226">
        <f t="shared" si="68"/>
        <v>44663.797382725053</v>
      </c>
      <c r="BJ910" s="225">
        <f t="shared" si="71"/>
        <v>0</v>
      </c>
    </row>
    <row r="911" spans="8:62" s="223" customFormat="1">
      <c r="H911" s="219"/>
      <c r="I911" s="219"/>
      <c r="J911" s="219"/>
      <c r="K911" s="219"/>
      <c r="L911" s="219"/>
      <c r="M911" s="219"/>
      <c r="BE911" s="223">
        <v>862</v>
      </c>
      <c r="BF911" s="226">
        <f t="shared" si="69"/>
        <v>4588285.0977616729</v>
      </c>
      <c r="BG911" s="223">
        <v>862</v>
      </c>
      <c r="BH911" s="227">
        <f t="shared" si="70"/>
        <v>9.8300000000000002E-3</v>
      </c>
      <c r="BI911" s="226">
        <f t="shared" si="68"/>
        <v>45102.842510997245</v>
      </c>
      <c r="BJ911" s="225">
        <f t="shared" si="71"/>
        <v>0</v>
      </c>
    </row>
    <row r="912" spans="8:62" s="223" customFormat="1">
      <c r="H912" s="219"/>
      <c r="I912" s="219"/>
      <c r="J912" s="219"/>
      <c r="K912" s="219"/>
      <c r="L912" s="219"/>
      <c r="M912" s="219"/>
      <c r="BE912" s="223">
        <v>863</v>
      </c>
      <c r="BF912" s="226">
        <f t="shared" si="69"/>
        <v>4633387.9402726702</v>
      </c>
      <c r="BG912" s="223">
        <v>863</v>
      </c>
      <c r="BH912" s="227">
        <f t="shared" si="70"/>
        <v>9.8300000000000002E-3</v>
      </c>
      <c r="BI912" s="226">
        <f t="shared" si="68"/>
        <v>45546.203452880349</v>
      </c>
      <c r="BJ912" s="225">
        <f t="shared" si="71"/>
        <v>0</v>
      </c>
    </row>
    <row r="913" spans="8:62" s="223" customFormat="1">
      <c r="H913" s="219"/>
      <c r="I913" s="219"/>
      <c r="J913" s="219"/>
      <c r="K913" s="219"/>
      <c r="L913" s="219"/>
      <c r="M913" s="219"/>
      <c r="BE913" s="223">
        <v>864</v>
      </c>
      <c r="BF913" s="226">
        <f t="shared" si="69"/>
        <v>4678934.1437255507</v>
      </c>
      <c r="BG913" s="223">
        <v>864</v>
      </c>
      <c r="BH913" s="227">
        <f t="shared" si="70"/>
        <v>9.8300000000000002E-3</v>
      </c>
      <c r="BI913" s="226">
        <f t="shared" si="68"/>
        <v>45993.922632822163</v>
      </c>
      <c r="BJ913" s="225">
        <f t="shared" si="71"/>
        <v>0</v>
      </c>
    </row>
    <row r="914" spans="8:62" s="223" customFormat="1">
      <c r="H914" s="219"/>
      <c r="I914" s="219"/>
      <c r="J914" s="219"/>
      <c r="K914" s="219"/>
      <c r="L914" s="219"/>
      <c r="M914" s="219"/>
      <c r="BE914" s="223">
        <v>865</v>
      </c>
      <c r="BF914" s="226">
        <f t="shared" si="69"/>
        <v>4724928.0663583726</v>
      </c>
      <c r="BG914" s="223">
        <v>865</v>
      </c>
      <c r="BH914" s="227">
        <f t="shared" si="70"/>
        <v>9.8300000000000002E-3</v>
      </c>
      <c r="BI914" s="226">
        <f t="shared" si="68"/>
        <v>46446.042892302801</v>
      </c>
      <c r="BJ914" s="225">
        <f t="shared" si="71"/>
        <v>0</v>
      </c>
    </row>
    <row r="915" spans="8:62" s="223" customFormat="1">
      <c r="H915" s="219"/>
      <c r="I915" s="219"/>
      <c r="J915" s="219"/>
      <c r="K915" s="219"/>
      <c r="L915" s="219"/>
      <c r="M915" s="219"/>
      <c r="BE915" s="223">
        <v>866</v>
      </c>
      <c r="BF915" s="226">
        <f t="shared" si="69"/>
        <v>4771374.109250675</v>
      </c>
      <c r="BG915" s="223">
        <v>866</v>
      </c>
      <c r="BH915" s="227">
        <f t="shared" si="70"/>
        <v>9.8300000000000002E-3</v>
      </c>
      <c r="BI915" s="226">
        <f t="shared" si="68"/>
        <v>46902.607493934134</v>
      </c>
      <c r="BJ915" s="225">
        <f t="shared" si="71"/>
        <v>0</v>
      </c>
    </row>
    <row r="916" spans="8:62" s="223" customFormat="1">
      <c r="H916" s="219"/>
      <c r="I916" s="219"/>
      <c r="J916" s="219"/>
      <c r="K916" s="219"/>
      <c r="L916" s="219"/>
      <c r="M916" s="219"/>
      <c r="BE916" s="223">
        <v>867</v>
      </c>
      <c r="BF916" s="226">
        <f t="shared" si="69"/>
        <v>4818276.7167446092</v>
      </c>
      <c r="BG916" s="223">
        <v>867</v>
      </c>
      <c r="BH916" s="227">
        <f t="shared" si="70"/>
        <v>9.8300000000000002E-3</v>
      </c>
      <c r="BI916" s="226">
        <f t="shared" si="68"/>
        <v>47363.660125599512</v>
      </c>
      <c r="BJ916" s="225">
        <f t="shared" si="71"/>
        <v>0</v>
      </c>
    </row>
    <row r="917" spans="8:62" s="223" customFormat="1">
      <c r="H917" s="219"/>
      <c r="I917" s="219"/>
      <c r="J917" s="219"/>
      <c r="K917" s="219"/>
      <c r="L917" s="219"/>
      <c r="M917" s="219"/>
      <c r="BE917" s="223">
        <v>868</v>
      </c>
      <c r="BF917" s="226">
        <f t="shared" si="69"/>
        <v>4865640.3768702084</v>
      </c>
      <c r="BG917" s="223">
        <v>868</v>
      </c>
      <c r="BH917" s="227">
        <f t="shared" si="70"/>
        <v>9.8300000000000002E-3</v>
      </c>
      <c r="BI917" s="226">
        <f t="shared" si="68"/>
        <v>47829.24490463415</v>
      </c>
      <c r="BJ917" s="225">
        <f t="shared" si="71"/>
        <v>0</v>
      </c>
    </row>
    <row r="918" spans="8:62" s="223" customFormat="1">
      <c r="H918" s="219"/>
      <c r="I918" s="219"/>
      <c r="J918" s="219"/>
      <c r="K918" s="219"/>
      <c r="L918" s="219"/>
      <c r="M918" s="219"/>
      <c r="BE918" s="223">
        <v>869</v>
      </c>
      <c r="BF918" s="226">
        <f t="shared" si="69"/>
        <v>4913469.621774843</v>
      </c>
      <c r="BG918" s="223">
        <v>869</v>
      </c>
      <c r="BH918" s="227">
        <f t="shared" si="70"/>
        <v>9.8300000000000002E-3</v>
      </c>
      <c r="BI918" s="226">
        <f t="shared" si="68"/>
        <v>48299.406382046705</v>
      </c>
      <c r="BJ918" s="225">
        <f t="shared" si="71"/>
        <v>0</v>
      </c>
    </row>
    <row r="919" spans="8:62" s="223" customFormat="1">
      <c r="H919" s="219"/>
      <c r="I919" s="219"/>
      <c r="J919" s="219"/>
      <c r="K919" s="219"/>
      <c r="L919" s="219"/>
      <c r="M919" s="219"/>
      <c r="BE919" s="223">
        <v>870</v>
      </c>
      <c r="BF919" s="226">
        <f t="shared" si="69"/>
        <v>4961769.0281568896</v>
      </c>
      <c r="BG919" s="223">
        <v>870</v>
      </c>
      <c r="BH919" s="227">
        <f t="shared" si="70"/>
        <v>9.8300000000000002E-3</v>
      </c>
      <c r="BI919" s="226">
        <f t="shared" si="68"/>
        <v>48774.189546782225</v>
      </c>
      <c r="BJ919" s="225">
        <f t="shared" si="71"/>
        <v>0</v>
      </c>
    </row>
    <row r="920" spans="8:62" s="223" customFormat="1">
      <c r="H920" s="219"/>
      <c r="I920" s="219"/>
      <c r="J920" s="219"/>
      <c r="K920" s="219"/>
      <c r="L920" s="219"/>
      <c r="M920" s="219"/>
      <c r="BE920" s="223">
        <v>871</v>
      </c>
      <c r="BF920" s="226">
        <f t="shared" si="69"/>
        <v>5010543.2177036721</v>
      </c>
      <c r="BG920" s="223">
        <v>871</v>
      </c>
      <c r="BH920" s="227">
        <f t="shared" si="70"/>
        <v>9.8300000000000002E-3</v>
      </c>
      <c r="BI920" s="226">
        <f t="shared" si="68"/>
        <v>49253.639830027096</v>
      </c>
      <c r="BJ920" s="225">
        <f t="shared" si="71"/>
        <v>0</v>
      </c>
    </row>
    <row r="921" spans="8:62" s="223" customFormat="1">
      <c r="H921" s="219"/>
      <c r="I921" s="219"/>
      <c r="J921" s="219"/>
      <c r="K921" s="219"/>
      <c r="L921" s="219"/>
      <c r="M921" s="219"/>
      <c r="BE921" s="223">
        <v>872</v>
      </c>
      <c r="BF921" s="226">
        <f t="shared" si="69"/>
        <v>5059796.8575336989</v>
      </c>
      <c r="BG921" s="223">
        <v>872</v>
      </c>
      <c r="BH921" s="227">
        <f t="shared" si="70"/>
        <v>9.8300000000000002E-3</v>
      </c>
      <c r="BI921" s="226">
        <f t="shared" si="68"/>
        <v>49737.803109556262</v>
      </c>
      <c r="BJ921" s="225">
        <f t="shared" si="71"/>
        <v>0</v>
      </c>
    </row>
    <row r="922" spans="8:62" s="223" customFormat="1">
      <c r="H922" s="219"/>
      <c r="I922" s="219"/>
      <c r="J922" s="219"/>
      <c r="K922" s="219"/>
      <c r="L922" s="219"/>
      <c r="M922" s="219"/>
      <c r="BE922" s="223">
        <v>873</v>
      </c>
      <c r="BF922" s="226">
        <f t="shared" si="69"/>
        <v>5109534.6606432553</v>
      </c>
      <c r="BG922" s="223">
        <v>873</v>
      </c>
      <c r="BH922" s="227">
        <f t="shared" si="70"/>
        <v>9.8300000000000002E-3</v>
      </c>
      <c r="BI922" s="226">
        <f t="shared" si="68"/>
        <v>50226.725714123204</v>
      </c>
      <c r="BJ922" s="225">
        <f t="shared" si="71"/>
        <v>0</v>
      </c>
    </row>
    <row r="923" spans="8:62" s="223" customFormat="1">
      <c r="H923" s="219"/>
      <c r="I923" s="219"/>
      <c r="J923" s="219"/>
      <c r="K923" s="219"/>
      <c r="L923" s="219"/>
      <c r="M923" s="219"/>
      <c r="BE923" s="223">
        <v>874</v>
      </c>
      <c r="BF923" s="226">
        <f t="shared" si="69"/>
        <v>5159761.3863573782</v>
      </c>
      <c r="BG923" s="223">
        <v>874</v>
      </c>
      <c r="BH923" s="227">
        <f t="shared" si="70"/>
        <v>9.8300000000000002E-3</v>
      </c>
      <c r="BI923" s="226">
        <f t="shared" si="68"/>
        <v>50720.454427893026</v>
      </c>
      <c r="BJ923" s="225">
        <f t="shared" si="71"/>
        <v>0</v>
      </c>
    </row>
    <row r="924" spans="8:62" s="223" customFormat="1">
      <c r="H924" s="219"/>
      <c r="I924" s="219"/>
      <c r="J924" s="219"/>
      <c r="K924" s="219"/>
      <c r="L924" s="219"/>
      <c r="M924" s="219"/>
      <c r="BE924" s="223">
        <v>875</v>
      </c>
      <c r="BF924" s="226">
        <f t="shared" si="69"/>
        <v>5210481.8407852715</v>
      </c>
      <c r="BG924" s="223">
        <v>875</v>
      </c>
      <c r="BH924" s="227">
        <f t="shared" si="70"/>
        <v>9.8300000000000002E-3</v>
      </c>
      <c r="BI924" s="226">
        <f t="shared" si="68"/>
        <v>51219.036494919223</v>
      </c>
      <c r="BJ924" s="225">
        <f t="shared" si="71"/>
        <v>0</v>
      </c>
    </row>
    <row r="925" spans="8:62" s="223" customFormat="1">
      <c r="H925" s="219"/>
      <c r="I925" s="219"/>
      <c r="J925" s="219"/>
      <c r="K925" s="219"/>
      <c r="L925" s="219"/>
      <c r="M925" s="219"/>
      <c r="BE925" s="223">
        <v>876</v>
      </c>
      <c r="BF925" s="226">
        <f t="shared" si="69"/>
        <v>5261700.8772801906</v>
      </c>
      <c r="BG925" s="223">
        <v>876</v>
      </c>
      <c r="BH925" s="227">
        <f t="shared" si="70"/>
        <v>9.8300000000000002E-3</v>
      </c>
      <c r="BI925" s="226">
        <f t="shared" si="68"/>
        <v>51722.519623664273</v>
      </c>
      <c r="BJ925" s="225">
        <f t="shared" si="71"/>
        <v>0</v>
      </c>
    </row>
    <row r="926" spans="8:62" s="223" customFormat="1">
      <c r="H926" s="219"/>
      <c r="I926" s="219"/>
      <c r="J926" s="219"/>
      <c r="K926" s="219"/>
      <c r="L926" s="219"/>
      <c r="M926" s="219"/>
      <c r="BE926" s="223">
        <v>877</v>
      </c>
      <c r="BF926" s="226">
        <f t="shared" si="69"/>
        <v>5313423.3969038548</v>
      </c>
      <c r="BG926" s="223">
        <v>877</v>
      </c>
      <c r="BH926" s="227">
        <f t="shared" si="70"/>
        <v>9.8300000000000002E-3</v>
      </c>
      <c r="BI926" s="226">
        <f t="shared" si="68"/>
        <v>52230.951991564893</v>
      </c>
      <c r="BJ926" s="225">
        <f t="shared" si="71"/>
        <v>0</v>
      </c>
    </row>
    <row r="927" spans="8:62" s="223" customFormat="1">
      <c r="H927" s="219"/>
      <c r="I927" s="219"/>
      <c r="J927" s="219"/>
      <c r="K927" s="219"/>
      <c r="L927" s="219"/>
      <c r="M927" s="219"/>
      <c r="BE927" s="223">
        <v>878</v>
      </c>
      <c r="BF927" s="226">
        <f t="shared" si="69"/>
        <v>5365654.3488954194</v>
      </c>
      <c r="BG927" s="223">
        <v>878</v>
      </c>
      <c r="BH927" s="227">
        <f t="shared" si="70"/>
        <v>9.8300000000000002E-3</v>
      </c>
      <c r="BI927" s="226">
        <f t="shared" si="68"/>
        <v>52744.382249641974</v>
      </c>
      <c r="BJ927" s="225">
        <f t="shared" si="71"/>
        <v>0</v>
      </c>
    </row>
    <row r="928" spans="8:62" s="223" customFormat="1">
      <c r="H928" s="219"/>
      <c r="I928" s="219"/>
      <c r="J928" s="219"/>
      <c r="K928" s="219"/>
      <c r="L928" s="219"/>
      <c r="M928" s="219"/>
      <c r="BE928" s="223">
        <v>879</v>
      </c>
      <c r="BF928" s="226">
        <f t="shared" si="69"/>
        <v>5418398.7311450616</v>
      </c>
      <c r="BG928" s="223">
        <v>879</v>
      </c>
      <c r="BH928" s="227">
        <f t="shared" si="70"/>
        <v>9.8300000000000002E-3</v>
      </c>
      <c r="BI928" s="226">
        <f t="shared" si="68"/>
        <v>53262.859527155953</v>
      </c>
      <c r="BJ928" s="225">
        <f t="shared" si="71"/>
        <v>0</v>
      </c>
    </row>
    <row r="929" spans="8:62" s="223" customFormat="1">
      <c r="H929" s="219"/>
      <c r="I929" s="219"/>
      <c r="J929" s="219"/>
      <c r="K929" s="219"/>
      <c r="L929" s="219"/>
      <c r="M929" s="219"/>
      <c r="BE929" s="223">
        <v>880</v>
      </c>
      <c r="BF929" s="226">
        <f t="shared" si="69"/>
        <v>5471661.5906722173</v>
      </c>
      <c r="BG929" s="223">
        <v>880</v>
      </c>
      <c r="BH929" s="227">
        <f t="shared" si="70"/>
        <v>9.8300000000000002E-3</v>
      </c>
      <c r="BI929" s="226">
        <f t="shared" si="68"/>
        <v>53786.433436307896</v>
      </c>
      <c r="BJ929" s="225">
        <f t="shared" si="71"/>
        <v>0</v>
      </c>
    </row>
    <row r="930" spans="8:62" s="223" customFormat="1">
      <c r="H930" s="219"/>
      <c r="I930" s="219"/>
      <c r="J930" s="219"/>
      <c r="K930" s="219"/>
      <c r="L930" s="219"/>
      <c r="M930" s="219"/>
      <c r="BE930" s="223">
        <v>881</v>
      </c>
      <c r="BF930" s="226">
        <f t="shared" si="69"/>
        <v>5525448.0241085254</v>
      </c>
      <c r="BG930" s="223">
        <v>881</v>
      </c>
      <c r="BH930" s="227">
        <f t="shared" si="70"/>
        <v>9.8300000000000002E-3</v>
      </c>
      <c r="BI930" s="226">
        <f t="shared" si="68"/>
        <v>54315.154076986808</v>
      </c>
      <c r="BJ930" s="225">
        <f t="shared" si="71"/>
        <v>0</v>
      </c>
    </row>
    <row r="931" spans="8:62" s="223" customFormat="1">
      <c r="H931" s="219"/>
      <c r="I931" s="219"/>
      <c r="J931" s="219"/>
      <c r="K931" s="219"/>
      <c r="L931" s="219"/>
      <c r="M931" s="219"/>
      <c r="BE931" s="223">
        <v>882</v>
      </c>
      <c r="BF931" s="226">
        <f t="shared" si="69"/>
        <v>5579763.1781855123</v>
      </c>
      <c r="BG931" s="223">
        <v>882</v>
      </c>
      <c r="BH931" s="227">
        <f t="shared" si="70"/>
        <v>9.8300000000000002E-3</v>
      </c>
      <c r="BI931" s="226">
        <f t="shared" si="68"/>
        <v>54849.072041563588</v>
      </c>
      <c r="BJ931" s="225">
        <f t="shared" si="71"/>
        <v>0</v>
      </c>
    </row>
    <row r="932" spans="8:62" s="223" customFormat="1">
      <c r="H932" s="219"/>
      <c r="I932" s="219"/>
      <c r="J932" s="219"/>
      <c r="K932" s="219"/>
      <c r="L932" s="219"/>
      <c r="M932" s="219"/>
      <c r="BE932" s="223">
        <v>883</v>
      </c>
      <c r="BF932" s="226">
        <f t="shared" si="69"/>
        <v>5634612.250227076</v>
      </c>
      <c r="BG932" s="223">
        <v>883</v>
      </c>
      <c r="BH932" s="227">
        <f t="shared" si="70"/>
        <v>9.8300000000000002E-3</v>
      </c>
      <c r="BI932" s="226">
        <f t="shared" si="68"/>
        <v>55388.238419732159</v>
      </c>
      <c r="BJ932" s="225">
        <f t="shared" si="71"/>
        <v>0</v>
      </c>
    </row>
    <row r="933" spans="8:62" s="223" customFormat="1">
      <c r="H933" s="219"/>
      <c r="I933" s="219"/>
      <c r="J933" s="219"/>
      <c r="K933" s="219"/>
      <c r="L933" s="219"/>
      <c r="M933" s="219"/>
      <c r="BE933" s="223">
        <v>884</v>
      </c>
      <c r="BF933" s="226">
        <f t="shared" si="69"/>
        <v>5690000.4886468081</v>
      </c>
      <c r="BG933" s="223">
        <v>884</v>
      </c>
      <c r="BH933" s="227">
        <f t="shared" si="70"/>
        <v>9.8300000000000002E-3</v>
      </c>
      <c r="BI933" s="226">
        <f t="shared" si="68"/>
        <v>55932.704803398126</v>
      </c>
      <c r="BJ933" s="225">
        <f t="shared" si="71"/>
        <v>0</v>
      </c>
    </row>
    <row r="934" spans="8:62" s="223" customFormat="1">
      <c r="H934" s="219"/>
      <c r="I934" s="219"/>
      <c r="J934" s="219"/>
      <c r="K934" s="219"/>
      <c r="L934" s="219"/>
      <c r="M934" s="219"/>
      <c r="BE934" s="223">
        <v>885</v>
      </c>
      <c r="BF934" s="226">
        <f t="shared" si="69"/>
        <v>5745933.193450206</v>
      </c>
      <c r="BG934" s="223">
        <v>885</v>
      </c>
      <c r="BH934" s="227">
        <f t="shared" si="70"/>
        <v>9.8300000000000002E-3</v>
      </c>
      <c r="BI934" s="226">
        <f t="shared" si="68"/>
        <v>56482.523291615529</v>
      </c>
      <c r="BJ934" s="225">
        <f t="shared" si="71"/>
        <v>0</v>
      </c>
    </row>
    <row r="935" spans="8:62" s="223" customFormat="1">
      <c r="H935" s="219"/>
      <c r="I935" s="219"/>
      <c r="J935" s="219"/>
      <c r="K935" s="219"/>
      <c r="L935" s="219"/>
      <c r="M935" s="219"/>
      <c r="BE935" s="223">
        <v>886</v>
      </c>
      <c r="BF935" s="226">
        <f t="shared" si="69"/>
        <v>5802415.7167418217</v>
      </c>
      <c r="BG935" s="223">
        <v>886</v>
      </c>
      <c r="BH935" s="227">
        <f t="shared" si="70"/>
        <v>9.8300000000000002E-3</v>
      </c>
      <c r="BI935" s="226">
        <f t="shared" si="68"/>
        <v>57037.746495572108</v>
      </c>
      <c r="BJ935" s="225">
        <f t="shared" si="71"/>
        <v>0</v>
      </c>
    </row>
    <row r="936" spans="8:62" s="223" customFormat="1">
      <c r="H936" s="219"/>
      <c r="I936" s="219"/>
      <c r="J936" s="219"/>
      <c r="K936" s="219"/>
      <c r="L936" s="219"/>
      <c r="M936" s="219"/>
      <c r="BE936" s="223">
        <v>887</v>
      </c>
      <c r="BF936" s="226">
        <f t="shared" si="69"/>
        <v>5859453.4632373936</v>
      </c>
      <c r="BG936" s="223">
        <v>887</v>
      </c>
      <c r="BH936" s="227">
        <f t="shared" si="70"/>
        <v>9.8300000000000002E-3</v>
      </c>
      <c r="BI936" s="226">
        <f t="shared" si="68"/>
        <v>57598.427543623584</v>
      </c>
      <c r="BJ936" s="225">
        <f t="shared" si="71"/>
        <v>0</v>
      </c>
    </row>
    <row r="937" spans="8:62" s="223" customFormat="1">
      <c r="H937" s="219"/>
      <c r="I937" s="219"/>
      <c r="J937" s="219"/>
      <c r="K937" s="219"/>
      <c r="L937" s="219"/>
      <c r="M937" s="219"/>
      <c r="BE937" s="223">
        <v>888</v>
      </c>
      <c r="BF937" s="226">
        <f t="shared" si="69"/>
        <v>5917051.890781017</v>
      </c>
      <c r="BG937" s="223">
        <v>888</v>
      </c>
      <c r="BH937" s="227">
        <f t="shared" si="70"/>
        <v>9.8300000000000002E-3</v>
      </c>
      <c r="BI937" s="226">
        <f t="shared" si="68"/>
        <v>58164.620086377399</v>
      </c>
      <c r="BJ937" s="225">
        <f t="shared" si="71"/>
        <v>0</v>
      </c>
    </row>
    <row r="938" spans="8:62" s="223" customFormat="1">
      <c r="H938" s="219"/>
      <c r="I938" s="219"/>
      <c r="J938" s="219"/>
      <c r="K938" s="219"/>
      <c r="L938" s="219"/>
      <c r="M938" s="219"/>
      <c r="BE938" s="223">
        <v>889</v>
      </c>
      <c r="BF938" s="226">
        <f t="shared" si="69"/>
        <v>5975216.5108673945</v>
      </c>
      <c r="BG938" s="223">
        <v>889</v>
      </c>
      <c r="BH938" s="227">
        <f t="shared" si="70"/>
        <v>9.8300000000000002E-3</v>
      </c>
      <c r="BI938" s="226">
        <f t="shared" si="68"/>
        <v>58736.378301826488</v>
      </c>
      <c r="BJ938" s="225">
        <f t="shared" si="71"/>
        <v>0</v>
      </c>
    </row>
    <row r="939" spans="8:62" s="223" customFormat="1">
      <c r="H939" s="219"/>
      <c r="I939" s="219"/>
      <c r="J939" s="219"/>
      <c r="K939" s="219"/>
      <c r="L939" s="219"/>
      <c r="M939" s="219"/>
      <c r="BE939" s="223">
        <v>890</v>
      </c>
      <c r="BF939" s="226">
        <f t="shared" si="69"/>
        <v>6033952.8891692208</v>
      </c>
      <c r="BG939" s="223">
        <v>890</v>
      </c>
      <c r="BH939" s="227">
        <f t="shared" si="70"/>
        <v>9.8300000000000002E-3</v>
      </c>
      <c r="BI939" s="226">
        <f t="shared" si="68"/>
        <v>59313.756900533444</v>
      </c>
      <c r="BJ939" s="225">
        <f t="shared" si="71"/>
        <v>0</v>
      </c>
    </row>
    <row r="940" spans="8:62" s="223" customFormat="1">
      <c r="H940" s="219"/>
      <c r="I940" s="219"/>
      <c r="J940" s="219"/>
      <c r="K940" s="219"/>
      <c r="L940" s="219"/>
      <c r="M940" s="219"/>
      <c r="BE940" s="223">
        <v>891</v>
      </c>
      <c r="BF940" s="226">
        <f t="shared" si="69"/>
        <v>6093266.6460697539</v>
      </c>
      <c r="BG940" s="223">
        <v>891</v>
      </c>
      <c r="BH940" s="227">
        <f t="shared" si="70"/>
        <v>9.8300000000000002E-3</v>
      </c>
      <c r="BI940" s="226">
        <f t="shared" si="68"/>
        <v>59896.811130865681</v>
      </c>
      <c r="BJ940" s="225">
        <f t="shared" si="71"/>
        <v>0</v>
      </c>
    </row>
    <row r="941" spans="8:62" s="223" customFormat="1">
      <c r="H941" s="219"/>
      <c r="I941" s="219"/>
      <c r="J941" s="219"/>
      <c r="K941" s="219"/>
      <c r="L941" s="219"/>
      <c r="M941" s="219"/>
      <c r="BE941" s="223">
        <v>892</v>
      </c>
      <c r="BF941" s="226">
        <f t="shared" si="69"/>
        <v>6153163.4572006194</v>
      </c>
      <c r="BG941" s="223">
        <v>892</v>
      </c>
      <c r="BH941" s="227">
        <f t="shared" si="70"/>
        <v>9.8300000000000002E-3</v>
      </c>
      <c r="BI941" s="226">
        <f t="shared" si="68"/>
        <v>60485.59678428209</v>
      </c>
      <c r="BJ941" s="225">
        <f t="shared" si="71"/>
        <v>0</v>
      </c>
    </row>
    <row r="942" spans="8:62" s="223" customFormat="1">
      <c r="H942" s="219"/>
      <c r="I942" s="219"/>
      <c r="J942" s="219"/>
      <c r="K942" s="219"/>
      <c r="L942" s="219"/>
      <c r="M942" s="219"/>
      <c r="BE942" s="223">
        <v>893</v>
      </c>
      <c r="BF942" s="226">
        <f t="shared" si="69"/>
        <v>6213649.0539849019</v>
      </c>
      <c r="BG942" s="223">
        <v>893</v>
      </c>
      <c r="BH942" s="227">
        <f t="shared" si="70"/>
        <v>9.8300000000000002E-3</v>
      </c>
      <c r="BI942" s="226">
        <f t="shared" si="68"/>
        <v>61080.170200671586</v>
      </c>
      <c r="BJ942" s="225">
        <f t="shared" si="71"/>
        <v>0</v>
      </c>
    </row>
    <row r="943" spans="8:62" s="223" customFormat="1">
      <c r="H943" s="219"/>
      <c r="I943" s="219"/>
      <c r="J943" s="219"/>
      <c r="K943" s="219"/>
      <c r="L943" s="219"/>
      <c r="M943" s="219"/>
      <c r="BE943" s="223">
        <v>894</v>
      </c>
      <c r="BF943" s="226">
        <f t="shared" si="69"/>
        <v>6274729.2241855739</v>
      </c>
      <c r="BG943" s="223">
        <v>894</v>
      </c>
      <c r="BH943" s="227">
        <f t="shared" si="70"/>
        <v>9.8300000000000002E-3</v>
      </c>
      <c r="BI943" s="226">
        <f t="shared" si="68"/>
        <v>61680.588273744193</v>
      </c>
      <c r="BJ943" s="225">
        <f t="shared" si="71"/>
        <v>0</v>
      </c>
    </row>
    <row r="944" spans="8:62" s="223" customFormat="1">
      <c r="H944" s="219"/>
      <c r="I944" s="219"/>
      <c r="J944" s="219"/>
      <c r="K944" s="219"/>
      <c r="L944" s="219"/>
      <c r="M944" s="219"/>
      <c r="BE944" s="223">
        <v>895</v>
      </c>
      <c r="BF944" s="226">
        <f t="shared" si="69"/>
        <v>6336409.812459318</v>
      </c>
      <c r="BG944" s="223">
        <v>895</v>
      </c>
      <c r="BH944" s="227">
        <f t="shared" si="70"/>
        <v>9.8300000000000002E-3</v>
      </c>
      <c r="BI944" s="226">
        <f t="shared" si="68"/>
        <v>62286.908456475096</v>
      </c>
      <c r="BJ944" s="225">
        <f t="shared" si="71"/>
        <v>0</v>
      </c>
    </row>
    <row r="945" spans="8:62" s="223" customFormat="1">
      <c r="H945" s="219"/>
      <c r="I945" s="219"/>
      <c r="J945" s="219"/>
      <c r="K945" s="219"/>
      <c r="L945" s="219"/>
      <c r="M945" s="219"/>
      <c r="BE945" s="223">
        <v>896</v>
      </c>
      <c r="BF945" s="226">
        <f t="shared" si="69"/>
        <v>6398696.7209157934</v>
      </c>
      <c r="BG945" s="223">
        <v>896</v>
      </c>
      <c r="BH945" s="227">
        <f t="shared" si="70"/>
        <v>9.8300000000000002E-3</v>
      </c>
      <c r="BI945" s="226">
        <f t="shared" si="68"/>
        <v>62899.188766602252</v>
      </c>
      <c r="BJ945" s="225">
        <f t="shared" si="71"/>
        <v>0</v>
      </c>
    </row>
    <row r="946" spans="8:62" s="223" customFormat="1">
      <c r="H946" s="219"/>
      <c r="I946" s="219"/>
      <c r="J946" s="219"/>
      <c r="K946" s="219"/>
      <c r="L946" s="219"/>
      <c r="M946" s="219"/>
      <c r="BE946" s="223">
        <v>897</v>
      </c>
      <c r="BF946" s="226">
        <f t="shared" si="69"/>
        <v>6461595.9096823959</v>
      </c>
      <c r="BG946" s="223">
        <v>897</v>
      </c>
      <c r="BH946" s="227">
        <f t="shared" si="70"/>
        <v>9.8300000000000002E-3</v>
      </c>
      <c r="BI946" s="226">
        <f t="shared" ref="BI946:BI1009" si="72">BF946*BH946</f>
        <v>63517.487792177955</v>
      </c>
      <c r="BJ946" s="225">
        <f t="shared" si="71"/>
        <v>0</v>
      </c>
    </row>
    <row r="947" spans="8:62" s="223" customFormat="1">
      <c r="H947" s="219"/>
      <c r="I947" s="219"/>
      <c r="J947" s="219"/>
      <c r="K947" s="219"/>
      <c r="L947" s="219"/>
      <c r="M947" s="219"/>
      <c r="BE947" s="223">
        <v>898</v>
      </c>
      <c r="BF947" s="226">
        <f t="shared" ref="BF947:BF1010" si="73">BF946+BI946+BJ947</f>
        <v>6525113.3974745739</v>
      </c>
      <c r="BG947" s="223">
        <v>898</v>
      </c>
      <c r="BH947" s="227">
        <f t="shared" ref="BH947:BH1010" si="74">BH946</f>
        <v>9.8300000000000002E-3</v>
      </c>
      <c r="BI947" s="226">
        <f t="shared" si="72"/>
        <v>64141.864697175064</v>
      </c>
      <c r="BJ947" s="225">
        <f t="shared" ref="BJ947:BJ1010" si="75">BJ946</f>
        <v>0</v>
      </c>
    </row>
    <row r="948" spans="8:62" s="223" customFormat="1">
      <c r="H948" s="219"/>
      <c r="I948" s="219"/>
      <c r="J948" s="219"/>
      <c r="K948" s="219"/>
      <c r="L948" s="219"/>
      <c r="M948" s="219"/>
      <c r="BE948" s="223">
        <v>899</v>
      </c>
      <c r="BF948" s="226">
        <f t="shared" si="73"/>
        <v>6589255.262171749</v>
      </c>
      <c r="BG948" s="223">
        <v>899</v>
      </c>
      <c r="BH948" s="227">
        <f t="shared" si="74"/>
        <v>9.8300000000000002E-3</v>
      </c>
      <c r="BI948" s="226">
        <f t="shared" si="72"/>
        <v>64772.379227148296</v>
      </c>
      <c r="BJ948" s="225">
        <f t="shared" si="75"/>
        <v>0</v>
      </c>
    </row>
    <row r="949" spans="8:62" s="223" customFormat="1">
      <c r="H949" s="219"/>
      <c r="I949" s="219"/>
      <c r="J949" s="219"/>
      <c r="K949" s="219"/>
      <c r="L949" s="219"/>
      <c r="M949" s="219"/>
      <c r="BE949" s="223">
        <v>900</v>
      </c>
      <c r="BF949" s="226">
        <f t="shared" si="73"/>
        <v>6654027.6413988974</v>
      </c>
      <c r="BG949" s="223">
        <v>900</v>
      </c>
      <c r="BH949" s="227">
        <f t="shared" si="74"/>
        <v>9.8300000000000002E-3</v>
      </c>
      <c r="BI949" s="226">
        <f t="shared" si="72"/>
        <v>65409.091714951166</v>
      </c>
      <c r="BJ949" s="225">
        <f t="shared" si="75"/>
        <v>0</v>
      </c>
    </row>
    <row r="950" spans="8:62" s="223" customFormat="1">
      <c r="H950" s="219"/>
      <c r="I950" s="219"/>
      <c r="J950" s="219"/>
      <c r="K950" s="219"/>
      <c r="L950" s="219"/>
      <c r="M950" s="219"/>
      <c r="BE950" s="223">
        <v>901</v>
      </c>
      <c r="BF950" s="226">
        <f t="shared" si="73"/>
        <v>6719436.7331138486</v>
      </c>
      <c r="BG950" s="223">
        <v>901</v>
      </c>
      <c r="BH950" s="227">
        <f t="shared" si="74"/>
        <v>9.8300000000000002E-3</v>
      </c>
      <c r="BI950" s="226">
        <f t="shared" si="72"/>
        <v>66052.063086509137</v>
      </c>
      <c r="BJ950" s="225">
        <f t="shared" si="75"/>
        <v>0</v>
      </c>
    </row>
    <row r="951" spans="8:62" s="223" customFormat="1">
      <c r="H951" s="219"/>
      <c r="I951" s="219"/>
      <c r="J951" s="219"/>
      <c r="K951" s="219"/>
      <c r="L951" s="219"/>
      <c r="M951" s="219"/>
      <c r="BE951" s="223">
        <v>902</v>
      </c>
      <c r="BF951" s="226">
        <f t="shared" si="73"/>
        <v>6785488.7962003574</v>
      </c>
      <c r="BG951" s="223">
        <v>902</v>
      </c>
      <c r="BH951" s="227">
        <f t="shared" si="74"/>
        <v>9.8300000000000002E-3</v>
      </c>
      <c r="BI951" s="226">
        <f t="shared" si="72"/>
        <v>66701.354866649519</v>
      </c>
      <c r="BJ951" s="225">
        <f t="shared" si="75"/>
        <v>0</v>
      </c>
    </row>
    <row r="952" spans="8:62" s="223" customFormat="1">
      <c r="H952" s="219"/>
      <c r="I952" s="219"/>
      <c r="J952" s="219"/>
      <c r="K952" s="219"/>
      <c r="L952" s="219"/>
      <c r="M952" s="219"/>
      <c r="BE952" s="223">
        <v>903</v>
      </c>
      <c r="BF952" s="226">
        <f t="shared" si="73"/>
        <v>6852190.1510670073</v>
      </c>
      <c r="BG952" s="223">
        <v>903</v>
      </c>
      <c r="BH952" s="227">
        <f t="shared" si="74"/>
        <v>9.8300000000000002E-3</v>
      </c>
      <c r="BI952" s="226">
        <f t="shared" si="72"/>
        <v>67357.029184988685</v>
      </c>
      <c r="BJ952" s="225">
        <f t="shared" si="75"/>
        <v>0</v>
      </c>
    </row>
    <row r="953" spans="8:62" s="223" customFormat="1">
      <c r="H953" s="219"/>
      <c r="I953" s="219"/>
      <c r="J953" s="219"/>
      <c r="K953" s="219"/>
      <c r="L953" s="219"/>
      <c r="M953" s="219"/>
      <c r="BE953" s="223">
        <v>904</v>
      </c>
      <c r="BF953" s="226">
        <f t="shared" si="73"/>
        <v>6919547.180251996</v>
      </c>
      <c r="BG953" s="223">
        <v>904</v>
      </c>
      <c r="BH953" s="227">
        <f t="shared" si="74"/>
        <v>9.8300000000000002E-3</v>
      </c>
      <c r="BI953" s="226">
        <f t="shared" si="72"/>
        <v>68019.148781877127</v>
      </c>
      <c r="BJ953" s="225">
        <f t="shared" si="75"/>
        <v>0</v>
      </c>
    </row>
    <row r="954" spans="8:62" s="223" customFormat="1">
      <c r="H954" s="219"/>
      <c r="I954" s="219"/>
      <c r="J954" s="219"/>
      <c r="K954" s="219"/>
      <c r="L954" s="219"/>
      <c r="M954" s="219"/>
      <c r="BE954" s="223">
        <v>905</v>
      </c>
      <c r="BF954" s="226">
        <f t="shared" si="73"/>
        <v>6987566.329033873</v>
      </c>
      <c r="BG954" s="223">
        <v>905</v>
      </c>
      <c r="BH954" s="227">
        <f t="shared" si="74"/>
        <v>9.8300000000000002E-3</v>
      </c>
      <c r="BI954" s="226">
        <f t="shared" si="72"/>
        <v>68687.777014402978</v>
      </c>
      <c r="BJ954" s="225">
        <f t="shared" si="75"/>
        <v>0</v>
      </c>
    </row>
    <row r="955" spans="8:62" s="223" customFormat="1">
      <c r="H955" s="219"/>
      <c r="I955" s="219"/>
      <c r="J955" s="219"/>
      <c r="K955" s="219"/>
      <c r="L955" s="219"/>
      <c r="M955" s="219"/>
      <c r="BE955" s="223">
        <v>906</v>
      </c>
      <c r="BF955" s="226">
        <f t="shared" si="73"/>
        <v>7056254.1060482757</v>
      </c>
      <c r="BG955" s="223">
        <v>906</v>
      </c>
      <c r="BH955" s="227">
        <f t="shared" si="74"/>
        <v>9.8300000000000002E-3</v>
      </c>
      <c r="BI955" s="226">
        <f t="shared" si="72"/>
        <v>69362.977862454558</v>
      </c>
      <c r="BJ955" s="225">
        <f t="shared" si="75"/>
        <v>0</v>
      </c>
    </row>
    <row r="956" spans="8:62" s="223" customFormat="1">
      <c r="H956" s="219"/>
      <c r="I956" s="219"/>
      <c r="J956" s="219"/>
      <c r="K956" s="219"/>
      <c r="L956" s="219"/>
      <c r="M956" s="219"/>
      <c r="BE956" s="223">
        <v>907</v>
      </c>
      <c r="BF956" s="226">
        <f t="shared" si="73"/>
        <v>7125617.0839107307</v>
      </c>
      <c r="BG956" s="223">
        <v>907</v>
      </c>
      <c r="BH956" s="227">
        <f t="shared" si="74"/>
        <v>9.8300000000000002E-3</v>
      </c>
      <c r="BI956" s="226">
        <f t="shared" si="72"/>
        <v>70044.815934842482</v>
      </c>
      <c r="BJ956" s="225">
        <f t="shared" si="75"/>
        <v>0</v>
      </c>
    </row>
    <row r="957" spans="8:62" s="223" customFormat="1">
      <c r="H957" s="219"/>
      <c r="I957" s="219"/>
      <c r="J957" s="219"/>
      <c r="K957" s="219"/>
      <c r="L957" s="219"/>
      <c r="M957" s="219"/>
      <c r="BE957" s="223">
        <v>908</v>
      </c>
      <c r="BF957" s="226">
        <f t="shared" si="73"/>
        <v>7195661.8998455731</v>
      </c>
      <c r="BG957" s="223">
        <v>908</v>
      </c>
      <c r="BH957" s="227">
        <f t="shared" si="74"/>
        <v>9.8300000000000002E-3</v>
      </c>
      <c r="BI957" s="226">
        <f t="shared" si="72"/>
        <v>70733.356475481982</v>
      </c>
      <c r="BJ957" s="225">
        <f t="shared" si="75"/>
        <v>0</v>
      </c>
    </row>
    <row r="958" spans="8:62" s="223" customFormat="1">
      <c r="H958" s="219"/>
      <c r="I958" s="219"/>
      <c r="J958" s="219"/>
      <c r="K958" s="219"/>
      <c r="L958" s="219"/>
      <c r="M958" s="219"/>
      <c r="BE958" s="223">
        <v>909</v>
      </c>
      <c r="BF958" s="226">
        <f t="shared" si="73"/>
        <v>7266395.2563210549</v>
      </c>
      <c r="BG958" s="223">
        <v>909</v>
      </c>
      <c r="BH958" s="227">
        <f t="shared" si="74"/>
        <v>9.8300000000000002E-3</v>
      </c>
      <c r="BI958" s="226">
        <f t="shared" si="72"/>
        <v>71428.665369635972</v>
      </c>
      <c r="BJ958" s="225">
        <f t="shared" si="75"/>
        <v>0</v>
      </c>
    </row>
    <row r="959" spans="8:62" s="223" customFormat="1">
      <c r="H959" s="219"/>
      <c r="I959" s="219"/>
      <c r="J959" s="219"/>
      <c r="K959" s="219"/>
      <c r="L959" s="219"/>
      <c r="M959" s="219"/>
      <c r="BE959" s="223">
        <v>910</v>
      </c>
      <c r="BF959" s="226">
        <f t="shared" si="73"/>
        <v>7337823.9216906913</v>
      </c>
      <c r="BG959" s="223">
        <v>910</v>
      </c>
      <c r="BH959" s="227">
        <f t="shared" si="74"/>
        <v>9.8300000000000002E-3</v>
      </c>
      <c r="BI959" s="226">
        <f t="shared" si="72"/>
        <v>72130.809150219502</v>
      </c>
      <c r="BJ959" s="225">
        <f t="shared" si="75"/>
        <v>0</v>
      </c>
    </row>
    <row r="960" spans="8:62" s="223" customFormat="1">
      <c r="H960" s="219"/>
      <c r="I960" s="219"/>
      <c r="J960" s="219"/>
      <c r="K960" s="219"/>
      <c r="L960" s="219"/>
      <c r="M960" s="219"/>
      <c r="BE960" s="223">
        <v>911</v>
      </c>
      <c r="BF960" s="226">
        <f t="shared" si="73"/>
        <v>7409954.7308409112</v>
      </c>
      <c r="BG960" s="223">
        <v>911</v>
      </c>
      <c r="BH960" s="227">
        <f t="shared" si="74"/>
        <v>9.8300000000000002E-3</v>
      </c>
      <c r="BI960" s="226">
        <f t="shared" si="72"/>
        <v>72839.855004166151</v>
      </c>
      <c r="BJ960" s="225">
        <f t="shared" si="75"/>
        <v>0</v>
      </c>
    </row>
    <row r="961" spans="8:62" s="223" customFormat="1">
      <c r="H961" s="219"/>
      <c r="I961" s="219"/>
      <c r="J961" s="219"/>
      <c r="K961" s="219"/>
      <c r="L961" s="219"/>
      <c r="M961" s="219"/>
      <c r="BE961" s="223">
        <v>912</v>
      </c>
      <c r="BF961" s="226">
        <f t="shared" si="73"/>
        <v>7482794.5858450774</v>
      </c>
      <c r="BG961" s="223">
        <v>912</v>
      </c>
      <c r="BH961" s="227">
        <f t="shared" si="74"/>
        <v>9.8300000000000002E-3</v>
      </c>
      <c r="BI961" s="226">
        <f t="shared" si="72"/>
        <v>73555.870778857119</v>
      </c>
      <c r="BJ961" s="225">
        <f t="shared" si="75"/>
        <v>0</v>
      </c>
    </row>
    <row r="962" spans="8:62" s="223" customFormat="1">
      <c r="H962" s="219"/>
      <c r="I962" s="219"/>
      <c r="J962" s="219"/>
      <c r="K962" s="219"/>
      <c r="L962" s="219"/>
      <c r="M962" s="219"/>
      <c r="BE962" s="223">
        <v>913</v>
      </c>
      <c r="BF962" s="226">
        <f t="shared" si="73"/>
        <v>7556350.4566239342</v>
      </c>
      <c r="BG962" s="223">
        <v>913</v>
      </c>
      <c r="BH962" s="227">
        <f t="shared" si="74"/>
        <v>9.8300000000000002E-3</v>
      </c>
      <c r="BI962" s="226">
        <f t="shared" si="72"/>
        <v>74278.924988613275</v>
      </c>
      <c r="BJ962" s="225">
        <f t="shared" si="75"/>
        <v>0</v>
      </c>
    </row>
    <row r="963" spans="8:62" s="223" customFormat="1">
      <c r="H963" s="219"/>
      <c r="I963" s="219"/>
      <c r="J963" s="219"/>
      <c r="K963" s="219"/>
      <c r="L963" s="219"/>
      <c r="M963" s="219"/>
      <c r="BE963" s="223">
        <v>914</v>
      </c>
      <c r="BF963" s="226">
        <f t="shared" si="73"/>
        <v>7630629.3816125477</v>
      </c>
      <c r="BG963" s="223">
        <v>914</v>
      </c>
      <c r="BH963" s="227">
        <f t="shared" si="74"/>
        <v>9.8300000000000002E-3</v>
      </c>
      <c r="BI963" s="226">
        <f t="shared" si="72"/>
        <v>75009.086821251345</v>
      </c>
      <c r="BJ963" s="225">
        <f t="shared" si="75"/>
        <v>0</v>
      </c>
    </row>
    <row r="964" spans="8:62" s="223" customFormat="1">
      <c r="H964" s="219"/>
      <c r="I964" s="219"/>
      <c r="J964" s="219"/>
      <c r="K964" s="219"/>
      <c r="L964" s="219"/>
      <c r="M964" s="219"/>
      <c r="BE964" s="223">
        <v>915</v>
      </c>
      <c r="BF964" s="226">
        <f t="shared" si="73"/>
        <v>7705638.4684337992</v>
      </c>
      <c r="BG964" s="223">
        <v>915</v>
      </c>
      <c r="BH964" s="227">
        <f t="shared" si="74"/>
        <v>9.8300000000000002E-3</v>
      </c>
      <c r="BI964" s="226">
        <f t="shared" si="72"/>
        <v>75746.426144704252</v>
      </c>
      <c r="BJ964" s="225">
        <f t="shared" si="75"/>
        <v>0</v>
      </c>
    </row>
    <row r="965" spans="8:62" s="223" customFormat="1">
      <c r="H965" s="219"/>
      <c r="I965" s="219"/>
      <c r="J965" s="219"/>
      <c r="K965" s="219"/>
      <c r="L965" s="219"/>
      <c r="M965" s="219"/>
      <c r="BE965" s="223">
        <v>916</v>
      </c>
      <c r="BF965" s="226">
        <f t="shared" si="73"/>
        <v>7781384.8945785034</v>
      </c>
      <c r="BG965" s="223">
        <v>916</v>
      </c>
      <c r="BH965" s="227">
        <f t="shared" si="74"/>
        <v>9.8300000000000002E-3</v>
      </c>
      <c r="BI965" s="226">
        <f t="shared" si="72"/>
        <v>76491.013513706697</v>
      </c>
      <c r="BJ965" s="225">
        <f t="shared" si="75"/>
        <v>0</v>
      </c>
    </row>
    <row r="966" spans="8:62" s="223" customFormat="1">
      <c r="H966" s="219"/>
      <c r="I966" s="219"/>
      <c r="J966" s="219"/>
      <c r="K966" s="219"/>
      <c r="L966" s="219"/>
      <c r="M966" s="219"/>
      <c r="BE966" s="223">
        <v>917</v>
      </c>
      <c r="BF966" s="226">
        <f t="shared" si="73"/>
        <v>7857875.9080922101</v>
      </c>
      <c r="BG966" s="223">
        <v>917</v>
      </c>
      <c r="BH966" s="227">
        <f t="shared" si="74"/>
        <v>9.8300000000000002E-3</v>
      </c>
      <c r="BI966" s="226">
        <f t="shared" si="72"/>
        <v>77242.920176546424</v>
      </c>
      <c r="BJ966" s="225">
        <f t="shared" si="75"/>
        <v>0</v>
      </c>
    </row>
    <row r="967" spans="8:62" s="223" customFormat="1">
      <c r="H967" s="219"/>
      <c r="I967" s="219"/>
      <c r="J967" s="219"/>
      <c r="K967" s="219"/>
      <c r="L967" s="219"/>
      <c r="M967" s="219"/>
      <c r="BE967" s="223">
        <v>918</v>
      </c>
      <c r="BF967" s="226">
        <f t="shared" si="73"/>
        <v>7935118.8282687562</v>
      </c>
      <c r="BG967" s="223">
        <v>918</v>
      </c>
      <c r="BH967" s="227">
        <f t="shared" si="74"/>
        <v>9.8300000000000002E-3</v>
      </c>
      <c r="BI967" s="226">
        <f t="shared" si="72"/>
        <v>78002.218081881874</v>
      </c>
      <c r="BJ967" s="225">
        <f t="shared" si="75"/>
        <v>0</v>
      </c>
    </row>
    <row r="968" spans="8:62" s="223" customFormat="1">
      <c r="H968" s="219"/>
      <c r="I968" s="219"/>
      <c r="J968" s="219"/>
      <c r="K968" s="219"/>
      <c r="L968" s="219"/>
      <c r="M968" s="219"/>
      <c r="BE968" s="223">
        <v>919</v>
      </c>
      <c r="BF968" s="226">
        <f t="shared" si="73"/>
        <v>8013121.0463506384</v>
      </c>
      <c r="BG968" s="223">
        <v>919</v>
      </c>
      <c r="BH968" s="227">
        <f t="shared" si="74"/>
        <v>9.8300000000000002E-3</v>
      </c>
      <c r="BI968" s="226">
        <f t="shared" si="72"/>
        <v>78768.979885626773</v>
      </c>
      <c r="BJ968" s="225">
        <f t="shared" si="75"/>
        <v>0</v>
      </c>
    </row>
    <row r="969" spans="8:62" s="223" customFormat="1">
      <c r="H969" s="219"/>
      <c r="I969" s="219"/>
      <c r="J969" s="219"/>
      <c r="K969" s="219"/>
      <c r="L969" s="219"/>
      <c r="M969" s="219"/>
      <c r="BE969" s="223">
        <v>920</v>
      </c>
      <c r="BF969" s="226">
        <f t="shared" si="73"/>
        <v>8091890.026236265</v>
      </c>
      <c r="BG969" s="223">
        <v>920</v>
      </c>
      <c r="BH969" s="227">
        <f t="shared" si="74"/>
        <v>9.8300000000000002E-3</v>
      </c>
      <c r="BI969" s="226">
        <f t="shared" si="72"/>
        <v>79543.278957902483</v>
      </c>
      <c r="BJ969" s="225">
        <f t="shared" si="75"/>
        <v>0</v>
      </c>
    </row>
    <row r="970" spans="8:62" s="223" customFormat="1">
      <c r="H970" s="219"/>
      <c r="I970" s="219"/>
      <c r="J970" s="219"/>
      <c r="K970" s="219"/>
      <c r="L970" s="219"/>
      <c r="M970" s="219"/>
      <c r="BE970" s="223">
        <v>921</v>
      </c>
      <c r="BF970" s="226">
        <f t="shared" si="73"/>
        <v>8171433.3051941674</v>
      </c>
      <c r="BG970" s="223">
        <v>921</v>
      </c>
      <c r="BH970" s="227">
        <f t="shared" si="74"/>
        <v>9.8300000000000002E-3</v>
      </c>
      <c r="BI970" s="226">
        <f t="shared" si="72"/>
        <v>80325.189390058673</v>
      </c>
      <c r="BJ970" s="225">
        <f t="shared" si="75"/>
        <v>0</v>
      </c>
    </row>
    <row r="971" spans="8:62" s="223" customFormat="1">
      <c r="H971" s="219"/>
      <c r="I971" s="219"/>
      <c r="J971" s="219"/>
      <c r="K971" s="219"/>
      <c r="L971" s="219"/>
      <c r="M971" s="219"/>
      <c r="BE971" s="223">
        <v>922</v>
      </c>
      <c r="BF971" s="226">
        <f t="shared" si="73"/>
        <v>8251758.494584226</v>
      </c>
      <c r="BG971" s="223">
        <v>922</v>
      </c>
      <c r="BH971" s="227">
        <f t="shared" si="74"/>
        <v>9.8300000000000002E-3</v>
      </c>
      <c r="BI971" s="226">
        <f t="shared" si="72"/>
        <v>81114.786001762943</v>
      </c>
      <c r="BJ971" s="225">
        <f t="shared" si="75"/>
        <v>0</v>
      </c>
    </row>
    <row r="972" spans="8:62" s="223" customFormat="1">
      <c r="H972" s="219"/>
      <c r="I972" s="219"/>
      <c r="J972" s="219"/>
      <c r="K972" s="219"/>
      <c r="L972" s="219"/>
      <c r="M972" s="219"/>
      <c r="BE972" s="223">
        <v>923</v>
      </c>
      <c r="BF972" s="226">
        <f t="shared" si="73"/>
        <v>8332873.2805859894</v>
      </c>
      <c r="BG972" s="223">
        <v>923</v>
      </c>
      <c r="BH972" s="227">
        <f t="shared" si="74"/>
        <v>9.8300000000000002E-3</v>
      </c>
      <c r="BI972" s="226">
        <f t="shared" si="72"/>
        <v>81912.144348160276</v>
      </c>
      <c r="BJ972" s="225">
        <f t="shared" si="75"/>
        <v>0</v>
      </c>
    </row>
    <row r="973" spans="8:62" s="223" customFormat="1">
      <c r="H973" s="219"/>
      <c r="I973" s="219"/>
      <c r="J973" s="219"/>
      <c r="K973" s="219"/>
      <c r="L973" s="219"/>
      <c r="M973" s="219"/>
      <c r="BE973" s="223">
        <v>924</v>
      </c>
      <c r="BF973" s="226">
        <f t="shared" si="73"/>
        <v>8414785.4249341488</v>
      </c>
      <c r="BG973" s="223">
        <v>924</v>
      </c>
      <c r="BH973" s="227">
        <f t="shared" si="74"/>
        <v>9.8300000000000002E-3</v>
      </c>
      <c r="BI973" s="226">
        <f t="shared" si="72"/>
        <v>82717.340727102681</v>
      </c>
      <c r="BJ973" s="225">
        <f t="shared" si="75"/>
        <v>0</v>
      </c>
    </row>
    <row r="974" spans="8:62" s="223" customFormat="1">
      <c r="H974" s="219"/>
      <c r="I974" s="219"/>
      <c r="J974" s="219"/>
      <c r="K974" s="219"/>
      <c r="L974" s="219"/>
      <c r="M974" s="219"/>
      <c r="BE974" s="223">
        <v>925</v>
      </c>
      <c r="BF974" s="226">
        <f t="shared" si="73"/>
        <v>8497502.7656612508</v>
      </c>
      <c r="BG974" s="223">
        <v>925</v>
      </c>
      <c r="BH974" s="227">
        <f t="shared" si="74"/>
        <v>9.8300000000000002E-3</v>
      </c>
      <c r="BI974" s="226">
        <f t="shared" si="72"/>
        <v>83530.4521864501</v>
      </c>
      <c r="BJ974" s="225">
        <f t="shared" si="75"/>
        <v>0</v>
      </c>
    </row>
    <row r="975" spans="8:62" s="223" customFormat="1">
      <c r="H975" s="219"/>
      <c r="I975" s="219"/>
      <c r="J975" s="219"/>
      <c r="K975" s="219"/>
      <c r="L975" s="219"/>
      <c r="M975" s="219"/>
      <c r="BE975" s="223">
        <v>926</v>
      </c>
      <c r="BF975" s="226">
        <f t="shared" si="73"/>
        <v>8581033.2178477012</v>
      </c>
      <c r="BG975" s="223">
        <v>926</v>
      </c>
      <c r="BH975" s="227">
        <f t="shared" si="74"/>
        <v>9.8300000000000002E-3</v>
      </c>
      <c r="BI975" s="226">
        <f t="shared" si="72"/>
        <v>84351.556531442911</v>
      </c>
      <c r="BJ975" s="225">
        <f t="shared" si="75"/>
        <v>0</v>
      </c>
    </row>
    <row r="976" spans="8:62" s="223" customFormat="1">
      <c r="H976" s="219"/>
      <c r="I976" s="219"/>
      <c r="J976" s="219"/>
      <c r="K976" s="219"/>
      <c r="L976" s="219"/>
      <c r="M976" s="219"/>
      <c r="BE976" s="223">
        <v>927</v>
      </c>
      <c r="BF976" s="226">
        <f t="shared" si="73"/>
        <v>8665384.7743791435</v>
      </c>
      <c r="BG976" s="223">
        <v>927</v>
      </c>
      <c r="BH976" s="227">
        <f t="shared" si="74"/>
        <v>9.8300000000000002E-3</v>
      </c>
      <c r="BI976" s="226">
        <f t="shared" si="72"/>
        <v>85180.732332146988</v>
      </c>
      <c r="BJ976" s="225">
        <f t="shared" si="75"/>
        <v>0</v>
      </c>
    </row>
    <row r="977" spans="8:62" s="223" customFormat="1">
      <c r="H977" s="219"/>
      <c r="I977" s="219"/>
      <c r="J977" s="219"/>
      <c r="K977" s="219"/>
      <c r="L977" s="219"/>
      <c r="M977" s="219"/>
      <c r="BE977" s="223">
        <v>928</v>
      </c>
      <c r="BF977" s="226">
        <f t="shared" si="73"/>
        <v>8750565.5067112911</v>
      </c>
      <c r="BG977" s="223">
        <v>928</v>
      </c>
      <c r="BH977" s="227">
        <f t="shared" si="74"/>
        <v>9.8300000000000002E-3</v>
      </c>
      <c r="BI977" s="226">
        <f t="shared" si="72"/>
        <v>86018.058930971994</v>
      </c>
      <c r="BJ977" s="225">
        <f t="shared" si="75"/>
        <v>0</v>
      </c>
    </row>
    <row r="978" spans="8:62" s="223" customFormat="1">
      <c r="H978" s="219"/>
      <c r="I978" s="219"/>
      <c r="J978" s="219"/>
      <c r="K978" s="219"/>
      <c r="L978" s="219"/>
      <c r="M978" s="219"/>
      <c r="BE978" s="223">
        <v>929</v>
      </c>
      <c r="BF978" s="226">
        <f t="shared" si="73"/>
        <v>8836583.5656422637</v>
      </c>
      <c r="BG978" s="223">
        <v>929</v>
      </c>
      <c r="BH978" s="227">
        <f t="shared" si="74"/>
        <v>9.8300000000000002E-3</v>
      </c>
      <c r="BI978" s="226">
        <f t="shared" si="72"/>
        <v>86863.616450263449</v>
      </c>
      <c r="BJ978" s="225">
        <f t="shared" si="75"/>
        <v>0</v>
      </c>
    </row>
    <row r="979" spans="8:62" s="223" customFormat="1">
      <c r="H979" s="219"/>
      <c r="I979" s="219"/>
      <c r="J979" s="219"/>
      <c r="K979" s="219"/>
      <c r="L979" s="219"/>
      <c r="M979" s="219"/>
      <c r="BE979" s="223">
        <v>930</v>
      </c>
      <c r="BF979" s="226">
        <f t="shared" si="73"/>
        <v>8923447.1820925269</v>
      </c>
      <c r="BG979" s="223">
        <v>930</v>
      </c>
      <c r="BH979" s="227">
        <f t="shared" si="74"/>
        <v>9.8300000000000002E-3</v>
      </c>
      <c r="BI979" s="226">
        <f t="shared" si="72"/>
        <v>87717.485799969538</v>
      </c>
      <c r="BJ979" s="225">
        <f t="shared" si="75"/>
        <v>0</v>
      </c>
    </row>
    <row r="980" spans="8:62" s="223" customFormat="1">
      <c r="H980" s="219"/>
      <c r="I980" s="219"/>
      <c r="J980" s="219"/>
      <c r="K980" s="219"/>
      <c r="L980" s="219"/>
      <c r="M980" s="219"/>
      <c r="BE980" s="223">
        <v>931</v>
      </c>
      <c r="BF980" s="226">
        <f t="shared" si="73"/>
        <v>9011164.667892497</v>
      </c>
      <c r="BG980" s="223">
        <v>931</v>
      </c>
      <c r="BH980" s="227">
        <f t="shared" si="74"/>
        <v>9.8300000000000002E-3</v>
      </c>
      <c r="BI980" s="226">
        <f t="shared" si="72"/>
        <v>88579.748685383252</v>
      </c>
      <c r="BJ980" s="225">
        <f t="shared" si="75"/>
        <v>0</v>
      </c>
    </row>
    <row r="981" spans="8:62" s="223" customFormat="1">
      <c r="H981" s="219"/>
      <c r="I981" s="219"/>
      <c r="J981" s="219"/>
      <c r="K981" s="219"/>
      <c r="L981" s="219"/>
      <c r="M981" s="219"/>
      <c r="BE981" s="223">
        <v>932</v>
      </c>
      <c r="BF981" s="226">
        <f t="shared" si="73"/>
        <v>9099744.4165778812</v>
      </c>
      <c r="BG981" s="223">
        <v>932</v>
      </c>
      <c r="BH981" s="227">
        <f t="shared" si="74"/>
        <v>9.8300000000000002E-3</v>
      </c>
      <c r="BI981" s="226">
        <f t="shared" si="72"/>
        <v>89450.48761496057</v>
      </c>
      <c r="BJ981" s="225">
        <f t="shared" si="75"/>
        <v>0</v>
      </c>
    </row>
    <row r="982" spans="8:62" s="223" customFormat="1">
      <c r="H982" s="219"/>
      <c r="I982" s="219"/>
      <c r="J982" s="219"/>
      <c r="K982" s="219"/>
      <c r="L982" s="219"/>
      <c r="M982" s="219"/>
      <c r="BE982" s="223">
        <v>933</v>
      </c>
      <c r="BF982" s="226">
        <f t="shared" si="73"/>
        <v>9189194.9041928425</v>
      </c>
      <c r="BG982" s="223">
        <v>933</v>
      </c>
      <c r="BH982" s="227">
        <f t="shared" si="74"/>
        <v>9.8300000000000002E-3</v>
      </c>
      <c r="BI982" s="226">
        <f t="shared" si="72"/>
        <v>90329.78590821565</v>
      </c>
      <c r="BJ982" s="225">
        <f t="shared" si="75"/>
        <v>0</v>
      </c>
    </row>
    <row r="983" spans="8:62" s="223" customFormat="1">
      <c r="H983" s="219"/>
      <c r="I983" s="219"/>
      <c r="J983" s="219"/>
      <c r="K983" s="219"/>
      <c r="L983" s="219"/>
      <c r="M983" s="219"/>
      <c r="BE983" s="223">
        <v>934</v>
      </c>
      <c r="BF983" s="226">
        <f t="shared" si="73"/>
        <v>9279524.6901010573</v>
      </c>
      <c r="BG983" s="223">
        <v>934</v>
      </c>
      <c r="BH983" s="227">
        <f t="shared" si="74"/>
        <v>9.8300000000000002E-3</v>
      </c>
      <c r="BI983" s="226">
        <f t="shared" si="72"/>
        <v>91217.727703693396</v>
      </c>
      <c r="BJ983" s="225">
        <f t="shared" si="75"/>
        <v>0</v>
      </c>
    </row>
    <row r="984" spans="8:62" s="223" customFormat="1">
      <c r="H984" s="219"/>
      <c r="I984" s="219"/>
      <c r="J984" s="219"/>
      <c r="K984" s="219"/>
      <c r="L984" s="219"/>
      <c r="M984" s="219"/>
      <c r="BE984" s="223">
        <v>935</v>
      </c>
      <c r="BF984" s="226">
        <f t="shared" si="73"/>
        <v>9370742.4178047515</v>
      </c>
      <c r="BG984" s="223">
        <v>935</v>
      </c>
      <c r="BH984" s="227">
        <f t="shared" si="74"/>
        <v>9.8300000000000002E-3</v>
      </c>
      <c r="BI984" s="226">
        <f t="shared" si="72"/>
        <v>92114.397967020705</v>
      </c>
      <c r="BJ984" s="225">
        <f t="shared" si="75"/>
        <v>0</v>
      </c>
    </row>
    <row r="985" spans="8:62" s="223" customFormat="1">
      <c r="H985" s="219"/>
      <c r="I985" s="219"/>
      <c r="J985" s="219"/>
      <c r="K985" s="219"/>
      <c r="L985" s="219"/>
      <c r="M985" s="219"/>
      <c r="BE985" s="223">
        <v>936</v>
      </c>
      <c r="BF985" s="226">
        <f t="shared" si="73"/>
        <v>9462856.8157717716</v>
      </c>
      <c r="BG985" s="223">
        <v>936</v>
      </c>
      <c r="BH985" s="227">
        <f t="shared" si="74"/>
        <v>9.8300000000000002E-3</v>
      </c>
      <c r="BI985" s="226">
        <f t="shared" si="72"/>
        <v>93019.88249903651</v>
      </c>
      <c r="BJ985" s="225">
        <f t="shared" si="75"/>
        <v>0</v>
      </c>
    </row>
    <row r="986" spans="8:62" s="223" customFormat="1">
      <c r="H986" s="219"/>
      <c r="I986" s="219"/>
      <c r="J986" s="219"/>
      <c r="K986" s="219"/>
      <c r="L986" s="219"/>
      <c r="M986" s="219"/>
      <c r="BE986" s="223">
        <v>937</v>
      </c>
      <c r="BF986" s="226">
        <f t="shared" si="73"/>
        <v>9555876.6982708089</v>
      </c>
      <c r="BG986" s="223">
        <v>937</v>
      </c>
      <c r="BH986" s="227">
        <f t="shared" si="74"/>
        <v>9.8300000000000002E-3</v>
      </c>
      <c r="BI986" s="226">
        <f t="shared" si="72"/>
        <v>93934.267944002058</v>
      </c>
      <c r="BJ986" s="225">
        <f t="shared" si="75"/>
        <v>0</v>
      </c>
    </row>
    <row r="987" spans="8:62" s="223" customFormat="1">
      <c r="H987" s="219"/>
      <c r="I987" s="219"/>
      <c r="J987" s="219"/>
      <c r="K987" s="219"/>
      <c r="L987" s="219"/>
      <c r="M987" s="219"/>
      <c r="BE987" s="223">
        <v>938</v>
      </c>
      <c r="BF987" s="226">
        <f t="shared" si="73"/>
        <v>9649810.9662148114</v>
      </c>
      <c r="BG987" s="223">
        <v>938</v>
      </c>
      <c r="BH987" s="227">
        <f t="shared" si="74"/>
        <v>9.8300000000000002E-3</v>
      </c>
      <c r="BI987" s="226">
        <f t="shared" si="72"/>
        <v>94857.6417978916</v>
      </c>
      <c r="BJ987" s="225">
        <f t="shared" si="75"/>
        <v>0</v>
      </c>
    </row>
    <row r="988" spans="8:62" s="223" customFormat="1">
      <c r="H988" s="219"/>
      <c r="I988" s="219"/>
      <c r="J988" s="219"/>
      <c r="K988" s="219"/>
      <c r="L988" s="219"/>
      <c r="M988" s="219"/>
      <c r="BE988" s="223">
        <v>939</v>
      </c>
      <c r="BF988" s="226">
        <f t="shared" si="73"/>
        <v>9744668.6080127023</v>
      </c>
      <c r="BG988" s="223">
        <v>939</v>
      </c>
      <c r="BH988" s="227">
        <f t="shared" si="74"/>
        <v>9.8300000000000002E-3</v>
      </c>
      <c r="BI988" s="226">
        <f t="shared" si="72"/>
        <v>95790.092416764863</v>
      </c>
      <c r="BJ988" s="225">
        <f t="shared" si="75"/>
        <v>0</v>
      </c>
    </row>
    <row r="989" spans="8:62" s="223" customFormat="1">
      <c r="H989" s="219"/>
      <c r="I989" s="219"/>
      <c r="J989" s="219"/>
      <c r="K989" s="219"/>
      <c r="L989" s="219"/>
      <c r="M989" s="219"/>
      <c r="BE989" s="223">
        <v>940</v>
      </c>
      <c r="BF989" s="226">
        <f t="shared" si="73"/>
        <v>9840458.7004294675</v>
      </c>
      <c r="BG989" s="223">
        <v>940</v>
      </c>
      <c r="BH989" s="227">
        <f t="shared" si="74"/>
        <v>9.8300000000000002E-3</v>
      </c>
      <c r="BI989" s="226">
        <f t="shared" si="72"/>
        <v>96731.709025221673</v>
      </c>
      <c r="BJ989" s="225">
        <f t="shared" si="75"/>
        <v>0</v>
      </c>
    </row>
    <row r="990" spans="8:62" s="223" customFormat="1">
      <c r="H990" s="219"/>
      <c r="I990" s="219"/>
      <c r="J990" s="219"/>
      <c r="K990" s="219"/>
      <c r="L990" s="219"/>
      <c r="M990" s="219"/>
      <c r="BE990" s="223">
        <v>941</v>
      </c>
      <c r="BF990" s="226">
        <f t="shared" si="73"/>
        <v>9937190.4094546884</v>
      </c>
      <c r="BG990" s="223">
        <v>941</v>
      </c>
      <c r="BH990" s="227">
        <f t="shared" si="74"/>
        <v>9.8300000000000002E-3</v>
      </c>
      <c r="BI990" s="226">
        <f t="shared" si="72"/>
        <v>97682.581724939591</v>
      </c>
      <c r="BJ990" s="225">
        <f t="shared" si="75"/>
        <v>0</v>
      </c>
    </row>
    <row r="991" spans="8:62" s="223" customFormat="1">
      <c r="H991" s="219"/>
      <c r="I991" s="219"/>
      <c r="J991" s="219"/>
      <c r="K991" s="219"/>
      <c r="L991" s="219"/>
      <c r="M991" s="219"/>
      <c r="BE991" s="223">
        <v>942</v>
      </c>
      <c r="BF991" s="226">
        <f t="shared" si="73"/>
        <v>10034872.991179628</v>
      </c>
      <c r="BG991" s="223">
        <v>942</v>
      </c>
      <c r="BH991" s="227">
        <f t="shared" si="74"/>
        <v>9.8300000000000002E-3</v>
      </c>
      <c r="BI991" s="226">
        <f t="shared" si="72"/>
        <v>98642.801503295748</v>
      </c>
      <c r="BJ991" s="225">
        <f t="shared" si="75"/>
        <v>0</v>
      </c>
    </row>
    <row r="992" spans="8:62" s="223" customFormat="1">
      <c r="H992" s="219"/>
      <c r="I992" s="219"/>
      <c r="J992" s="219"/>
      <c r="K992" s="219"/>
      <c r="L992" s="219"/>
      <c r="M992" s="219"/>
      <c r="BE992" s="223">
        <v>943</v>
      </c>
      <c r="BF992" s="226">
        <f t="shared" si="73"/>
        <v>10133515.792682923</v>
      </c>
      <c r="BG992" s="223">
        <v>943</v>
      </c>
      <c r="BH992" s="227">
        <f t="shared" si="74"/>
        <v>9.8300000000000002E-3</v>
      </c>
      <c r="BI992" s="226">
        <f t="shared" si="72"/>
        <v>99612.460242073139</v>
      </c>
      <c r="BJ992" s="225">
        <f t="shared" si="75"/>
        <v>0</v>
      </c>
    </row>
    <row r="993" spans="8:62" s="223" customFormat="1">
      <c r="H993" s="219"/>
      <c r="I993" s="219"/>
      <c r="J993" s="219"/>
      <c r="K993" s="219"/>
      <c r="L993" s="219"/>
      <c r="M993" s="219"/>
      <c r="BE993" s="223">
        <v>944</v>
      </c>
      <c r="BF993" s="226">
        <f t="shared" si="73"/>
        <v>10233128.252924997</v>
      </c>
      <c r="BG993" s="223">
        <v>944</v>
      </c>
      <c r="BH993" s="227">
        <f t="shared" si="74"/>
        <v>9.8300000000000002E-3</v>
      </c>
      <c r="BI993" s="226">
        <f t="shared" si="72"/>
        <v>100591.65072625273</v>
      </c>
      <c r="BJ993" s="225">
        <f t="shared" si="75"/>
        <v>0</v>
      </c>
    </row>
    <row r="994" spans="8:62" s="223" customFormat="1">
      <c r="H994" s="219"/>
      <c r="I994" s="219"/>
      <c r="J994" s="219"/>
      <c r="K994" s="219"/>
      <c r="L994" s="219"/>
      <c r="M994" s="219"/>
      <c r="BE994" s="223">
        <v>945</v>
      </c>
      <c r="BF994" s="226">
        <f t="shared" si="73"/>
        <v>10333719.903651251</v>
      </c>
      <c r="BG994" s="223">
        <v>945</v>
      </c>
      <c r="BH994" s="227">
        <f t="shared" si="74"/>
        <v>9.8300000000000002E-3</v>
      </c>
      <c r="BI994" s="226">
        <f t="shared" si="72"/>
        <v>101580.46665289179</v>
      </c>
      <c r="BJ994" s="225">
        <f t="shared" si="75"/>
        <v>0</v>
      </c>
    </row>
    <row r="995" spans="8:62" s="223" customFormat="1">
      <c r="H995" s="219"/>
      <c r="I995" s="219"/>
      <c r="J995" s="219"/>
      <c r="K995" s="219"/>
      <c r="L995" s="219"/>
      <c r="M995" s="219"/>
      <c r="BE995" s="223">
        <v>946</v>
      </c>
      <c r="BF995" s="226">
        <f t="shared" si="73"/>
        <v>10435300.370304143</v>
      </c>
      <c r="BG995" s="223">
        <v>946</v>
      </c>
      <c r="BH995" s="227">
        <f t="shared" si="74"/>
        <v>9.8300000000000002E-3</v>
      </c>
      <c r="BI995" s="226">
        <f t="shared" si="72"/>
        <v>102579.00264008973</v>
      </c>
      <c r="BJ995" s="225">
        <f t="shared" si="75"/>
        <v>0</v>
      </c>
    </row>
    <row r="996" spans="8:62" s="223" customFormat="1">
      <c r="H996" s="219"/>
      <c r="I996" s="219"/>
      <c r="J996" s="219"/>
      <c r="K996" s="219"/>
      <c r="L996" s="219"/>
      <c r="M996" s="219"/>
      <c r="BE996" s="223">
        <v>947</v>
      </c>
      <c r="BF996" s="226">
        <f t="shared" si="73"/>
        <v>10537879.372944232</v>
      </c>
      <c r="BG996" s="223">
        <v>947</v>
      </c>
      <c r="BH996" s="227">
        <f t="shared" si="74"/>
        <v>9.8300000000000002E-3</v>
      </c>
      <c r="BI996" s="226">
        <f t="shared" si="72"/>
        <v>103587.35423604181</v>
      </c>
      <c r="BJ996" s="225">
        <f t="shared" si="75"/>
        <v>0</v>
      </c>
    </row>
    <row r="997" spans="8:62" s="223" customFormat="1">
      <c r="H997" s="219"/>
      <c r="I997" s="219"/>
      <c r="J997" s="219"/>
      <c r="K997" s="219"/>
      <c r="L997" s="219"/>
      <c r="M997" s="219"/>
      <c r="BE997" s="223">
        <v>948</v>
      </c>
      <c r="BF997" s="226">
        <f t="shared" si="73"/>
        <v>10641466.727180274</v>
      </c>
      <c r="BG997" s="223">
        <v>948</v>
      </c>
      <c r="BH997" s="227">
        <f t="shared" si="74"/>
        <v>9.8300000000000002E-3</v>
      </c>
      <c r="BI997" s="226">
        <f t="shared" si="72"/>
        <v>104605.6179281821</v>
      </c>
      <c r="BJ997" s="225">
        <f t="shared" si="75"/>
        <v>0</v>
      </c>
    </row>
    <row r="998" spans="8:62" s="223" customFormat="1">
      <c r="H998" s="219"/>
      <c r="I998" s="219"/>
      <c r="J998" s="219"/>
      <c r="K998" s="219"/>
      <c r="L998" s="219"/>
      <c r="M998" s="219"/>
      <c r="BE998" s="223">
        <v>949</v>
      </c>
      <c r="BF998" s="226">
        <f t="shared" si="73"/>
        <v>10746072.345108457</v>
      </c>
      <c r="BG998" s="223">
        <v>949</v>
      </c>
      <c r="BH998" s="227">
        <f t="shared" si="74"/>
        <v>9.8300000000000002E-3</v>
      </c>
      <c r="BI998" s="226">
        <f t="shared" si="72"/>
        <v>105633.89115241614</v>
      </c>
      <c r="BJ998" s="225">
        <f t="shared" si="75"/>
        <v>0</v>
      </c>
    </row>
    <row r="999" spans="8:62" s="223" customFormat="1">
      <c r="H999" s="219"/>
      <c r="I999" s="219"/>
      <c r="J999" s="219"/>
      <c r="K999" s="219"/>
      <c r="L999" s="219"/>
      <c r="M999" s="219"/>
      <c r="BE999" s="223">
        <v>950</v>
      </c>
      <c r="BF999" s="226">
        <f t="shared" si="73"/>
        <v>10851706.236260872</v>
      </c>
      <c r="BG999" s="223">
        <v>950</v>
      </c>
      <c r="BH999" s="227">
        <f t="shared" si="74"/>
        <v>9.8300000000000002E-3</v>
      </c>
      <c r="BI999" s="226">
        <f t="shared" si="72"/>
        <v>106672.27230244438</v>
      </c>
      <c r="BJ999" s="225">
        <f t="shared" si="75"/>
        <v>0</v>
      </c>
    </row>
    <row r="1000" spans="8:62" s="223" customFormat="1">
      <c r="H1000" s="219"/>
      <c r="I1000" s="219"/>
      <c r="J1000" s="219"/>
      <c r="K1000" s="219"/>
      <c r="L1000" s="219"/>
      <c r="M1000" s="219"/>
      <c r="BE1000" s="223">
        <v>951</v>
      </c>
      <c r="BF1000" s="226">
        <f t="shared" si="73"/>
        <v>10958378.508563317</v>
      </c>
      <c r="BG1000" s="223">
        <v>951</v>
      </c>
      <c r="BH1000" s="227">
        <f t="shared" si="74"/>
        <v>9.8300000000000002E-3</v>
      </c>
      <c r="BI1000" s="226">
        <f t="shared" si="72"/>
        <v>107720.86073917741</v>
      </c>
      <c r="BJ1000" s="225">
        <f t="shared" si="75"/>
        <v>0</v>
      </c>
    </row>
    <row r="1001" spans="8:62" s="223" customFormat="1">
      <c r="H1001" s="219"/>
      <c r="I1001" s="219"/>
      <c r="J1001" s="219"/>
      <c r="K1001" s="219"/>
      <c r="L1001" s="219"/>
      <c r="M1001" s="219"/>
      <c r="BE1001" s="223">
        <v>952</v>
      </c>
      <c r="BF1001" s="226">
        <f t="shared" si="73"/>
        <v>11066099.369302494</v>
      </c>
      <c r="BG1001" s="223">
        <v>952</v>
      </c>
      <c r="BH1001" s="227">
        <f t="shared" si="74"/>
        <v>9.8300000000000002E-3</v>
      </c>
      <c r="BI1001" s="226">
        <f t="shared" si="72"/>
        <v>108779.75680024353</v>
      </c>
      <c r="BJ1001" s="225">
        <f t="shared" si="75"/>
        <v>0</v>
      </c>
    </row>
    <row r="1002" spans="8:62" s="223" customFormat="1">
      <c r="H1002" s="219"/>
      <c r="I1002" s="219"/>
      <c r="J1002" s="219"/>
      <c r="K1002" s="219"/>
      <c r="L1002" s="219"/>
      <c r="M1002" s="219"/>
      <c r="BE1002" s="223">
        <v>953</v>
      </c>
      <c r="BF1002" s="226">
        <f t="shared" si="73"/>
        <v>11174879.126102738</v>
      </c>
      <c r="BG1002" s="223">
        <v>953</v>
      </c>
      <c r="BH1002" s="227">
        <f t="shared" si="74"/>
        <v>9.8300000000000002E-3</v>
      </c>
      <c r="BI1002" s="226">
        <f t="shared" si="72"/>
        <v>109849.06180958991</v>
      </c>
      <c r="BJ1002" s="225">
        <f t="shared" si="75"/>
        <v>0</v>
      </c>
    </row>
    <row r="1003" spans="8:62" s="223" customFormat="1">
      <c r="H1003" s="219"/>
      <c r="I1003" s="219"/>
      <c r="J1003" s="219"/>
      <c r="K1003" s="219"/>
      <c r="L1003" s="219"/>
      <c r="M1003" s="219"/>
      <c r="BE1003" s="223">
        <v>954</v>
      </c>
      <c r="BF1003" s="226">
        <f t="shared" si="73"/>
        <v>11284728.187912328</v>
      </c>
      <c r="BG1003" s="223">
        <v>954</v>
      </c>
      <c r="BH1003" s="227">
        <f t="shared" si="74"/>
        <v>9.8300000000000002E-3</v>
      </c>
      <c r="BI1003" s="226">
        <f t="shared" si="72"/>
        <v>110928.87808717819</v>
      </c>
      <c r="BJ1003" s="225">
        <f t="shared" si="75"/>
        <v>0</v>
      </c>
    </row>
    <row r="1004" spans="8:62" s="223" customFormat="1">
      <c r="H1004" s="219"/>
      <c r="I1004" s="219"/>
      <c r="J1004" s="219"/>
      <c r="K1004" s="219"/>
      <c r="L1004" s="219"/>
      <c r="M1004" s="219"/>
      <c r="BE1004" s="223">
        <v>955</v>
      </c>
      <c r="BF1004" s="226">
        <f t="shared" si="73"/>
        <v>11395657.065999506</v>
      </c>
      <c r="BG1004" s="223">
        <v>955</v>
      </c>
      <c r="BH1004" s="227">
        <f t="shared" si="74"/>
        <v>9.8300000000000002E-3</v>
      </c>
      <c r="BI1004" s="226">
        <f t="shared" si="72"/>
        <v>112019.30895877515</v>
      </c>
      <c r="BJ1004" s="225">
        <f t="shared" si="75"/>
        <v>0</v>
      </c>
    </row>
    <row r="1005" spans="8:62" s="223" customFormat="1">
      <c r="H1005" s="219"/>
      <c r="I1005" s="219"/>
      <c r="J1005" s="219"/>
      <c r="K1005" s="219"/>
      <c r="L1005" s="219"/>
      <c r="M1005" s="219"/>
      <c r="BE1005" s="223">
        <v>956</v>
      </c>
      <c r="BF1005" s="226">
        <f t="shared" si="73"/>
        <v>11507676.37495828</v>
      </c>
      <c r="BG1005" s="223">
        <v>956</v>
      </c>
      <c r="BH1005" s="227">
        <f t="shared" si="74"/>
        <v>9.8300000000000002E-3</v>
      </c>
      <c r="BI1005" s="226">
        <f t="shared" si="72"/>
        <v>113120.4587658399</v>
      </c>
      <c r="BJ1005" s="225">
        <f t="shared" si="75"/>
        <v>0</v>
      </c>
    </row>
    <row r="1006" spans="8:62" s="223" customFormat="1">
      <c r="H1006" s="219"/>
      <c r="I1006" s="219"/>
      <c r="J1006" s="219"/>
      <c r="K1006" s="219"/>
      <c r="L1006" s="219"/>
      <c r="M1006" s="219"/>
      <c r="BE1006" s="223">
        <v>957</v>
      </c>
      <c r="BF1006" s="226">
        <f t="shared" si="73"/>
        <v>11620796.833724121</v>
      </c>
      <c r="BG1006" s="223">
        <v>957</v>
      </c>
      <c r="BH1006" s="227">
        <f t="shared" si="74"/>
        <v>9.8300000000000002E-3</v>
      </c>
      <c r="BI1006" s="226">
        <f t="shared" si="72"/>
        <v>114232.43287550811</v>
      </c>
      <c r="BJ1006" s="225">
        <f t="shared" si="75"/>
        <v>0</v>
      </c>
    </row>
    <row r="1007" spans="8:62" s="223" customFormat="1">
      <c r="H1007" s="219"/>
      <c r="I1007" s="219"/>
      <c r="J1007" s="219"/>
      <c r="K1007" s="219"/>
      <c r="L1007" s="219"/>
      <c r="M1007" s="219"/>
      <c r="BE1007" s="223">
        <v>958</v>
      </c>
      <c r="BF1007" s="226">
        <f t="shared" si="73"/>
        <v>11735029.266599629</v>
      </c>
      <c r="BG1007" s="223">
        <v>958</v>
      </c>
      <c r="BH1007" s="227">
        <f t="shared" si="74"/>
        <v>9.8300000000000002E-3</v>
      </c>
      <c r="BI1007" s="226">
        <f t="shared" si="72"/>
        <v>115355.33769067435</v>
      </c>
      <c r="BJ1007" s="225">
        <f t="shared" si="75"/>
        <v>0</v>
      </c>
    </row>
    <row r="1008" spans="8:62" s="223" customFormat="1">
      <c r="H1008" s="219"/>
      <c r="I1008" s="219"/>
      <c r="J1008" s="219"/>
      <c r="K1008" s="219"/>
      <c r="L1008" s="219"/>
      <c r="M1008" s="219"/>
      <c r="BE1008" s="223">
        <v>959</v>
      </c>
      <c r="BF1008" s="226">
        <f t="shared" si="73"/>
        <v>11850384.604290303</v>
      </c>
      <c r="BG1008" s="223">
        <v>959</v>
      </c>
      <c r="BH1008" s="227">
        <f t="shared" si="74"/>
        <v>9.8300000000000002E-3</v>
      </c>
      <c r="BI1008" s="226">
        <f t="shared" si="72"/>
        <v>116489.28066017368</v>
      </c>
      <c r="BJ1008" s="225">
        <f t="shared" si="75"/>
        <v>0</v>
      </c>
    </row>
    <row r="1009" spans="8:62" s="223" customFormat="1">
      <c r="H1009" s="219"/>
      <c r="I1009" s="219"/>
      <c r="J1009" s="219"/>
      <c r="K1009" s="219"/>
      <c r="L1009" s="219"/>
      <c r="M1009" s="219"/>
      <c r="BE1009" s="223">
        <v>960</v>
      </c>
      <c r="BF1009" s="226">
        <f t="shared" si="73"/>
        <v>11966873.884950476</v>
      </c>
      <c r="BG1009" s="223">
        <v>960</v>
      </c>
      <c r="BH1009" s="227">
        <f t="shared" si="74"/>
        <v>9.8300000000000002E-3</v>
      </c>
      <c r="BI1009" s="226">
        <f t="shared" si="72"/>
        <v>117634.37028906318</v>
      </c>
      <c r="BJ1009" s="225">
        <f t="shared" si="75"/>
        <v>0</v>
      </c>
    </row>
    <row r="1010" spans="8:62" s="223" customFormat="1">
      <c r="H1010" s="219"/>
      <c r="I1010" s="219"/>
      <c r="J1010" s="219"/>
      <c r="K1010" s="219"/>
      <c r="L1010" s="219"/>
      <c r="M1010" s="219"/>
      <c r="BE1010" s="223">
        <v>961</v>
      </c>
      <c r="BF1010" s="226">
        <f t="shared" si="73"/>
        <v>12084508.255239539</v>
      </c>
      <c r="BG1010" s="223">
        <v>961</v>
      </c>
      <c r="BH1010" s="227">
        <f t="shared" si="74"/>
        <v>9.8300000000000002E-3</v>
      </c>
      <c r="BI1010" s="226">
        <f t="shared" ref="BI1010:BI1073" si="76">BF1010*BH1010</f>
        <v>118790.71614900467</v>
      </c>
      <c r="BJ1010" s="225">
        <f t="shared" si="75"/>
        <v>0</v>
      </c>
    </row>
    <row r="1011" spans="8:62" s="223" customFormat="1">
      <c r="H1011" s="219"/>
      <c r="I1011" s="219"/>
      <c r="J1011" s="219"/>
      <c r="K1011" s="219"/>
      <c r="L1011" s="219"/>
      <c r="M1011" s="219"/>
      <c r="BE1011" s="223">
        <v>962</v>
      </c>
      <c r="BF1011" s="226">
        <f t="shared" ref="BF1011:BF1074" si="77">BF1010+BI1010+BJ1011</f>
        <v>12203298.971388543</v>
      </c>
      <c r="BG1011" s="223">
        <v>962</v>
      </c>
      <c r="BH1011" s="227">
        <f t="shared" ref="BH1011:BH1074" si="78">BH1010</f>
        <v>9.8300000000000002E-3</v>
      </c>
      <c r="BI1011" s="226">
        <f t="shared" si="76"/>
        <v>119958.42888874937</v>
      </c>
      <c r="BJ1011" s="225">
        <f t="shared" ref="BJ1011:BJ1074" si="79">BJ1010</f>
        <v>0</v>
      </c>
    </row>
    <row r="1012" spans="8:62" s="223" customFormat="1">
      <c r="H1012" s="219"/>
      <c r="I1012" s="219"/>
      <c r="J1012" s="219"/>
      <c r="K1012" s="219"/>
      <c r="L1012" s="219"/>
      <c r="M1012" s="219"/>
      <c r="BE1012" s="223">
        <v>963</v>
      </c>
      <c r="BF1012" s="226">
        <f t="shared" si="77"/>
        <v>12323257.400277292</v>
      </c>
      <c r="BG1012" s="223">
        <v>963</v>
      </c>
      <c r="BH1012" s="227">
        <f t="shared" si="78"/>
        <v>9.8300000000000002E-3</v>
      </c>
      <c r="BI1012" s="226">
        <f t="shared" si="76"/>
        <v>121137.62024472578</v>
      </c>
      <c r="BJ1012" s="225">
        <f t="shared" si="79"/>
        <v>0</v>
      </c>
    </row>
    <row r="1013" spans="8:62" s="223" customFormat="1">
      <c r="H1013" s="219"/>
      <c r="I1013" s="219"/>
      <c r="J1013" s="219"/>
      <c r="K1013" s="219"/>
      <c r="L1013" s="219"/>
      <c r="M1013" s="219"/>
      <c r="BE1013" s="223">
        <v>964</v>
      </c>
      <c r="BF1013" s="226">
        <f t="shared" si="77"/>
        <v>12444395.020522019</v>
      </c>
      <c r="BG1013" s="223">
        <v>964</v>
      </c>
      <c r="BH1013" s="227">
        <f t="shared" si="78"/>
        <v>9.8300000000000002E-3</v>
      </c>
      <c r="BI1013" s="226">
        <f t="shared" si="76"/>
        <v>122328.40305173145</v>
      </c>
      <c r="BJ1013" s="225">
        <f t="shared" si="79"/>
        <v>0</v>
      </c>
    </row>
    <row r="1014" spans="8:62" s="223" customFormat="1">
      <c r="H1014" s="219"/>
      <c r="I1014" s="219"/>
      <c r="J1014" s="219"/>
      <c r="K1014" s="219"/>
      <c r="L1014" s="219"/>
      <c r="M1014" s="219"/>
      <c r="BE1014" s="223">
        <v>965</v>
      </c>
      <c r="BF1014" s="226">
        <f t="shared" si="77"/>
        <v>12566723.423573751</v>
      </c>
      <c r="BG1014" s="223">
        <v>965</v>
      </c>
      <c r="BH1014" s="227">
        <f t="shared" si="78"/>
        <v>9.8300000000000002E-3</v>
      </c>
      <c r="BI1014" s="226">
        <f t="shared" si="76"/>
        <v>123530.89125372998</v>
      </c>
      <c r="BJ1014" s="225">
        <f t="shared" si="79"/>
        <v>0</v>
      </c>
    </row>
    <row r="1015" spans="8:62" s="223" customFormat="1">
      <c r="H1015" s="219"/>
      <c r="I1015" s="219"/>
      <c r="J1015" s="219"/>
      <c r="K1015" s="219"/>
      <c r="L1015" s="219"/>
      <c r="M1015" s="219"/>
      <c r="BE1015" s="223">
        <v>966</v>
      </c>
      <c r="BF1015" s="226">
        <f t="shared" si="77"/>
        <v>12690254.314827481</v>
      </c>
      <c r="BG1015" s="223">
        <v>966</v>
      </c>
      <c r="BH1015" s="227">
        <f t="shared" si="78"/>
        <v>9.8300000000000002E-3</v>
      </c>
      <c r="BI1015" s="226">
        <f t="shared" si="76"/>
        <v>124745.19991475415</v>
      </c>
      <c r="BJ1015" s="225">
        <f t="shared" si="79"/>
        <v>0</v>
      </c>
    </row>
    <row r="1016" spans="8:62" s="223" customFormat="1">
      <c r="H1016" s="219"/>
      <c r="I1016" s="219"/>
      <c r="J1016" s="219"/>
      <c r="K1016" s="219"/>
      <c r="L1016" s="219"/>
      <c r="M1016" s="219"/>
      <c r="BE1016" s="223">
        <v>967</v>
      </c>
      <c r="BF1016" s="226">
        <f t="shared" si="77"/>
        <v>12814999.514742235</v>
      </c>
      <c r="BG1016" s="223">
        <v>967</v>
      </c>
      <c r="BH1016" s="227">
        <f t="shared" si="78"/>
        <v>9.8300000000000002E-3</v>
      </c>
      <c r="BI1016" s="226">
        <f t="shared" si="76"/>
        <v>125971.44522991616</v>
      </c>
      <c r="BJ1016" s="225">
        <f t="shared" si="79"/>
        <v>0</v>
      </c>
    </row>
    <row r="1017" spans="8:62" s="223" customFormat="1">
      <c r="H1017" s="219"/>
      <c r="I1017" s="219"/>
      <c r="J1017" s="219"/>
      <c r="K1017" s="219"/>
      <c r="L1017" s="219"/>
      <c r="M1017" s="219"/>
      <c r="BE1017" s="223">
        <v>968</v>
      </c>
      <c r="BF1017" s="226">
        <f t="shared" si="77"/>
        <v>12940970.959972151</v>
      </c>
      <c r="BG1017" s="223">
        <v>968</v>
      </c>
      <c r="BH1017" s="227">
        <f t="shared" si="78"/>
        <v>9.8300000000000002E-3</v>
      </c>
      <c r="BI1017" s="226">
        <f t="shared" si="76"/>
        <v>127209.74453652624</v>
      </c>
      <c r="BJ1017" s="225">
        <f t="shared" si="79"/>
        <v>0</v>
      </c>
    </row>
    <row r="1018" spans="8:62" s="223" customFormat="1">
      <c r="H1018" s="219"/>
      <c r="I1018" s="219"/>
      <c r="J1018" s="219"/>
      <c r="K1018" s="219"/>
      <c r="L1018" s="219"/>
      <c r="M1018" s="219"/>
      <c r="BE1018" s="223">
        <v>969</v>
      </c>
      <c r="BF1018" s="226">
        <f t="shared" si="77"/>
        <v>13068180.704508677</v>
      </c>
      <c r="BG1018" s="223">
        <v>969</v>
      </c>
      <c r="BH1018" s="227">
        <f t="shared" si="78"/>
        <v>9.8300000000000002E-3</v>
      </c>
      <c r="BI1018" s="226">
        <f t="shared" si="76"/>
        <v>128460.2163253203</v>
      </c>
      <c r="BJ1018" s="225">
        <f t="shared" si="79"/>
        <v>0</v>
      </c>
    </row>
    <row r="1019" spans="8:62" s="223" customFormat="1">
      <c r="H1019" s="219"/>
      <c r="I1019" s="219"/>
      <c r="J1019" s="219"/>
      <c r="K1019" s="219"/>
      <c r="L1019" s="219"/>
      <c r="M1019" s="219"/>
      <c r="BE1019" s="223">
        <v>970</v>
      </c>
      <c r="BF1019" s="226">
        <f t="shared" si="77"/>
        <v>13196640.920833997</v>
      </c>
      <c r="BG1019" s="223">
        <v>970</v>
      </c>
      <c r="BH1019" s="227">
        <f t="shared" si="78"/>
        <v>9.8300000000000002E-3</v>
      </c>
      <c r="BI1019" s="226">
        <f t="shared" si="76"/>
        <v>129722.9802517982</v>
      </c>
      <c r="BJ1019" s="225">
        <f t="shared" si="79"/>
        <v>0</v>
      </c>
    </row>
    <row r="1020" spans="8:62" s="223" customFormat="1">
      <c r="H1020" s="219"/>
      <c r="I1020" s="219"/>
      <c r="J1020" s="219"/>
      <c r="K1020" s="219"/>
      <c r="L1020" s="219"/>
      <c r="M1020" s="219"/>
      <c r="BE1020" s="223">
        <v>971</v>
      </c>
      <c r="BF1020" s="226">
        <f t="shared" si="77"/>
        <v>13326363.901085796</v>
      </c>
      <c r="BG1020" s="223">
        <v>971</v>
      </c>
      <c r="BH1020" s="227">
        <f t="shared" si="78"/>
        <v>9.8300000000000002E-3</v>
      </c>
      <c r="BI1020" s="226">
        <f t="shared" si="76"/>
        <v>130998.15714767338</v>
      </c>
      <c r="BJ1020" s="225">
        <f t="shared" si="79"/>
        <v>0</v>
      </c>
    </row>
    <row r="1021" spans="8:62" s="223" customFormat="1">
      <c r="H1021" s="219"/>
      <c r="I1021" s="219"/>
      <c r="J1021" s="219"/>
      <c r="K1021" s="219"/>
      <c r="L1021" s="219"/>
      <c r="M1021" s="219"/>
      <c r="BE1021" s="223">
        <v>972</v>
      </c>
      <c r="BF1021" s="226">
        <f t="shared" si="77"/>
        <v>13457362.05823347</v>
      </c>
      <c r="BG1021" s="223">
        <v>972</v>
      </c>
      <c r="BH1021" s="227">
        <f t="shared" si="78"/>
        <v>9.8300000000000002E-3</v>
      </c>
      <c r="BI1021" s="226">
        <f t="shared" si="76"/>
        <v>132285.869032435</v>
      </c>
      <c r="BJ1021" s="225">
        <f t="shared" si="79"/>
        <v>0</v>
      </c>
    </row>
    <row r="1022" spans="8:62" s="223" customFormat="1">
      <c r="H1022" s="219"/>
      <c r="I1022" s="219"/>
      <c r="J1022" s="219"/>
      <c r="K1022" s="219"/>
      <c r="L1022" s="219"/>
      <c r="M1022" s="219"/>
      <c r="BE1022" s="223">
        <v>973</v>
      </c>
      <c r="BF1022" s="226">
        <f t="shared" si="77"/>
        <v>13589647.927265905</v>
      </c>
      <c r="BG1022" s="223">
        <v>973</v>
      </c>
      <c r="BH1022" s="227">
        <f t="shared" si="78"/>
        <v>9.8300000000000002E-3</v>
      </c>
      <c r="BI1022" s="226">
        <f t="shared" si="76"/>
        <v>133586.23912502386</v>
      </c>
      <c r="BJ1022" s="225">
        <f t="shared" si="79"/>
        <v>0</v>
      </c>
    </row>
    <row r="1023" spans="8:62" s="223" customFormat="1">
      <c r="H1023" s="219"/>
      <c r="I1023" s="219"/>
      <c r="J1023" s="219"/>
      <c r="K1023" s="219"/>
      <c r="L1023" s="219"/>
      <c r="M1023" s="219"/>
      <c r="BE1023" s="223">
        <v>974</v>
      </c>
      <c r="BF1023" s="226">
        <f t="shared" si="77"/>
        <v>13723234.166390929</v>
      </c>
      <c r="BG1023" s="223">
        <v>974</v>
      </c>
      <c r="BH1023" s="227">
        <f t="shared" si="78"/>
        <v>9.8300000000000002E-3</v>
      </c>
      <c r="BI1023" s="226">
        <f t="shared" si="76"/>
        <v>134899.39185562285</v>
      </c>
      <c r="BJ1023" s="225">
        <f t="shared" si="79"/>
        <v>0</v>
      </c>
    </row>
    <row r="1024" spans="8:62" s="223" customFormat="1">
      <c r="H1024" s="219"/>
      <c r="I1024" s="219"/>
      <c r="J1024" s="219"/>
      <c r="K1024" s="219"/>
      <c r="L1024" s="219"/>
      <c r="M1024" s="219"/>
      <c r="BE1024" s="223">
        <v>975</v>
      </c>
      <c r="BF1024" s="226">
        <f t="shared" si="77"/>
        <v>13858133.558246553</v>
      </c>
      <c r="BG1024" s="223">
        <v>975</v>
      </c>
      <c r="BH1024" s="227">
        <f t="shared" si="78"/>
        <v>9.8300000000000002E-3</v>
      </c>
      <c r="BI1024" s="226">
        <f t="shared" si="76"/>
        <v>136225.45287756363</v>
      </c>
      <c r="BJ1024" s="225">
        <f t="shared" si="79"/>
        <v>0</v>
      </c>
    </row>
    <row r="1025" spans="8:62" s="223" customFormat="1">
      <c r="H1025" s="219"/>
      <c r="I1025" s="219"/>
      <c r="J1025" s="219"/>
      <c r="K1025" s="219"/>
      <c r="L1025" s="219"/>
      <c r="M1025" s="219"/>
      <c r="BE1025" s="223">
        <v>976</v>
      </c>
      <c r="BF1025" s="226">
        <f t="shared" si="77"/>
        <v>13994359.011124117</v>
      </c>
      <c r="BG1025" s="223">
        <v>976</v>
      </c>
      <c r="BH1025" s="227">
        <f t="shared" si="78"/>
        <v>9.8300000000000002E-3</v>
      </c>
      <c r="BI1025" s="226">
        <f t="shared" si="76"/>
        <v>137564.54907935008</v>
      </c>
      <c r="BJ1025" s="225">
        <f t="shared" si="79"/>
        <v>0</v>
      </c>
    </row>
    <row r="1026" spans="8:62" s="223" customFormat="1">
      <c r="H1026" s="219"/>
      <c r="I1026" s="219"/>
      <c r="J1026" s="219"/>
      <c r="K1026" s="219"/>
      <c r="L1026" s="219"/>
      <c r="M1026" s="219"/>
      <c r="BE1026" s="223">
        <v>977</v>
      </c>
      <c r="BF1026" s="226">
        <f t="shared" si="77"/>
        <v>14131923.560203467</v>
      </c>
      <c r="BG1026" s="223">
        <v>977</v>
      </c>
      <c r="BH1026" s="227">
        <f t="shared" si="78"/>
        <v>9.8300000000000002E-3</v>
      </c>
      <c r="BI1026" s="226">
        <f t="shared" si="76"/>
        <v>138916.80859680008</v>
      </c>
      <c r="BJ1026" s="225">
        <f t="shared" si="79"/>
        <v>0</v>
      </c>
    </row>
    <row r="1027" spans="8:62" s="223" customFormat="1">
      <c r="H1027" s="219"/>
      <c r="I1027" s="219"/>
      <c r="J1027" s="219"/>
      <c r="K1027" s="219"/>
      <c r="L1027" s="219"/>
      <c r="M1027" s="219"/>
      <c r="BE1027" s="223">
        <v>978</v>
      </c>
      <c r="BF1027" s="226">
        <f t="shared" si="77"/>
        <v>14270840.368800268</v>
      </c>
      <c r="BG1027" s="223">
        <v>978</v>
      </c>
      <c r="BH1027" s="227">
        <f t="shared" si="78"/>
        <v>9.8300000000000002E-3</v>
      </c>
      <c r="BI1027" s="226">
        <f t="shared" si="76"/>
        <v>140282.36082530662</v>
      </c>
      <c r="BJ1027" s="225">
        <f t="shared" si="79"/>
        <v>0</v>
      </c>
    </row>
    <row r="1028" spans="8:62" s="223" customFormat="1">
      <c r="H1028" s="219"/>
      <c r="I1028" s="219"/>
      <c r="J1028" s="219"/>
      <c r="K1028" s="219"/>
      <c r="L1028" s="219"/>
      <c r="M1028" s="219"/>
      <c r="BE1028" s="223">
        <v>979</v>
      </c>
      <c r="BF1028" s="226">
        <f t="shared" si="77"/>
        <v>14411122.729625573</v>
      </c>
      <c r="BG1028" s="223">
        <v>979</v>
      </c>
      <c r="BH1028" s="227">
        <f t="shared" si="78"/>
        <v>9.8300000000000002E-3</v>
      </c>
      <c r="BI1028" s="226">
        <f t="shared" si="76"/>
        <v>141661.3364322194</v>
      </c>
      <c r="BJ1028" s="225">
        <f t="shared" si="79"/>
        <v>0</v>
      </c>
    </row>
    <row r="1029" spans="8:62" s="223" customFormat="1">
      <c r="H1029" s="219"/>
      <c r="I1029" s="219"/>
      <c r="J1029" s="219"/>
      <c r="K1029" s="219"/>
      <c r="L1029" s="219"/>
      <c r="M1029" s="219"/>
      <c r="BE1029" s="223">
        <v>980</v>
      </c>
      <c r="BF1029" s="226">
        <f t="shared" si="77"/>
        <v>14552784.066057792</v>
      </c>
      <c r="BG1029" s="223">
        <v>980</v>
      </c>
      <c r="BH1029" s="227">
        <f t="shared" si="78"/>
        <v>9.8300000000000002E-3</v>
      </c>
      <c r="BI1029" s="226">
        <f t="shared" si="76"/>
        <v>143053.8673693481</v>
      </c>
      <c r="BJ1029" s="225">
        <f t="shared" si="79"/>
        <v>0</v>
      </c>
    </row>
    <row r="1030" spans="8:62" s="223" customFormat="1">
      <c r="H1030" s="219"/>
      <c r="I1030" s="219"/>
      <c r="J1030" s="219"/>
      <c r="K1030" s="219"/>
      <c r="L1030" s="219"/>
      <c r="M1030" s="219"/>
      <c r="BE1030" s="223">
        <v>981</v>
      </c>
      <c r="BF1030" s="226">
        <f t="shared" si="77"/>
        <v>14695837.93342714</v>
      </c>
      <c r="BG1030" s="223">
        <v>981</v>
      </c>
      <c r="BH1030" s="227">
        <f t="shared" si="78"/>
        <v>9.8300000000000002E-3</v>
      </c>
      <c r="BI1030" s="226">
        <f t="shared" si="76"/>
        <v>144460.0868855888</v>
      </c>
      <c r="BJ1030" s="225">
        <f t="shared" si="79"/>
        <v>0</v>
      </c>
    </row>
    <row r="1031" spans="8:62" s="223" customFormat="1">
      <c r="H1031" s="219"/>
      <c r="I1031" s="219"/>
      <c r="J1031" s="219"/>
      <c r="K1031" s="219"/>
      <c r="L1031" s="219"/>
      <c r="M1031" s="219"/>
      <c r="BE1031" s="223">
        <v>982</v>
      </c>
      <c r="BF1031" s="226">
        <f t="shared" si="77"/>
        <v>14840298.020312728</v>
      </c>
      <c r="BG1031" s="223">
        <v>982</v>
      </c>
      <c r="BH1031" s="227">
        <f t="shared" si="78"/>
        <v>9.8300000000000002E-3</v>
      </c>
      <c r="BI1031" s="226">
        <f t="shared" si="76"/>
        <v>145880.12953967412</v>
      </c>
      <c r="BJ1031" s="225">
        <f t="shared" si="79"/>
        <v>0</v>
      </c>
    </row>
    <row r="1032" spans="8:62" s="223" customFormat="1">
      <c r="H1032" s="219"/>
      <c r="I1032" s="219"/>
      <c r="J1032" s="219"/>
      <c r="K1032" s="219"/>
      <c r="L1032" s="219"/>
      <c r="M1032" s="219"/>
      <c r="BE1032" s="223">
        <v>983</v>
      </c>
      <c r="BF1032" s="226">
        <f t="shared" si="77"/>
        <v>14986178.149852403</v>
      </c>
      <c r="BG1032" s="223">
        <v>983</v>
      </c>
      <c r="BH1032" s="227">
        <f t="shared" si="78"/>
        <v>9.8300000000000002E-3</v>
      </c>
      <c r="BI1032" s="226">
        <f t="shared" si="76"/>
        <v>147314.13121304911</v>
      </c>
      <c r="BJ1032" s="225">
        <f t="shared" si="79"/>
        <v>0</v>
      </c>
    </row>
    <row r="1033" spans="8:62" s="223" customFormat="1">
      <c r="H1033" s="219"/>
      <c r="I1033" s="219"/>
      <c r="J1033" s="219"/>
      <c r="K1033" s="219"/>
      <c r="L1033" s="219"/>
      <c r="M1033" s="219"/>
      <c r="BE1033" s="223">
        <v>984</v>
      </c>
      <c r="BF1033" s="226">
        <f t="shared" si="77"/>
        <v>15133492.281065451</v>
      </c>
      <c r="BG1033" s="223">
        <v>984</v>
      </c>
      <c r="BH1033" s="227">
        <f t="shared" si="78"/>
        <v>9.8300000000000002E-3</v>
      </c>
      <c r="BI1033" s="226">
        <f t="shared" si="76"/>
        <v>148762.2291228734</v>
      </c>
      <c r="BJ1033" s="225">
        <f t="shared" si="79"/>
        <v>0</v>
      </c>
    </row>
    <row r="1034" spans="8:62" s="223" customFormat="1">
      <c r="H1034" s="219"/>
      <c r="I1034" s="219"/>
      <c r="J1034" s="219"/>
      <c r="K1034" s="219"/>
      <c r="L1034" s="219"/>
      <c r="M1034" s="219"/>
      <c r="BE1034" s="223">
        <v>985</v>
      </c>
      <c r="BF1034" s="226">
        <f t="shared" si="77"/>
        <v>15282254.510188324</v>
      </c>
      <c r="BG1034" s="223">
        <v>985</v>
      </c>
      <c r="BH1034" s="227">
        <f t="shared" si="78"/>
        <v>9.8300000000000002E-3</v>
      </c>
      <c r="BI1034" s="226">
        <f t="shared" si="76"/>
        <v>150224.56183515122</v>
      </c>
      <c r="BJ1034" s="225">
        <f t="shared" si="79"/>
        <v>0</v>
      </c>
    </row>
    <row r="1035" spans="8:62" s="223" customFormat="1">
      <c r="H1035" s="219"/>
      <c r="I1035" s="219"/>
      <c r="J1035" s="219"/>
      <c r="K1035" s="219"/>
      <c r="L1035" s="219"/>
      <c r="M1035" s="219"/>
      <c r="BE1035" s="223">
        <v>986</v>
      </c>
      <c r="BF1035" s="226">
        <f t="shared" si="77"/>
        <v>15432479.072023476</v>
      </c>
      <c r="BG1035" s="223">
        <v>986</v>
      </c>
      <c r="BH1035" s="227">
        <f t="shared" si="78"/>
        <v>9.8300000000000002E-3</v>
      </c>
      <c r="BI1035" s="226">
        <f t="shared" si="76"/>
        <v>151701.26927799077</v>
      </c>
      <c r="BJ1035" s="225">
        <f t="shared" si="79"/>
        <v>0</v>
      </c>
    </row>
    <row r="1036" spans="8:62" s="223" customFormat="1">
      <c r="H1036" s="219"/>
      <c r="I1036" s="219"/>
      <c r="J1036" s="219"/>
      <c r="K1036" s="219"/>
      <c r="L1036" s="219"/>
      <c r="M1036" s="219"/>
      <c r="BE1036" s="223">
        <v>987</v>
      </c>
      <c r="BF1036" s="226">
        <f t="shared" si="77"/>
        <v>15584180.341301465</v>
      </c>
      <c r="BG1036" s="223">
        <v>987</v>
      </c>
      <c r="BH1036" s="227">
        <f t="shared" si="78"/>
        <v>9.8300000000000002E-3</v>
      </c>
      <c r="BI1036" s="226">
        <f t="shared" si="76"/>
        <v>153192.49275499341</v>
      </c>
      <c r="BJ1036" s="225">
        <f t="shared" si="79"/>
        <v>0</v>
      </c>
    </row>
    <row r="1037" spans="8:62" s="223" customFormat="1">
      <c r="H1037" s="219"/>
      <c r="I1037" s="219"/>
      <c r="J1037" s="219"/>
      <c r="K1037" s="219"/>
      <c r="L1037" s="219"/>
      <c r="M1037" s="219"/>
      <c r="BE1037" s="223">
        <v>988</v>
      </c>
      <c r="BF1037" s="226">
        <f t="shared" si="77"/>
        <v>15737372.834056459</v>
      </c>
      <c r="BG1037" s="223">
        <v>988</v>
      </c>
      <c r="BH1037" s="227">
        <f t="shared" si="78"/>
        <v>9.8300000000000002E-3</v>
      </c>
      <c r="BI1037" s="226">
        <f t="shared" si="76"/>
        <v>154698.37495877501</v>
      </c>
      <c r="BJ1037" s="225">
        <f t="shared" si="79"/>
        <v>0</v>
      </c>
    </row>
    <row r="1038" spans="8:62" s="223" customFormat="1">
      <c r="H1038" s="219"/>
      <c r="I1038" s="219"/>
      <c r="J1038" s="219"/>
      <c r="K1038" s="219"/>
      <c r="L1038" s="219"/>
      <c r="M1038" s="219"/>
      <c r="BE1038" s="223">
        <v>989</v>
      </c>
      <c r="BF1038" s="226">
        <f t="shared" si="77"/>
        <v>15892071.209015235</v>
      </c>
      <c r="BG1038" s="223">
        <v>989</v>
      </c>
      <c r="BH1038" s="227">
        <f t="shared" si="78"/>
        <v>9.8300000000000002E-3</v>
      </c>
      <c r="BI1038" s="226">
        <f t="shared" si="76"/>
        <v>156219.05998461976</v>
      </c>
      <c r="BJ1038" s="225">
        <f t="shared" si="79"/>
        <v>0</v>
      </c>
    </row>
    <row r="1039" spans="8:62" s="223" customFormat="1">
      <c r="H1039" s="219"/>
      <c r="I1039" s="219"/>
      <c r="J1039" s="219"/>
      <c r="K1039" s="219"/>
      <c r="L1039" s="219"/>
      <c r="M1039" s="219"/>
      <c r="BE1039" s="223">
        <v>990</v>
      </c>
      <c r="BF1039" s="226">
        <f t="shared" si="77"/>
        <v>16048290.268999856</v>
      </c>
      <c r="BG1039" s="223">
        <v>990</v>
      </c>
      <c r="BH1039" s="227">
        <f t="shared" si="78"/>
        <v>9.8300000000000002E-3</v>
      </c>
      <c r="BI1039" s="226">
        <f t="shared" si="76"/>
        <v>157754.6933442686</v>
      </c>
      <c r="BJ1039" s="225">
        <f t="shared" si="79"/>
        <v>0</v>
      </c>
    </row>
    <row r="1040" spans="8:62" s="223" customFormat="1">
      <c r="H1040" s="219"/>
      <c r="I1040" s="219"/>
      <c r="J1040" s="219"/>
      <c r="K1040" s="219"/>
      <c r="L1040" s="219"/>
      <c r="M1040" s="219"/>
      <c r="BE1040" s="223">
        <v>991</v>
      </c>
      <c r="BF1040" s="226">
        <f t="shared" si="77"/>
        <v>16206044.962344125</v>
      </c>
      <c r="BG1040" s="223">
        <v>991</v>
      </c>
      <c r="BH1040" s="227">
        <f t="shared" si="78"/>
        <v>9.8300000000000002E-3</v>
      </c>
      <c r="BI1040" s="226">
        <f t="shared" si="76"/>
        <v>159305.42197984274</v>
      </c>
      <c r="BJ1040" s="225">
        <f t="shared" si="79"/>
        <v>0</v>
      </c>
    </row>
    <row r="1041" spans="8:62" s="223" customFormat="1">
      <c r="H1041" s="219"/>
      <c r="I1041" s="219"/>
      <c r="J1041" s="219"/>
      <c r="K1041" s="219"/>
      <c r="L1041" s="219"/>
      <c r="M1041" s="219"/>
      <c r="BE1041" s="223">
        <v>992</v>
      </c>
      <c r="BF1041" s="226">
        <f t="shared" si="77"/>
        <v>16365350.384323968</v>
      </c>
      <c r="BG1041" s="223">
        <v>992</v>
      </c>
      <c r="BH1041" s="227">
        <f t="shared" si="78"/>
        <v>9.8300000000000002E-3</v>
      </c>
      <c r="BI1041" s="226">
        <f t="shared" si="76"/>
        <v>160871.39427790462</v>
      </c>
      <c r="BJ1041" s="225">
        <f t="shared" si="79"/>
        <v>0</v>
      </c>
    </row>
    <row r="1042" spans="8:62" s="223" customFormat="1">
      <c r="H1042" s="219"/>
      <c r="I1042" s="219"/>
      <c r="J1042" s="219"/>
      <c r="K1042" s="219"/>
      <c r="L1042" s="219"/>
      <c r="M1042" s="219"/>
      <c r="BE1042" s="223">
        <v>993</v>
      </c>
      <c r="BF1042" s="226">
        <f t="shared" si="77"/>
        <v>16526221.778601872</v>
      </c>
      <c r="BG1042" s="223">
        <v>993</v>
      </c>
      <c r="BH1042" s="227">
        <f t="shared" si="78"/>
        <v>9.8300000000000002E-3</v>
      </c>
      <c r="BI1042" s="226">
        <f t="shared" si="76"/>
        <v>162452.76008365641</v>
      </c>
      <c r="BJ1042" s="225">
        <f t="shared" si="79"/>
        <v>0</v>
      </c>
    </row>
    <row r="1043" spans="8:62" s="223" customFormat="1">
      <c r="H1043" s="219"/>
      <c r="I1043" s="219"/>
      <c r="J1043" s="219"/>
      <c r="K1043" s="219"/>
      <c r="L1043" s="219"/>
      <c r="M1043" s="219"/>
      <c r="BE1043" s="223">
        <v>994</v>
      </c>
      <c r="BF1043" s="226">
        <f t="shared" si="77"/>
        <v>16688674.538685529</v>
      </c>
      <c r="BG1043" s="223">
        <v>994</v>
      </c>
      <c r="BH1043" s="227">
        <f t="shared" si="78"/>
        <v>9.8300000000000002E-3</v>
      </c>
      <c r="BI1043" s="226">
        <f t="shared" si="76"/>
        <v>164049.67071527874</v>
      </c>
      <c r="BJ1043" s="225">
        <f t="shared" si="79"/>
        <v>0</v>
      </c>
    </row>
    <row r="1044" spans="8:62" s="223" customFormat="1">
      <c r="H1044" s="219"/>
      <c r="I1044" s="219"/>
      <c r="J1044" s="219"/>
      <c r="K1044" s="219"/>
      <c r="L1044" s="219"/>
      <c r="M1044" s="219"/>
      <c r="BE1044" s="223">
        <v>995</v>
      </c>
      <c r="BF1044" s="226">
        <f t="shared" si="77"/>
        <v>16852724.209400807</v>
      </c>
      <c r="BG1044" s="223">
        <v>995</v>
      </c>
      <c r="BH1044" s="227">
        <f t="shared" si="78"/>
        <v>9.8300000000000002E-3</v>
      </c>
      <c r="BI1044" s="226">
        <f t="shared" si="76"/>
        <v>165662.27897840994</v>
      </c>
      <c r="BJ1044" s="225">
        <f t="shared" si="79"/>
        <v>0</v>
      </c>
    </row>
    <row r="1045" spans="8:62" s="223" customFormat="1">
      <c r="H1045" s="219"/>
      <c r="I1045" s="219"/>
      <c r="J1045" s="219"/>
      <c r="K1045" s="219"/>
      <c r="L1045" s="219"/>
      <c r="M1045" s="219"/>
      <c r="BE1045" s="223">
        <v>996</v>
      </c>
      <c r="BF1045" s="226">
        <f t="shared" si="77"/>
        <v>17018386.488379218</v>
      </c>
      <c r="BG1045" s="223">
        <v>996</v>
      </c>
      <c r="BH1045" s="227">
        <f t="shared" si="78"/>
        <v>9.8300000000000002E-3</v>
      </c>
      <c r="BI1045" s="226">
        <f t="shared" si="76"/>
        <v>167290.7391807677</v>
      </c>
      <c r="BJ1045" s="225">
        <f t="shared" si="79"/>
        <v>0</v>
      </c>
    </row>
    <row r="1046" spans="8:62" s="223" customFormat="1">
      <c r="H1046" s="219"/>
      <c r="I1046" s="219"/>
      <c r="J1046" s="219"/>
      <c r="K1046" s="219"/>
      <c r="L1046" s="219"/>
      <c r="M1046" s="219"/>
      <c r="BE1046" s="223">
        <v>997</v>
      </c>
      <c r="BF1046" s="226">
        <f t="shared" si="77"/>
        <v>17185677.227559984</v>
      </c>
      <c r="BG1046" s="223">
        <v>997</v>
      </c>
      <c r="BH1046" s="227">
        <f t="shared" si="78"/>
        <v>9.8300000000000002E-3</v>
      </c>
      <c r="BI1046" s="226">
        <f t="shared" si="76"/>
        <v>168935.20714691465</v>
      </c>
      <c r="BJ1046" s="225">
        <f t="shared" si="79"/>
        <v>0</v>
      </c>
    </row>
    <row r="1047" spans="8:62" s="223" customFormat="1">
      <c r="H1047" s="219"/>
      <c r="I1047" s="219"/>
      <c r="J1047" s="219"/>
      <c r="K1047" s="219"/>
      <c r="L1047" s="219"/>
      <c r="M1047" s="219"/>
      <c r="BE1047" s="223">
        <v>998</v>
      </c>
      <c r="BF1047" s="226">
        <f t="shared" si="77"/>
        <v>17354612.434706897</v>
      </c>
      <c r="BG1047" s="223">
        <v>998</v>
      </c>
      <c r="BH1047" s="227">
        <f t="shared" si="78"/>
        <v>9.8300000000000002E-3</v>
      </c>
      <c r="BI1047" s="226">
        <f t="shared" si="76"/>
        <v>170595.8402331688</v>
      </c>
      <c r="BJ1047" s="225">
        <f t="shared" si="79"/>
        <v>0</v>
      </c>
    </row>
    <row r="1048" spans="8:62" s="223" customFormat="1">
      <c r="H1048" s="219"/>
      <c r="I1048" s="219"/>
      <c r="J1048" s="219"/>
      <c r="K1048" s="219"/>
      <c r="L1048" s="219"/>
      <c r="M1048" s="219"/>
      <c r="BE1048" s="223">
        <v>999</v>
      </c>
      <c r="BF1048" s="226">
        <f t="shared" si="77"/>
        <v>17525208.274940066</v>
      </c>
      <c r="BG1048" s="223">
        <v>999</v>
      </c>
      <c r="BH1048" s="227">
        <f t="shared" si="78"/>
        <v>9.8300000000000002E-3</v>
      </c>
      <c r="BI1048" s="226">
        <f t="shared" si="76"/>
        <v>172272.79734266087</v>
      </c>
      <c r="BJ1048" s="225">
        <f t="shared" si="79"/>
        <v>0</v>
      </c>
    </row>
    <row r="1049" spans="8:62" s="223" customFormat="1">
      <c r="H1049" s="219"/>
      <c r="I1049" s="219"/>
      <c r="J1049" s="219"/>
      <c r="K1049" s="219"/>
      <c r="L1049" s="219"/>
      <c r="M1049" s="219"/>
      <c r="BE1049" s="223">
        <v>1000</v>
      </c>
      <c r="BF1049" s="226">
        <f t="shared" si="77"/>
        <v>17697481.072282728</v>
      </c>
      <c r="BG1049" s="223">
        <v>1000</v>
      </c>
      <c r="BH1049" s="227">
        <f t="shared" si="78"/>
        <v>9.8300000000000002E-3</v>
      </c>
      <c r="BI1049" s="226">
        <f t="shared" si="76"/>
        <v>173966.23894053922</v>
      </c>
      <c r="BJ1049" s="225">
        <f t="shared" si="79"/>
        <v>0</v>
      </c>
    </row>
    <row r="1050" spans="8:62" s="223" customFormat="1">
      <c r="H1050" s="219"/>
      <c r="I1050" s="219"/>
      <c r="J1050" s="219"/>
      <c r="K1050" s="219"/>
      <c r="L1050" s="219"/>
      <c r="M1050" s="219"/>
      <c r="BE1050" s="223">
        <v>1001</v>
      </c>
      <c r="BF1050" s="226">
        <f t="shared" si="77"/>
        <v>17871447.311223269</v>
      </c>
      <c r="BG1050" s="223">
        <v>1001</v>
      </c>
      <c r="BH1050" s="227">
        <f t="shared" si="78"/>
        <v>9.8300000000000002E-3</v>
      </c>
      <c r="BI1050" s="226">
        <f t="shared" si="76"/>
        <v>175676.32706932473</v>
      </c>
      <c r="BJ1050" s="225">
        <f t="shared" si="79"/>
        <v>0</v>
      </c>
    </row>
    <row r="1051" spans="8:62" s="223" customFormat="1">
      <c r="H1051" s="219"/>
      <c r="I1051" s="219"/>
      <c r="J1051" s="219"/>
      <c r="K1051" s="219"/>
      <c r="L1051" s="219"/>
      <c r="M1051" s="219"/>
      <c r="BE1051" s="223">
        <v>1002</v>
      </c>
      <c r="BF1051" s="226">
        <f t="shared" si="77"/>
        <v>18047123.638292592</v>
      </c>
      <c r="BG1051" s="223">
        <v>1002</v>
      </c>
      <c r="BH1051" s="227">
        <f t="shared" si="78"/>
        <v>9.8300000000000002E-3</v>
      </c>
      <c r="BI1051" s="226">
        <f t="shared" si="76"/>
        <v>177403.2253644162</v>
      </c>
      <c r="BJ1051" s="225">
        <f t="shared" si="79"/>
        <v>0</v>
      </c>
    </row>
    <row r="1052" spans="8:62" s="223" customFormat="1">
      <c r="H1052" s="219"/>
      <c r="I1052" s="219"/>
      <c r="J1052" s="219"/>
      <c r="K1052" s="219"/>
      <c r="L1052" s="219"/>
      <c r="M1052" s="219"/>
      <c r="BE1052" s="223">
        <v>1003</v>
      </c>
      <c r="BF1052" s="226">
        <f t="shared" si="77"/>
        <v>18224526.863657009</v>
      </c>
      <c r="BG1052" s="223">
        <v>1003</v>
      </c>
      <c r="BH1052" s="227">
        <f t="shared" si="78"/>
        <v>9.8300000000000002E-3</v>
      </c>
      <c r="BI1052" s="226">
        <f t="shared" si="76"/>
        <v>179147.09906974839</v>
      </c>
      <c r="BJ1052" s="225">
        <f t="shared" si="79"/>
        <v>0</v>
      </c>
    </row>
    <row r="1053" spans="8:62" s="223" customFormat="1">
      <c r="H1053" s="219"/>
      <c r="I1053" s="219"/>
      <c r="J1053" s="219"/>
      <c r="K1053" s="219"/>
      <c r="L1053" s="219"/>
      <c r="M1053" s="219"/>
      <c r="BE1053" s="223">
        <v>1004</v>
      </c>
      <c r="BF1053" s="226">
        <f t="shared" si="77"/>
        <v>18403673.962726757</v>
      </c>
      <c r="BG1053" s="223">
        <v>1004</v>
      </c>
      <c r="BH1053" s="227">
        <f t="shared" si="78"/>
        <v>9.8300000000000002E-3</v>
      </c>
      <c r="BI1053" s="226">
        <f t="shared" si="76"/>
        <v>180908.11505360404</v>
      </c>
      <c r="BJ1053" s="225">
        <f t="shared" si="79"/>
        <v>0</v>
      </c>
    </row>
    <row r="1054" spans="8:62" s="223" customFormat="1">
      <c r="H1054" s="219"/>
      <c r="I1054" s="219"/>
      <c r="J1054" s="219"/>
      <c r="K1054" s="219"/>
      <c r="L1054" s="219"/>
      <c r="M1054" s="219"/>
      <c r="BE1054" s="223">
        <v>1005</v>
      </c>
      <c r="BF1054" s="226">
        <f t="shared" si="77"/>
        <v>18584582.077780362</v>
      </c>
      <c r="BG1054" s="223">
        <v>1005</v>
      </c>
      <c r="BH1054" s="227">
        <f t="shared" si="78"/>
        <v>9.8300000000000002E-3</v>
      </c>
      <c r="BI1054" s="226">
        <f t="shared" si="76"/>
        <v>182686.44182458095</v>
      </c>
      <c r="BJ1054" s="225">
        <f t="shared" si="79"/>
        <v>0</v>
      </c>
    </row>
    <row r="1055" spans="8:62" s="223" customFormat="1">
      <c r="H1055" s="219"/>
      <c r="I1055" s="219"/>
      <c r="J1055" s="219"/>
      <c r="K1055" s="219"/>
      <c r="L1055" s="219"/>
      <c r="M1055" s="219"/>
      <c r="BE1055" s="223">
        <v>1006</v>
      </c>
      <c r="BF1055" s="226">
        <f t="shared" si="77"/>
        <v>18767268.519604944</v>
      </c>
      <c r="BG1055" s="223">
        <v>1006</v>
      </c>
      <c r="BH1055" s="227">
        <f t="shared" si="78"/>
        <v>9.8300000000000002E-3</v>
      </c>
      <c r="BI1055" s="226">
        <f t="shared" si="76"/>
        <v>184482.24954771661</v>
      </c>
      <c r="BJ1055" s="225">
        <f t="shared" si="79"/>
        <v>0</v>
      </c>
    </row>
    <row r="1056" spans="8:62" s="223" customFormat="1">
      <c r="H1056" s="219"/>
      <c r="I1056" s="219"/>
      <c r="J1056" s="219"/>
      <c r="K1056" s="219"/>
      <c r="L1056" s="219"/>
      <c r="M1056" s="219"/>
      <c r="BE1056" s="223">
        <v>1007</v>
      </c>
      <c r="BF1056" s="226">
        <f t="shared" si="77"/>
        <v>18951750.76915266</v>
      </c>
      <c r="BG1056" s="223">
        <v>1007</v>
      </c>
      <c r="BH1056" s="227">
        <f t="shared" si="78"/>
        <v>9.8300000000000002E-3</v>
      </c>
      <c r="BI1056" s="226">
        <f t="shared" si="76"/>
        <v>186295.71006077065</v>
      </c>
      <c r="BJ1056" s="225">
        <f t="shared" si="79"/>
        <v>0</v>
      </c>
    </row>
    <row r="1057" spans="8:62" s="223" customFormat="1">
      <c r="H1057" s="219"/>
      <c r="I1057" s="219"/>
      <c r="J1057" s="219"/>
      <c r="K1057" s="219"/>
      <c r="L1057" s="219"/>
      <c r="M1057" s="219"/>
      <c r="BE1057" s="223">
        <v>1008</v>
      </c>
      <c r="BF1057" s="226">
        <f t="shared" si="77"/>
        <v>19138046.479213431</v>
      </c>
      <c r="BG1057" s="223">
        <v>1008</v>
      </c>
      <c r="BH1057" s="227">
        <f t="shared" si="78"/>
        <v>9.8300000000000002E-3</v>
      </c>
      <c r="BI1057" s="226">
        <f t="shared" si="76"/>
        <v>188126.99689066803</v>
      </c>
      <c r="BJ1057" s="225">
        <f t="shared" si="79"/>
        <v>0</v>
      </c>
    </row>
    <row r="1058" spans="8:62" s="223" customFormat="1">
      <c r="H1058" s="219"/>
      <c r="I1058" s="219"/>
      <c r="J1058" s="219"/>
      <c r="K1058" s="219"/>
      <c r="L1058" s="219"/>
      <c r="M1058" s="219"/>
      <c r="BE1058" s="223">
        <v>1009</v>
      </c>
      <c r="BF1058" s="226">
        <f t="shared" si="77"/>
        <v>19326173.476104099</v>
      </c>
      <c r="BG1058" s="223">
        <v>1009</v>
      </c>
      <c r="BH1058" s="227">
        <f t="shared" si="78"/>
        <v>9.8300000000000002E-3</v>
      </c>
      <c r="BI1058" s="226">
        <f t="shared" si="76"/>
        <v>189976.28527010331</v>
      </c>
      <c r="BJ1058" s="225">
        <f t="shared" si="79"/>
        <v>0</v>
      </c>
    </row>
    <row r="1059" spans="8:62" s="223" customFormat="1">
      <c r="H1059" s="219"/>
      <c r="I1059" s="219"/>
      <c r="J1059" s="219"/>
      <c r="K1059" s="219"/>
      <c r="L1059" s="219"/>
      <c r="M1059" s="219"/>
      <c r="BE1059" s="223">
        <v>1010</v>
      </c>
      <c r="BF1059" s="226">
        <f t="shared" si="77"/>
        <v>19516149.761374202</v>
      </c>
      <c r="BG1059" s="223">
        <v>1010</v>
      </c>
      <c r="BH1059" s="227">
        <f t="shared" si="78"/>
        <v>9.8300000000000002E-3</v>
      </c>
      <c r="BI1059" s="226">
        <f t="shared" si="76"/>
        <v>191843.7521543084</v>
      </c>
      <c r="BJ1059" s="225">
        <f t="shared" si="79"/>
        <v>0</v>
      </c>
    </row>
    <row r="1060" spans="8:62" s="223" customFormat="1">
      <c r="H1060" s="219"/>
      <c r="I1060" s="219"/>
      <c r="J1060" s="219"/>
      <c r="K1060" s="219"/>
      <c r="L1060" s="219"/>
      <c r="M1060" s="219"/>
      <c r="BE1060" s="223">
        <v>1011</v>
      </c>
      <c r="BF1060" s="226">
        <f t="shared" si="77"/>
        <v>19707993.513528511</v>
      </c>
      <c r="BG1060" s="223">
        <v>1011</v>
      </c>
      <c r="BH1060" s="227">
        <f t="shared" si="78"/>
        <v>9.8300000000000002E-3</v>
      </c>
      <c r="BI1060" s="226">
        <f t="shared" si="76"/>
        <v>193729.57623798525</v>
      </c>
      <c r="BJ1060" s="225">
        <f t="shared" si="79"/>
        <v>0</v>
      </c>
    </row>
    <row r="1061" spans="8:62" s="223" customFormat="1">
      <c r="H1061" s="219"/>
      <c r="I1061" s="219"/>
      <c r="J1061" s="219"/>
      <c r="K1061" s="219"/>
      <c r="L1061" s="219"/>
      <c r="M1061" s="219"/>
      <c r="BE1061" s="223">
        <v>1012</v>
      </c>
      <c r="BF1061" s="226">
        <f t="shared" si="77"/>
        <v>19901723.089766495</v>
      </c>
      <c r="BG1061" s="223">
        <v>1012</v>
      </c>
      <c r="BH1061" s="227">
        <f t="shared" si="78"/>
        <v>9.8300000000000002E-3</v>
      </c>
      <c r="BI1061" s="226">
        <f t="shared" si="76"/>
        <v>195633.93797240464</v>
      </c>
      <c r="BJ1061" s="225">
        <f t="shared" si="79"/>
        <v>0</v>
      </c>
    </row>
    <row r="1062" spans="8:62" s="223" customFormat="1">
      <c r="H1062" s="219"/>
      <c r="I1062" s="219"/>
      <c r="J1062" s="219"/>
      <c r="K1062" s="219"/>
      <c r="L1062" s="219"/>
      <c r="M1062" s="219"/>
      <c r="BE1062" s="223">
        <v>1013</v>
      </c>
      <c r="BF1062" s="226">
        <f t="shared" si="77"/>
        <v>20097357.027738899</v>
      </c>
      <c r="BG1062" s="223">
        <v>1013</v>
      </c>
      <c r="BH1062" s="227">
        <f t="shared" si="78"/>
        <v>9.8300000000000002E-3</v>
      </c>
      <c r="BI1062" s="226">
        <f t="shared" si="76"/>
        <v>197557.01958267338</v>
      </c>
      <c r="BJ1062" s="225">
        <f t="shared" si="79"/>
        <v>0</v>
      </c>
    </row>
    <row r="1063" spans="8:62" s="223" customFormat="1">
      <c r="H1063" s="219"/>
      <c r="I1063" s="219"/>
      <c r="J1063" s="219"/>
      <c r="K1063" s="219"/>
      <c r="L1063" s="219"/>
      <c r="M1063" s="219"/>
      <c r="BE1063" s="223">
        <v>1014</v>
      </c>
      <c r="BF1063" s="226">
        <f t="shared" si="77"/>
        <v>20294914.047321573</v>
      </c>
      <c r="BG1063" s="223">
        <v>1014</v>
      </c>
      <c r="BH1063" s="227">
        <f t="shared" si="78"/>
        <v>9.8300000000000002E-3</v>
      </c>
      <c r="BI1063" s="226">
        <f t="shared" si="76"/>
        <v>199499.00508517105</v>
      </c>
      <c r="BJ1063" s="225">
        <f t="shared" si="79"/>
        <v>0</v>
      </c>
    </row>
    <row r="1064" spans="8:62" s="223" customFormat="1">
      <c r="H1064" s="219"/>
      <c r="I1064" s="219"/>
      <c r="J1064" s="219"/>
      <c r="K1064" s="219"/>
      <c r="L1064" s="219"/>
      <c r="M1064" s="219"/>
      <c r="BE1064" s="223">
        <v>1015</v>
      </c>
      <c r="BF1064" s="226">
        <f t="shared" si="77"/>
        <v>20494413.052406743</v>
      </c>
      <c r="BG1064" s="223">
        <v>1015</v>
      </c>
      <c r="BH1064" s="227">
        <f t="shared" si="78"/>
        <v>9.8300000000000002E-3</v>
      </c>
      <c r="BI1064" s="226">
        <f t="shared" si="76"/>
        <v>201460.08030515828</v>
      </c>
      <c r="BJ1064" s="225">
        <f t="shared" si="79"/>
        <v>0</v>
      </c>
    </row>
    <row r="1065" spans="8:62" s="223" customFormat="1">
      <c r="H1065" s="219"/>
      <c r="I1065" s="219"/>
      <c r="J1065" s="219"/>
      <c r="K1065" s="219"/>
      <c r="L1065" s="219"/>
      <c r="M1065" s="219"/>
      <c r="BE1065" s="223">
        <v>1016</v>
      </c>
      <c r="BF1065" s="226">
        <f t="shared" si="77"/>
        <v>20695873.132711902</v>
      </c>
      <c r="BG1065" s="223">
        <v>1016</v>
      </c>
      <c r="BH1065" s="227">
        <f t="shared" si="78"/>
        <v>9.8300000000000002E-3</v>
      </c>
      <c r="BI1065" s="226">
        <f t="shared" si="76"/>
        <v>203440.43289455801</v>
      </c>
      <c r="BJ1065" s="225">
        <f t="shared" si="79"/>
        <v>0</v>
      </c>
    </row>
    <row r="1066" spans="8:62" s="223" customFormat="1">
      <c r="H1066" s="219"/>
      <c r="I1066" s="219"/>
      <c r="J1066" s="219"/>
      <c r="K1066" s="219"/>
      <c r="L1066" s="219"/>
      <c r="M1066" s="219"/>
      <c r="BE1066" s="223">
        <v>1017</v>
      </c>
      <c r="BF1066" s="226">
        <f t="shared" si="77"/>
        <v>20899313.56560646</v>
      </c>
      <c r="BG1066" s="223">
        <v>1017</v>
      </c>
      <c r="BH1066" s="227">
        <f t="shared" si="78"/>
        <v>9.8300000000000002E-3</v>
      </c>
      <c r="BI1066" s="226">
        <f t="shared" si="76"/>
        <v>205440.25234991152</v>
      </c>
      <c r="BJ1066" s="225">
        <f t="shared" si="79"/>
        <v>0</v>
      </c>
    </row>
    <row r="1067" spans="8:62" s="223" customFormat="1">
      <c r="H1067" s="219"/>
      <c r="I1067" s="219"/>
      <c r="J1067" s="219"/>
      <c r="K1067" s="219"/>
      <c r="L1067" s="219"/>
      <c r="M1067" s="219"/>
      <c r="BE1067" s="223">
        <v>1018</v>
      </c>
      <c r="BF1067" s="226">
        <f t="shared" si="77"/>
        <v>21104753.817956373</v>
      </c>
      <c r="BG1067" s="223">
        <v>1018</v>
      </c>
      <c r="BH1067" s="227">
        <f t="shared" si="78"/>
        <v>9.8300000000000002E-3</v>
      </c>
      <c r="BI1067" s="226">
        <f t="shared" si="76"/>
        <v>207459.73003051116</v>
      </c>
      <c r="BJ1067" s="225">
        <f t="shared" si="79"/>
        <v>0</v>
      </c>
    </row>
    <row r="1068" spans="8:62" s="223" customFormat="1">
      <c r="H1068" s="219"/>
      <c r="I1068" s="219"/>
      <c r="J1068" s="219"/>
      <c r="K1068" s="219"/>
      <c r="L1068" s="219"/>
      <c r="M1068" s="219"/>
      <c r="BE1068" s="223">
        <v>1019</v>
      </c>
      <c r="BF1068" s="226">
        <f t="shared" si="77"/>
        <v>21312213.547986884</v>
      </c>
      <c r="BG1068" s="223">
        <v>1019</v>
      </c>
      <c r="BH1068" s="227">
        <f t="shared" si="78"/>
        <v>9.8300000000000002E-3</v>
      </c>
      <c r="BI1068" s="226">
        <f t="shared" si="76"/>
        <v>209499.05917671107</v>
      </c>
      <c r="BJ1068" s="225">
        <f t="shared" si="79"/>
        <v>0</v>
      </c>
    </row>
    <row r="1069" spans="8:62" s="223" customFormat="1">
      <c r="H1069" s="219"/>
      <c r="I1069" s="219"/>
      <c r="J1069" s="219"/>
      <c r="K1069" s="219"/>
      <c r="L1069" s="219"/>
      <c r="M1069" s="219"/>
      <c r="BE1069" s="223">
        <v>1020</v>
      </c>
      <c r="BF1069" s="226">
        <f t="shared" si="77"/>
        <v>21521712.607163593</v>
      </c>
      <c r="BG1069" s="223">
        <v>1020</v>
      </c>
      <c r="BH1069" s="227">
        <f t="shared" si="78"/>
        <v>9.8300000000000002E-3</v>
      </c>
      <c r="BI1069" s="226">
        <f t="shared" si="76"/>
        <v>211558.43492841814</v>
      </c>
      <c r="BJ1069" s="225">
        <f t="shared" si="79"/>
        <v>0</v>
      </c>
    </row>
    <row r="1070" spans="8:62" s="223" customFormat="1">
      <c r="H1070" s="219"/>
      <c r="I1070" s="219"/>
      <c r="J1070" s="219"/>
      <c r="K1070" s="219"/>
      <c r="L1070" s="219"/>
      <c r="M1070" s="219"/>
      <c r="BE1070" s="223">
        <v>1021</v>
      </c>
      <c r="BF1070" s="226">
        <f t="shared" si="77"/>
        <v>21733271.04209201</v>
      </c>
      <c r="BG1070" s="223">
        <v>1021</v>
      </c>
      <c r="BH1070" s="227">
        <f t="shared" si="78"/>
        <v>9.8300000000000002E-3</v>
      </c>
      <c r="BI1070" s="226">
        <f t="shared" si="76"/>
        <v>213638.05434376447</v>
      </c>
      <c r="BJ1070" s="225">
        <f t="shared" si="79"/>
        <v>0</v>
      </c>
    </row>
    <row r="1071" spans="8:62" s="223" customFormat="1">
      <c r="H1071" s="219"/>
      <c r="I1071" s="219"/>
      <c r="J1071" s="219"/>
      <c r="K1071" s="219"/>
      <c r="L1071" s="219"/>
      <c r="M1071" s="219"/>
      <c r="BE1071" s="223">
        <v>1022</v>
      </c>
      <c r="BF1071" s="226">
        <f t="shared" si="77"/>
        <v>21946909.096435774</v>
      </c>
      <c r="BG1071" s="223">
        <v>1022</v>
      </c>
      <c r="BH1071" s="227">
        <f t="shared" si="78"/>
        <v>9.8300000000000002E-3</v>
      </c>
      <c r="BI1071" s="226">
        <f t="shared" si="76"/>
        <v>215738.11641796367</v>
      </c>
      <c r="BJ1071" s="225">
        <f t="shared" si="79"/>
        <v>0</v>
      </c>
    </row>
    <row r="1072" spans="8:62" s="223" customFormat="1">
      <c r="H1072" s="219"/>
      <c r="I1072" s="219"/>
      <c r="J1072" s="219"/>
      <c r="K1072" s="219"/>
      <c r="L1072" s="219"/>
      <c r="M1072" s="219"/>
      <c r="BE1072" s="223">
        <v>1023</v>
      </c>
      <c r="BF1072" s="226">
        <f t="shared" si="77"/>
        <v>22162647.212853737</v>
      </c>
      <c r="BG1072" s="223">
        <v>1023</v>
      </c>
      <c r="BH1072" s="227">
        <f t="shared" si="78"/>
        <v>9.8300000000000002E-3</v>
      </c>
      <c r="BI1072" s="226">
        <f t="shared" si="76"/>
        <v>217858.82210235225</v>
      </c>
      <c r="BJ1072" s="225">
        <f t="shared" si="79"/>
        <v>0</v>
      </c>
    </row>
    <row r="1073" spans="8:62" s="223" customFormat="1">
      <c r="H1073" s="219"/>
      <c r="I1073" s="219"/>
      <c r="J1073" s="219"/>
      <c r="K1073" s="219"/>
      <c r="L1073" s="219"/>
      <c r="M1073" s="219"/>
      <c r="BE1073" s="223">
        <v>1024</v>
      </c>
      <c r="BF1073" s="226">
        <f t="shared" si="77"/>
        <v>22380506.03495609</v>
      </c>
      <c r="BG1073" s="223">
        <v>1024</v>
      </c>
      <c r="BH1073" s="227">
        <f t="shared" si="78"/>
        <v>9.8300000000000002E-3</v>
      </c>
      <c r="BI1073" s="226">
        <f t="shared" si="76"/>
        <v>220000.37432361837</v>
      </c>
      <c r="BJ1073" s="225">
        <f t="shared" si="79"/>
        <v>0</v>
      </c>
    </row>
    <row r="1074" spans="8:62" s="223" customFormat="1">
      <c r="H1074" s="219"/>
      <c r="I1074" s="219"/>
      <c r="J1074" s="219"/>
      <c r="K1074" s="219"/>
      <c r="L1074" s="219"/>
      <c r="M1074" s="219"/>
      <c r="BE1074" s="223">
        <v>1025</v>
      </c>
      <c r="BF1074" s="226">
        <f t="shared" si="77"/>
        <v>22600506.409279708</v>
      </c>
      <c r="BG1074" s="223">
        <v>1025</v>
      </c>
      <c r="BH1074" s="227">
        <f t="shared" si="78"/>
        <v>9.8300000000000002E-3</v>
      </c>
      <c r="BI1074" s="226">
        <f t="shared" ref="BI1074:BI1137" si="80">BF1074*BH1074</f>
        <v>222162.97800321953</v>
      </c>
      <c r="BJ1074" s="225">
        <f t="shared" si="79"/>
        <v>0</v>
      </c>
    </row>
    <row r="1075" spans="8:62" s="223" customFormat="1">
      <c r="H1075" s="219"/>
      <c r="I1075" s="219"/>
      <c r="J1075" s="219"/>
      <c r="K1075" s="219"/>
      <c r="L1075" s="219"/>
      <c r="M1075" s="219"/>
      <c r="BE1075" s="223">
        <v>1026</v>
      </c>
      <c r="BF1075" s="226">
        <f t="shared" ref="BF1075:BF1138" si="81">BF1074+BI1074+BJ1075</f>
        <v>22822669.387282927</v>
      </c>
      <c r="BG1075" s="223">
        <v>1026</v>
      </c>
      <c r="BH1075" s="227">
        <f t="shared" ref="BH1075:BH1138" si="82">BH1074</f>
        <v>9.8300000000000002E-3</v>
      </c>
      <c r="BI1075" s="226">
        <f t="shared" si="80"/>
        <v>224346.84007699118</v>
      </c>
      <c r="BJ1075" s="225">
        <f t="shared" ref="BJ1075:BJ1138" si="83">BJ1074</f>
        <v>0</v>
      </c>
    </row>
    <row r="1076" spans="8:62" s="223" customFormat="1">
      <c r="H1076" s="219"/>
      <c r="I1076" s="219"/>
      <c r="J1076" s="219"/>
      <c r="K1076" s="219"/>
      <c r="L1076" s="219"/>
      <c r="M1076" s="219"/>
      <c r="BE1076" s="223">
        <v>1027</v>
      </c>
      <c r="BF1076" s="226">
        <f t="shared" si="81"/>
        <v>23047016.227359917</v>
      </c>
      <c r="BG1076" s="223">
        <v>1027</v>
      </c>
      <c r="BH1076" s="227">
        <f t="shared" si="82"/>
        <v>9.8300000000000002E-3</v>
      </c>
      <c r="BI1076" s="226">
        <f t="shared" si="80"/>
        <v>226552.16951494798</v>
      </c>
      <c r="BJ1076" s="225">
        <f t="shared" si="83"/>
        <v>0</v>
      </c>
    </row>
    <row r="1077" spans="8:62" s="223" customFormat="1">
      <c r="H1077" s="219"/>
      <c r="I1077" s="219"/>
      <c r="J1077" s="219"/>
      <c r="K1077" s="219"/>
      <c r="L1077" s="219"/>
      <c r="M1077" s="219"/>
      <c r="BE1077" s="223">
        <v>1028</v>
      </c>
      <c r="BF1077" s="226">
        <f t="shared" si="81"/>
        <v>23273568.396874864</v>
      </c>
      <c r="BG1077" s="223">
        <v>1028</v>
      </c>
      <c r="BH1077" s="227">
        <f t="shared" si="82"/>
        <v>9.8300000000000002E-3</v>
      </c>
      <c r="BI1077" s="226">
        <f t="shared" si="80"/>
        <v>228779.17734127992</v>
      </c>
      <c r="BJ1077" s="225">
        <f t="shared" si="83"/>
        <v>0</v>
      </c>
    </row>
    <row r="1078" spans="8:62" s="223" customFormat="1">
      <c r="H1078" s="219"/>
      <c r="I1078" s="219"/>
      <c r="J1078" s="219"/>
      <c r="K1078" s="219"/>
      <c r="L1078" s="219"/>
      <c r="M1078" s="219"/>
      <c r="BE1078" s="223">
        <v>1029</v>
      </c>
      <c r="BF1078" s="226">
        <f t="shared" si="81"/>
        <v>23502347.574216142</v>
      </c>
      <c r="BG1078" s="223">
        <v>1029</v>
      </c>
      <c r="BH1078" s="227">
        <f t="shared" si="82"/>
        <v>9.8300000000000002E-3</v>
      </c>
      <c r="BI1078" s="226">
        <f t="shared" si="80"/>
        <v>231028.07665454468</v>
      </c>
      <c r="BJ1078" s="225">
        <f t="shared" si="83"/>
        <v>0</v>
      </c>
    </row>
    <row r="1079" spans="8:62" s="223" customFormat="1">
      <c r="H1079" s="219"/>
      <c r="I1079" s="219"/>
      <c r="J1079" s="219"/>
      <c r="K1079" s="219"/>
      <c r="L1079" s="219"/>
      <c r="M1079" s="219"/>
      <c r="BE1079" s="223">
        <v>1030</v>
      </c>
      <c r="BF1079" s="226">
        <f t="shared" si="81"/>
        <v>23733375.650870688</v>
      </c>
      <c r="BG1079" s="223">
        <v>1030</v>
      </c>
      <c r="BH1079" s="227">
        <f t="shared" si="82"/>
        <v>9.8300000000000002E-3</v>
      </c>
      <c r="BI1079" s="226">
        <f t="shared" si="80"/>
        <v>233299.08264805886</v>
      </c>
      <c r="BJ1079" s="225">
        <f t="shared" si="83"/>
        <v>0</v>
      </c>
    </row>
    <row r="1080" spans="8:62" s="223" customFormat="1">
      <c r="H1080" s="219"/>
      <c r="I1080" s="219"/>
      <c r="J1080" s="219"/>
      <c r="K1080" s="219"/>
      <c r="L1080" s="219"/>
      <c r="M1080" s="219"/>
      <c r="BE1080" s="223">
        <v>1031</v>
      </c>
      <c r="BF1080" s="226">
        <f t="shared" si="81"/>
        <v>23966674.733518746</v>
      </c>
      <c r="BG1080" s="223">
        <v>1031</v>
      </c>
      <c r="BH1080" s="227">
        <f t="shared" si="82"/>
        <v>9.8300000000000002E-3</v>
      </c>
      <c r="BI1080" s="226">
        <f t="shared" si="80"/>
        <v>235592.41263048927</v>
      </c>
      <c r="BJ1080" s="225">
        <f t="shared" si="83"/>
        <v>0</v>
      </c>
    </row>
    <row r="1081" spans="8:62" s="223" customFormat="1">
      <c r="H1081" s="219"/>
      <c r="I1081" s="219"/>
      <c r="J1081" s="219"/>
      <c r="K1081" s="219"/>
      <c r="L1081" s="219"/>
      <c r="M1081" s="219"/>
      <c r="BE1081" s="223">
        <v>1032</v>
      </c>
      <c r="BF1081" s="226">
        <f t="shared" si="81"/>
        <v>24202267.146149237</v>
      </c>
      <c r="BG1081" s="223">
        <v>1032</v>
      </c>
      <c r="BH1081" s="227">
        <f t="shared" si="82"/>
        <v>9.8300000000000002E-3</v>
      </c>
      <c r="BI1081" s="226">
        <f t="shared" si="80"/>
        <v>237908.286046647</v>
      </c>
      <c r="BJ1081" s="225">
        <f t="shared" si="83"/>
        <v>0</v>
      </c>
    </row>
    <row r="1082" spans="8:62" s="223" customFormat="1">
      <c r="H1082" s="219"/>
      <c r="I1082" s="219"/>
      <c r="J1082" s="219"/>
      <c r="K1082" s="219"/>
      <c r="L1082" s="219"/>
      <c r="M1082" s="219"/>
      <c r="BE1082" s="223">
        <v>1033</v>
      </c>
      <c r="BF1082" s="226">
        <f t="shared" si="81"/>
        <v>24440175.432195883</v>
      </c>
      <c r="BG1082" s="223">
        <v>1033</v>
      </c>
      <c r="BH1082" s="227">
        <f t="shared" si="82"/>
        <v>9.8300000000000002E-3</v>
      </c>
      <c r="BI1082" s="226">
        <f t="shared" si="80"/>
        <v>240246.92449848555</v>
      </c>
      <c r="BJ1082" s="225">
        <f t="shared" si="83"/>
        <v>0</v>
      </c>
    </row>
    <row r="1083" spans="8:62" s="223" customFormat="1">
      <c r="H1083" s="219"/>
      <c r="I1083" s="219"/>
      <c r="J1083" s="219"/>
      <c r="K1083" s="219"/>
      <c r="L1083" s="219"/>
      <c r="M1083" s="219"/>
      <c r="BE1083" s="223">
        <v>1034</v>
      </c>
      <c r="BF1083" s="226">
        <f t="shared" si="81"/>
        <v>24680422.356694371</v>
      </c>
      <c r="BG1083" s="223">
        <v>1034</v>
      </c>
      <c r="BH1083" s="227">
        <f t="shared" si="82"/>
        <v>9.8300000000000002E-3</v>
      </c>
      <c r="BI1083" s="226">
        <f t="shared" si="80"/>
        <v>242608.55176630567</v>
      </c>
      <c r="BJ1083" s="225">
        <f t="shared" si="83"/>
        <v>0</v>
      </c>
    </row>
    <row r="1084" spans="8:62" s="223" customFormat="1">
      <c r="H1084" s="219"/>
      <c r="I1084" s="219"/>
      <c r="J1084" s="219"/>
      <c r="K1084" s="219"/>
      <c r="L1084" s="219"/>
      <c r="M1084" s="219"/>
      <c r="BE1084" s="223">
        <v>1035</v>
      </c>
      <c r="BF1084" s="226">
        <f t="shared" si="81"/>
        <v>24923030.908460677</v>
      </c>
      <c r="BG1084" s="223">
        <v>1035</v>
      </c>
      <c r="BH1084" s="227">
        <f t="shared" si="82"/>
        <v>9.8300000000000002E-3</v>
      </c>
      <c r="BI1084" s="226">
        <f t="shared" si="80"/>
        <v>244993.39383016847</v>
      </c>
      <c r="BJ1084" s="225">
        <f t="shared" si="83"/>
        <v>0</v>
      </c>
    </row>
    <row r="1085" spans="8:62" s="223" customFormat="1">
      <c r="H1085" s="219"/>
      <c r="I1085" s="219"/>
      <c r="J1085" s="219"/>
      <c r="K1085" s="219"/>
      <c r="L1085" s="219"/>
      <c r="M1085" s="219"/>
      <c r="BE1085" s="223">
        <v>1036</v>
      </c>
      <c r="BF1085" s="226">
        <f t="shared" si="81"/>
        <v>25168024.302290846</v>
      </c>
      <c r="BG1085" s="223">
        <v>1036</v>
      </c>
      <c r="BH1085" s="227">
        <f t="shared" si="82"/>
        <v>9.8300000000000002E-3</v>
      </c>
      <c r="BI1085" s="226">
        <f t="shared" si="80"/>
        <v>247401.67889151903</v>
      </c>
      <c r="BJ1085" s="225">
        <f t="shared" si="83"/>
        <v>0</v>
      </c>
    </row>
    <row r="1086" spans="8:62" s="223" customFormat="1">
      <c r="H1086" s="219"/>
      <c r="I1086" s="219"/>
      <c r="J1086" s="219"/>
      <c r="K1086" s="219"/>
      <c r="L1086" s="219"/>
      <c r="M1086" s="219"/>
      <c r="BE1086" s="223">
        <v>1037</v>
      </c>
      <c r="BF1086" s="226">
        <f t="shared" si="81"/>
        <v>25415425.981182363</v>
      </c>
      <c r="BG1086" s="223">
        <v>1037</v>
      </c>
      <c r="BH1086" s="227">
        <f t="shared" si="82"/>
        <v>9.8300000000000002E-3</v>
      </c>
      <c r="BI1086" s="226">
        <f t="shared" si="80"/>
        <v>249833.63739502264</v>
      </c>
      <c r="BJ1086" s="225">
        <f t="shared" si="83"/>
        <v>0</v>
      </c>
    </row>
    <row r="1087" spans="8:62" s="223" customFormat="1">
      <c r="H1087" s="219"/>
      <c r="I1087" s="219"/>
      <c r="J1087" s="219"/>
      <c r="K1087" s="219"/>
      <c r="L1087" s="219"/>
      <c r="M1087" s="219"/>
      <c r="BE1087" s="223">
        <v>1038</v>
      </c>
      <c r="BF1087" s="226">
        <f t="shared" si="81"/>
        <v>25665259.618577387</v>
      </c>
      <c r="BG1087" s="223">
        <v>1038</v>
      </c>
      <c r="BH1087" s="227">
        <f t="shared" si="82"/>
        <v>9.8300000000000002E-3</v>
      </c>
      <c r="BI1087" s="226">
        <f t="shared" si="80"/>
        <v>252289.50205061573</v>
      </c>
      <c r="BJ1087" s="225">
        <f t="shared" si="83"/>
        <v>0</v>
      </c>
    </row>
    <row r="1088" spans="8:62" s="223" customFormat="1">
      <c r="H1088" s="219"/>
      <c r="I1088" s="219"/>
      <c r="J1088" s="219"/>
      <c r="K1088" s="219"/>
      <c r="L1088" s="219"/>
      <c r="M1088" s="219"/>
      <c r="BE1088" s="223">
        <v>1039</v>
      </c>
      <c r="BF1088" s="226">
        <f t="shared" si="81"/>
        <v>25917549.120628003</v>
      </c>
      <c r="BG1088" s="223">
        <v>1039</v>
      </c>
      <c r="BH1088" s="227">
        <f t="shared" si="82"/>
        <v>9.8300000000000002E-3</v>
      </c>
      <c r="BI1088" s="226">
        <f t="shared" si="80"/>
        <v>254769.50785577326</v>
      </c>
      <c r="BJ1088" s="225">
        <f t="shared" si="83"/>
        <v>0</v>
      </c>
    </row>
    <row r="1089" spans="8:62" s="223" customFormat="1">
      <c r="H1089" s="219"/>
      <c r="I1089" s="219"/>
      <c r="J1089" s="219"/>
      <c r="K1089" s="219"/>
      <c r="L1089" s="219"/>
      <c r="M1089" s="219"/>
      <c r="BE1089" s="223">
        <v>1040</v>
      </c>
      <c r="BF1089" s="226">
        <f t="shared" si="81"/>
        <v>26172318.628483776</v>
      </c>
      <c r="BG1089" s="223">
        <v>1040</v>
      </c>
      <c r="BH1089" s="227">
        <f t="shared" si="82"/>
        <v>9.8300000000000002E-3</v>
      </c>
      <c r="BI1089" s="226">
        <f t="shared" si="80"/>
        <v>257273.89211799554</v>
      </c>
      <c r="BJ1089" s="225">
        <f t="shared" si="83"/>
        <v>0</v>
      </c>
    </row>
    <row r="1090" spans="8:62" s="223" customFormat="1">
      <c r="H1090" s="219"/>
      <c r="I1090" s="219"/>
      <c r="J1090" s="219"/>
      <c r="K1090" s="219"/>
      <c r="L1090" s="219"/>
      <c r="M1090" s="219"/>
      <c r="BE1090" s="223">
        <v>1041</v>
      </c>
      <c r="BF1090" s="226">
        <f t="shared" si="81"/>
        <v>26429592.520601772</v>
      </c>
      <c r="BG1090" s="223">
        <v>1041</v>
      </c>
      <c r="BH1090" s="227">
        <f t="shared" si="82"/>
        <v>9.8300000000000002E-3</v>
      </c>
      <c r="BI1090" s="226">
        <f t="shared" si="80"/>
        <v>259802.89447751542</v>
      </c>
      <c r="BJ1090" s="225">
        <f t="shared" si="83"/>
        <v>0</v>
      </c>
    </row>
    <row r="1091" spans="8:62" s="223" customFormat="1">
      <c r="H1091" s="219"/>
      <c r="I1091" s="219"/>
      <c r="J1091" s="219"/>
      <c r="K1091" s="219"/>
      <c r="L1091" s="219"/>
      <c r="M1091" s="219"/>
      <c r="BE1091" s="223">
        <v>1042</v>
      </c>
      <c r="BF1091" s="226">
        <f t="shared" si="81"/>
        <v>26689395.415079288</v>
      </c>
      <c r="BG1091" s="223">
        <v>1042</v>
      </c>
      <c r="BH1091" s="227">
        <f t="shared" si="82"/>
        <v>9.8300000000000002E-3</v>
      </c>
      <c r="BI1091" s="226">
        <f t="shared" si="80"/>
        <v>262356.75693022943</v>
      </c>
      <c r="BJ1091" s="225">
        <f t="shared" si="83"/>
        <v>0</v>
      </c>
    </row>
    <row r="1092" spans="8:62" s="223" customFormat="1">
      <c r="H1092" s="219"/>
      <c r="I1092" s="219"/>
      <c r="J1092" s="219"/>
      <c r="K1092" s="219"/>
      <c r="L1092" s="219"/>
      <c r="M1092" s="219"/>
      <c r="BE1092" s="223">
        <v>1043</v>
      </c>
      <c r="BF1092" s="226">
        <f t="shared" si="81"/>
        <v>26951752.172009517</v>
      </c>
      <c r="BG1092" s="223">
        <v>1043</v>
      </c>
      <c r="BH1092" s="227">
        <f t="shared" si="82"/>
        <v>9.8300000000000002E-3</v>
      </c>
      <c r="BI1092" s="226">
        <f t="shared" si="80"/>
        <v>264935.72385085357</v>
      </c>
      <c r="BJ1092" s="225">
        <f t="shared" si="83"/>
        <v>0</v>
      </c>
    </row>
    <row r="1093" spans="8:62" s="223" customFormat="1">
      <c r="H1093" s="219"/>
      <c r="I1093" s="219"/>
      <c r="J1093" s="219"/>
      <c r="K1093" s="219"/>
      <c r="L1093" s="219"/>
      <c r="M1093" s="219"/>
      <c r="BE1093" s="223">
        <v>1044</v>
      </c>
      <c r="BF1093" s="226">
        <f t="shared" si="81"/>
        <v>27216687.89586037</v>
      </c>
      <c r="BG1093" s="223">
        <v>1044</v>
      </c>
      <c r="BH1093" s="227">
        <f t="shared" si="82"/>
        <v>9.8300000000000002E-3</v>
      </c>
      <c r="BI1093" s="226">
        <f t="shared" si="80"/>
        <v>267540.04201630742</v>
      </c>
      <c r="BJ1093" s="225">
        <f t="shared" si="83"/>
        <v>0</v>
      </c>
    </row>
    <row r="1094" spans="8:62" s="223" customFormat="1">
      <c r="H1094" s="219"/>
      <c r="I1094" s="219"/>
      <c r="J1094" s="219"/>
      <c r="K1094" s="219"/>
      <c r="L1094" s="219"/>
      <c r="M1094" s="219"/>
      <c r="BE1094" s="223">
        <v>1045</v>
      </c>
      <c r="BF1094" s="226">
        <f t="shared" si="81"/>
        <v>27484227.937876679</v>
      </c>
      <c r="BG1094" s="223">
        <v>1045</v>
      </c>
      <c r="BH1094" s="227">
        <f t="shared" si="82"/>
        <v>9.8300000000000002E-3</v>
      </c>
      <c r="BI1094" s="226">
        <f t="shared" si="80"/>
        <v>270169.96062932775</v>
      </c>
      <c r="BJ1094" s="225">
        <f t="shared" si="83"/>
        <v>0</v>
      </c>
    </row>
    <row r="1095" spans="8:62" s="223" customFormat="1">
      <c r="H1095" s="219"/>
      <c r="I1095" s="219"/>
      <c r="J1095" s="219"/>
      <c r="K1095" s="219"/>
      <c r="L1095" s="219"/>
      <c r="M1095" s="219"/>
      <c r="BE1095" s="223">
        <v>1046</v>
      </c>
      <c r="BF1095" s="226">
        <f t="shared" si="81"/>
        <v>27754397.898506008</v>
      </c>
      <c r="BG1095" s="223">
        <v>1046</v>
      </c>
      <c r="BH1095" s="227">
        <f t="shared" si="82"/>
        <v>9.8300000000000002E-3</v>
      </c>
      <c r="BI1095" s="226">
        <f t="shared" si="80"/>
        <v>272825.73134231404</v>
      </c>
      <c r="BJ1095" s="225">
        <f t="shared" si="83"/>
        <v>0</v>
      </c>
    </row>
    <row r="1096" spans="8:62" s="223" customFormat="1">
      <c r="H1096" s="219"/>
      <c r="I1096" s="219"/>
      <c r="J1096" s="219"/>
      <c r="K1096" s="219"/>
      <c r="L1096" s="219"/>
      <c r="M1096" s="219"/>
      <c r="BE1096" s="223">
        <v>1047</v>
      </c>
      <c r="BF1096" s="226">
        <f t="shared" si="81"/>
        <v>28027223.629848324</v>
      </c>
      <c r="BG1096" s="223">
        <v>1047</v>
      </c>
      <c r="BH1096" s="227">
        <f t="shared" si="82"/>
        <v>9.8300000000000002E-3</v>
      </c>
      <c r="BI1096" s="226">
        <f t="shared" si="80"/>
        <v>275507.60828140902</v>
      </c>
      <c r="BJ1096" s="225">
        <f t="shared" si="83"/>
        <v>0</v>
      </c>
    </row>
    <row r="1097" spans="8:62" s="223" customFormat="1">
      <c r="H1097" s="219"/>
      <c r="I1097" s="219"/>
      <c r="J1097" s="219"/>
      <c r="K1097" s="219"/>
      <c r="L1097" s="219"/>
      <c r="M1097" s="219"/>
      <c r="BE1097" s="223">
        <v>1048</v>
      </c>
      <c r="BF1097" s="226">
        <f t="shared" si="81"/>
        <v>28302731.238129731</v>
      </c>
      <c r="BG1097" s="223">
        <v>1048</v>
      </c>
      <c r="BH1097" s="227">
        <f t="shared" si="82"/>
        <v>9.8300000000000002E-3</v>
      </c>
      <c r="BI1097" s="226">
        <f t="shared" si="80"/>
        <v>278215.84807081526</v>
      </c>
      <c r="BJ1097" s="225">
        <f t="shared" si="83"/>
        <v>0</v>
      </c>
    </row>
    <row r="1098" spans="8:62" s="223" customFormat="1">
      <c r="H1098" s="219"/>
      <c r="I1098" s="219"/>
      <c r="J1098" s="219"/>
      <c r="K1098" s="219"/>
      <c r="L1098" s="219"/>
      <c r="M1098" s="219"/>
      <c r="BE1098" s="223">
        <v>1049</v>
      </c>
      <c r="BF1098" s="226">
        <f t="shared" si="81"/>
        <v>28580947.086200546</v>
      </c>
      <c r="BG1098" s="223">
        <v>1049</v>
      </c>
      <c r="BH1098" s="227">
        <f t="shared" si="82"/>
        <v>9.8300000000000002E-3</v>
      </c>
      <c r="BI1098" s="226">
        <f t="shared" si="80"/>
        <v>280950.70985735138</v>
      </c>
      <c r="BJ1098" s="225">
        <f t="shared" si="83"/>
        <v>0</v>
      </c>
    </row>
    <row r="1099" spans="8:62" s="223" customFormat="1">
      <c r="H1099" s="219"/>
      <c r="I1099" s="219"/>
      <c r="J1099" s="219"/>
      <c r="K1099" s="219"/>
      <c r="L1099" s="219"/>
      <c r="M1099" s="219"/>
      <c r="BE1099" s="223">
        <v>1050</v>
      </c>
      <c r="BF1099" s="226">
        <f t="shared" si="81"/>
        <v>28861897.796057899</v>
      </c>
      <c r="BG1099" s="223">
        <v>1050</v>
      </c>
      <c r="BH1099" s="227">
        <f t="shared" si="82"/>
        <v>9.8300000000000002E-3</v>
      </c>
      <c r="BI1099" s="226">
        <f t="shared" si="80"/>
        <v>283712.45533524913</v>
      </c>
      <c r="BJ1099" s="225">
        <f t="shared" si="83"/>
        <v>0</v>
      </c>
    </row>
    <row r="1100" spans="8:62" s="223" customFormat="1">
      <c r="H1100" s="219"/>
      <c r="I1100" s="219"/>
      <c r="J1100" s="219"/>
      <c r="K1100" s="219"/>
      <c r="L1100" s="219"/>
      <c r="M1100" s="219"/>
      <c r="BE1100" s="223">
        <v>1051</v>
      </c>
      <c r="BF1100" s="226">
        <f t="shared" si="81"/>
        <v>29145610.251393147</v>
      </c>
      <c r="BG1100" s="223">
        <v>1051</v>
      </c>
      <c r="BH1100" s="227">
        <f t="shared" si="82"/>
        <v>9.8300000000000002E-3</v>
      </c>
      <c r="BI1100" s="226">
        <f t="shared" si="80"/>
        <v>286501.34877119464</v>
      </c>
      <c r="BJ1100" s="225">
        <f t="shared" si="83"/>
        <v>0</v>
      </c>
    </row>
    <row r="1101" spans="8:62" s="223" customFormat="1">
      <c r="H1101" s="219"/>
      <c r="I1101" s="219"/>
      <c r="J1101" s="219"/>
      <c r="K1101" s="219"/>
      <c r="L1101" s="219"/>
      <c r="M1101" s="219"/>
      <c r="BE1101" s="223">
        <v>1052</v>
      </c>
      <c r="BF1101" s="226">
        <f t="shared" si="81"/>
        <v>29432111.600164343</v>
      </c>
      <c r="BG1101" s="223">
        <v>1052</v>
      </c>
      <c r="BH1101" s="227">
        <f t="shared" si="82"/>
        <v>9.8300000000000002E-3</v>
      </c>
      <c r="BI1101" s="226">
        <f t="shared" si="80"/>
        <v>289317.65702961548</v>
      </c>
      <c r="BJ1101" s="225">
        <f t="shared" si="83"/>
        <v>0</v>
      </c>
    </row>
    <row r="1102" spans="8:62" s="223" customFormat="1">
      <c r="H1102" s="219"/>
      <c r="I1102" s="219"/>
      <c r="J1102" s="219"/>
      <c r="K1102" s="219"/>
      <c r="L1102" s="219"/>
      <c r="M1102" s="219"/>
      <c r="BE1102" s="223">
        <v>1053</v>
      </c>
      <c r="BF1102" s="226">
        <f t="shared" si="81"/>
        <v>29721429.257193957</v>
      </c>
      <c r="BG1102" s="223">
        <v>1053</v>
      </c>
      <c r="BH1102" s="227">
        <f t="shared" si="82"/>
        <v>9.8300000000000002E-3</v>
      </c>
      <c r="BI1102" s="226">
        <f t="shared" si="80"/>
        <v>292161.64959821658</v>
      </c>
      <c r="BJ1102" s="225">
        <f t="shared" si="83"/>
        <v>0</v>
      </c>
    </row>
    <row r="1103" spans="8:62" s="223" customFormat="1">
      <c r="H1103" s="219"/>
      <c r="I1103" s="219"/>
      <c r="J1103" s="219"/>
      <c r="K1103" s="219"/>
      <c r="L1103" s="219"/>
      <c r="M1103" s="219"/>
      <c r="BE1103" s="223">
        <v>1054</v>
      </c>
      <c r="BF1103" s="226">
        <f t="shared" si="81"/>
        <v>30013590.906792171</v>
      </c>
      <c r="BG1103" s="223">
        <v>1054</v>
      </c>
      <c r="BH1103" s="227">
        <f t="shared" si="82"/>
        <v>9.8300000000000002E-3</v>
      </c>
      <c r="BI1103" s="226">
        <f t="shared" si="80"/>
        <v>295033.59861376707</v>
      </c>
      <c r="BJ1103" s="225">
        <f t="shared" si="83"/>
        <v>0</v>
      </c>
    </row>
    <row r="1104" spans="8:62" s="223" customFormat="1">
      <c r="H1104" s="219"/>
      <c r="I1104" s="219"/>
      <c r="J1104" s="219"/>
      <c r="K1104" s="219"/>
      <c r="L1104" s="219"/>
      <c r="M1104" s="219"/>
      <c r="BE1104" s="223">
        <v>1055</v>
      </c>
      <c r="BF1104" s="226">
        <f t="shared" si="81"/>
        <v>30308624.50540594</v>
      </c>
      <c r="BG1104" s="223">
        <v>1055</v>
      </c>
      <c r="BH1104" s="227">
        <f t="shared" si="82"/>
        <v>9.8300000000000002E-3</v>
      </c>
      <c r="BI1104" s="226">
        <f t="shared" si="80"/>
        <v>297933.7788881404</v>
      </c>
      <c r="BJ1104" s="225">
        <f t="shared" si="83"/>
        <v>0</v>
      </c>
    </row>
    <row r="1105" spans="8:62" s="223" customFormat="1">
      <c r="H1105" s="219"/>
      <c r="I1105" s="219"/>
      <c r="J1105" s="219"/>
      <c r="K1105" s="219"/>
      <c r="L1105" s="219"/>
      <c r="M1105" s="219"/>
      <c r="BE1105" s="223">
        <v>1056</v>
      </c>
      <c r="BF1105" s="226">
        <f t="shared" si="81"/>
        <v>30606558.28429408</v>
      </c>
      <c r="BG1105" s="223">
        <v>1056</v>
      </c>
      <c r="BH1105" s="227">
        <f t="shared" si="82"/>
        <v>9.8300000000000002E-3</v>
      </c>
      <c r="BI1105" s="226">
        <f t="shared" si="80"/>
        <v>300862.46793461079</v>
      </c>
      <c r="BJ1105" s="225">
        <f t="shared" si="83"/>
        <v>0</v>
      </c>
    </row>
    <row r="1106" spans="8:62" s="223" customFormat="1">
      <c r="H1106" s="219"/>
      <c r="I1106" s="219"/>
      <c r="J1106" s="219"/>
      <c r="K1106" s="219"/>
      <c r="L1106" s="219"/>
      <c r="M1106" s="219"/>
      <c r="BE1106" s="223">
        <v>1057</v>
      </c>
      <c r="BF1106" s="226">
        <f t="shared" si="81"/>
        <v>30907420.752228692</v>
      </c>
      <c r="BG1106" s="223">
        <v>1057</v>
      </c>
      <c r="BH1106" s="227">
        <f t="shared" si="82"/>
        <v>9.8300000000000002E-3</v>
      </c>
      <c r="BI1106" s="226">
        <f t="shared" si="80"/>
        <v>303819.94599440804</v>
      </c>
      <c r="BJ1106" s="225">
        <f t="shared" si="83"/>
        <v>0</v>
      </c>
    </row>
    <row r="1107" spans="8:62" s="223" customFormat="1">
      <c r="H1107" s="219"/>
      <c r="I1107" s="219"/>
      <c r="J1107" s="219"/>
      <c r="K1107" s="219"/>
      <c r="L1107" s="219"/>
      <c r="M1107" s="219"/>
      <c r="BE1107" s="223">
        <v>1058</v>
      </c>
      <c r="BF1107" s="226">
        <f t="shared" si="81"/>
        <v>31211240.698223099</v>
      </c>
      <c r="BG1107" s="223">
        <v>1058</v>
      </c>
      <c r="BH1107" s="227">
        <f t="shared" si="82"/>
        <v>9.8300000000000002E-3</v>
      </c>
      <c r="BI1107" s="226">
        <f t="shared" si="80"/>
        <v>306806.49606353306</v>
      </c>
      <c r="BJ1107" s="225">
        <f t="shared" si="83"/>
        <v>0</v>
      </c>
    </row>
    <row r="1108" spans="8:62" s="223" customFormat="1">
      <c r="H1108" s="219"/>
      <c r="I1108" s="219"/>
      <c r="J1108" s="219"/>
      <c r="K1108" s="219"/>
      <c r="L1108" s="219"/>
      <c r="M1108" s="219"/>
      <c r="BE1108" s="223">
        <v>1059</v>
      </c>
      <c r="BF1108" s="226">
        <f t="shared" si="81"/>
        <v>31518047.194286633</v>
      </c>
      <c r="BG1108" s="223">
        <v>1059</v>
      </c>
      <c r="BH1108" s="227">
        <f t="shared" si="82"/>
        <v>9.8300000000000002E-3</v>
      </c>
      <c r="BI1108" s="226">
        <f t="shared" si="80"/>
        <v>309822.40391983761</v>
      </c>
      <c r="BJ1108" s="225">
        <f t="shared" si="83"/>
        <v>0</v>
      </c>
    </row>
    <row r="1109" spans="8:62" s="223" customFormat="1">
      <c r="H1109" s="219"/>
      <c r="I1109" s="219"/>
      <c r="J1109" s="219"/>
      <c r="K1109" s="219"/>
      <c r="L1109" s="219"/>
      <c r="M1109" s="219"/>
      <c r="BE1109" s="223">
        <v>1060</v>
      </c>
      <c r="BF1109" s="226">
        <f t="shared" si="81"/>
        <v>31827869.598206472</v>
      </c>
      <c r="BG1109" s="223">
        <v>1060</v>
      </c>
      <c r="BH1109" s="227">
        <f t="shared" si="82"/>
        <v>9.8300000000000002E-3</v>
      </c>
      <c r="BI1109" s="226">
        <f t="shared" si="80"/>
        <v>312867.95815036964</v>
      </c>
      <c r="BJ1109" s="225">
        <f t="shared" si="83"/>
        <v>0</v>
      </c>
    </row>
    <row r="1110" spans="8:62" s="223" customFormat="1">
      <c r="H1110" s="219"/>
      <c r="I1110" s="219"/>
      <c r="J1110" s="219"/>
      <c r="K1110" s="219"/>
      <c r="L1110" s="219"/>
      <c r="M1110" s="219"/>
      <c r="BE1110" s="223">
        <v>1061</v>
      </c>
      <c r="BF1110" s="226">
        <f t="shared" si="81"/>
        <v>32140737.55635684</v>
      </c>
      <c r="BG1110" s="223">
        <v>1061</v>
      </c>
      <c r="BH1110" s="227">
        <f t="shared" si="82"/>
        <v>9.8300000000000002E-3</v>
      </c>
      <c r="BI1110" s="226">
        <f t="shared" si="80"/>
        <v>315943.45017898775</v>
      </c>
      <c r="BJ1110" s="225">
        <f t="shared" si="83"/>
        <v>0</v>
      </c>
    </row>
    <row r="1111" spans="8:62" s="223" customFormat="1">
      <c r="H1111" s="219"/>
      <c r="I1111" s="219"/>
      <c r="J1111" s="219"/>
      <c r="K1111" s="219"/>
      <c r="L1111" s="219"/>
      <c r="M1111" s="219"/>
      <c r="BE1111" s="223">
        <v>1062</v>
      </c>
      <c r="BF1111" s="226">
        <f t="shared" si="81"/>
        <v>32456681.006535828</v>
      </c>
      <c r="BG1111" s="223">
        <v>1062</v>
      </c>
      <c r="BH1111" s="227">
        <f t="shared" si="82"/>
        <v>9.8300000000000002E-3</v>
      </c>
      <c r="BI1111" s="226">
        <f t="shared" si="80"/>
        <v>319049.17429424718</v>
      </c>
      <c r="BJ1111" s="225">
        <f t="shared" si="83"/>
        <v>0</v>
      </c>
    </row>
    <row r="1112" spans="8:62" s="223" customFormat="1">
      <c r="H1112" s="219"/>
      <c r="I1112" s="219"/>
      <c r="J1112" s="219"/>
      <c r="K1112" s="219"/>
      <c r="L1112" s="219"/>
      <c r="M1112" s="219"/>
      <c r="BE1112" s="223">
        <v>1063</v>
      </c>
      <c r="BF1112" s="226">
        <f t="shared" si="81"/>
        <v>32775730.180830076</v>
      </c>
      <c r="BG1112" s="223">
        <v>1063</v>
      </c>
      <c r="BH1112" s="227">
        <f t="shared" si="82"/>
        <v>9.8300000000000002E-3</v>
      </c>
      <c r="BI1112" s="226">
        <f t="shared" si="80"/>
        <v>322185.42767755967</v>
      </c>
      <c r="BJ1112" s="225">
        <f t="shared" si="83"/>
        <v>0</v>
      </c>
    </row>
    <row r="1113" spans="8:62" s="223" customFormat="1">
      <c r="H1113" s="219"/>
      <c r="I1113" s="219"/>
      <c r="J1113" s="219"/>
      <c r="K1113" s="219"/>
      <c r="L1113" s="219"/>
      <c r="M1113" s="219"/>
      <c r="BE1113" s="223">
        <v>1064</v>
      </c>
      <c r="BF1113" s="226">
        <f t="shared" si="81"/>
        <v>33097915.608507637</v>
      </c>
      <c r="BG1113" s="223">
        <v>1064</v>
      </c>
      <c r="BH1113" s="227">
        <f t="shared" si="82"/>
        <v>9.8300000000000002E-3</v>
      </c>
      <c r="BI1113" s="226">
        <f t="shared" si="80"/>
        <v>325352.51043163007</v>
      </c>
      <c r="BJ1113" s="225">
        <f t="shared" si="83"/>
        <v>0</v>
      </c>
    </row>
    <row r="1114" spans="8:62" s="223" customFormat="1">
      <c r="H1114" s="219"/>
      <c r="I1114" s="219"/>
      <c r="J1114" s="219"/>
      <c r="K1114" s="219"/>
      <c r="L1114" s="219"/>
      <c r="M1114" s="219"/>
      <c r="BE1114" s="223">
        <v>1065</v>
      </c>
      <c r="BF1114" s="226">
        <f t="shared" si="81"/>
        <v>33423268.118939266</v>
      </c>
      <c r="BG1114" s="223">
        <v>1065</v>
      </c>
      <c r="BH1114" s="227">
        <f t="shared" si="82"/>
        <v>9.8300000000000002E-3</v>
      </c>
      <c r="BI1114" s="226">
        <f t="shared" si="80"/>
        <v>328550.72560917301</v>
      </c>
      <c r="BJ1114" s="225">
        <f t="shared" si="83"/>
        <v>0</v>
      </c>
    </row>
    <row r="1115" spans="8:62" s="223" customFormat="1">
      <c r="H1115" s="219"/>
      <c r="I1115" s="219"/>
      <c r="J1115" s="219"/>
      <c r="K1115" s="219"/>
      <c r="L1115" s="219"/>
      <c r="M1115" s="219"/>
      <c r="BE1115" s="223">
        <v>1066</v>
      </c>
      <c r="BF1115" s="226">
        <f t="shared" si="81"/>
        <v>33751818.844548441</v>
      </c>
      <c r="BG1115" s="223">
        <v>1066</v>
      </c>
      <c r="BH1115" s="227">
        <f t="shared" si="82"/>
        <v>9.8300000000000002E-3</v>
      </c>
      <c r="BI1115" s="226">
        <f t="shared" si="80"/>
        <v>331780.37924191117</v>
      </c>
      <c r="BJ1115" s="225">
        <f t="shared" si="83"/>
        <v>0</v>
      </c>
    </row>
    <row r="1116" spans="8:62" s="223" customFormat="1">
      <c r="H1116" s="219"/>
      <c r="I1116" s="219"/>
      <c r="J1116" s="219"/>
      <c r="K1116" s="219"/>
      <c r="L1116" s="219"/>
      <c r="M1116" s="219"/>
      <c r="BE1116" s="223">
        <v>1067</v>
      </c>
      <c r="BF1116" s="226">
        <f t="shared" si="81"/>
        <v>34083599.223790355</v>
      </c>
      <c r="BG1116" s="223">
        <v>1067</v>
      </c>
      <c r="BH1116" s="227">
        <f t="shared" si="82"/>
        <v>9.8300000000000002E-3</v>
      </c>
      <c r="BI1116" s="226">
        <f t="shared" si="80"/>
        <v>335041.78036985919</v>
      </c>
      <c r="BJ1116" s="225">
        <f t="shared" si="83"/>
        <v>0</v>
      </c>
    </row>
    <row r="1117" spans="8:62" s="223" customFormat="1">
      <c r="H1117" s="219"/>
      <c r="I1117" s="219"/>
      <c r="J1117" s="219"/>
      <c r="K1117" s="219"/>
      <c r="L1117" s="219"/>
      <c r="M1117" s="219"/>
      <c r="BE1117" s="223">
        <v>1068</v>
      </c>
      <c r="BF1117" s="226">
        <f t="shared" si="81"/>
        <v>34418641.00416021</v>
      </c>
      <c r="BG1117" s="223">
        <v>1068</v>
      </c>
      <c r="BH1117" s="227">
        <f t="shared" si="82"/>
        <v>9.8300000000000002E-3</v>
      </c>
      <c r="BI1117" s="226">
        <f t="shared" si="80"/>
        <v>338335.24107089487</v>
      </c>
      <c r="BJ1117" s="225">
        <f t="shared" si="83"/>
        <v>0</v>
      </c>
    </row>
    <row r="1118" spans="8:62" s="223" customFormat="1">
      <c r="H1118" s="219"/>
      <c r="I1118" s="219"/>
      <c r="J1118" s="219"/>
      <c r="K1118" s="219"/>
      <c r="L1118" s="219"/>
      <c r="M1118" s="219"/>
      <c r="BE1118" s="223">
        <v>1069</v>
      </c>
      <c r="BF1118" s="226">
        <f t="shared" si="81"/>
        <v>34756976.245231107</v>
      </c>
      <c r="BG1118" s="223">
        <v>1069</v>
      </c>
      <c r="BH1118" s="227">
        <f t="shared" si="82"/>
        <v>9.8300000000000002E-3</v>
      </c>
      <c r="BI1118" s="226">
        <f t="shared" si="80"/>
        <v>341661.07649062178</v>
      </c>
      <c r="BJ1118" s="225">
        <f t="shared" si="83"/>
        <v>0</v>
      </c>
    </row>
    <row r="1119" spans="8:62" s="223" customFormat="1">
      <c r="H1119" s="219"/>
      <c r="I1119" s="219"/>
      <c r="J1119" s="219"/>
      <c r="K1119" s="219"/>
      <c r="L1119" s="219"/>
      <c r="M1119" s="219"/>
      <c r="BE1119" s="223">
        <v>1070</v>
      </c>
      <c r="BF1119" s="226">
        <f t="shared" si="81"/>
        <v>35098637.321721725</v>
      </c>
      <c r="BG1119" s="223">
        <v>1070</v>
      </c>
      <c r="BH1119" s="227">
        <f t="shared" si="82"/>
        <v>9.8300000000000002E-3</v>
      </c>
      <c r="BI1119" s="226">
        <f t="shared" si="80"/>
        <v>345019.60487252456</v>
      </c>
      <c r="BJ1119" s="225">
        <f t="shared" si="83"/>
        <v>0</v>
      </c>
    </row>
    <row r="1120" spans="8:62" s="223" customFormat="1">
      <c r="H1120" s="219"/>
      <c r="I1120" s="219"/>
      <c r="J1120" s="219"/>
      <c r="K1120" s="219"/>
      <c r="L1120" s="219"/>
      <c r="M1120" s="219"/>
      <c r="BE1120" s="223">
        <v>1071</v>
      </c>
      <c r="BF1120" s="226">
        <f t="shared" si="81"/>
        <v>35443656.92659425</v>
      </c>
      <c r="BG1120" s="223">
        <v>1071</v>
      </c>
      <c r="BH1120" s="227">
        <f t="shared" si="82"/>
        <v>9.8300000000000002E-3</v>
      </c>
      <c r="BI1120" s="226">
        <f t="shared" si="80"/>
        <v>348411.14758842147</v>
      </c>
      <c r="BJ1120" s="225">
        <f t="shared" si="83"/>
        <v>0</v>
      </c>
    </row>
    <row r="1121" spans="8:62" s="223" customFormat="1">
      <c r="H1121" s="219"/>
      <c r="I1121" s="219"/>
      <c r="J1121" s="219"/>
      <c r="K1121" s="219"/>
      <c r="L1121" s="219"/>
      <c r="M1121" s="219"/>
      <c r="BE1121" s="223">
        <v>1072</v>
      </c>
      <c r="BF1121" s="226">
        <f t="shared" si="81"/>
        <v>35792068.074182674</v>
      </c>
      <c r="BG1121" s="223">
        <v>1072</v>
      </c>
      <c r="BH1121" s="227">
        <f t="shared" si="82"/>
        <v>9.8300000000000002E-3</v>
      </c>
      <c r="BI1121" s="226">
        <f t="shared" si="80"/>
        <v>351836.0291692157</v>
      </c>
      <c r="BJ1121" s="225">
        <f t="shared" si="83"/>
        <v>0</v>
      </c>
    </row>
    <row r="1122" spans="8:62" s="223" customFormat="1">
      <c r="H1122" s="219"/>
      <c r="I1122" s="219"/>
      <c r="J1122" s="219"/>
      <c r="K1122" s="219"/>
      <c r="L1122" s="219"/>
      <c r="M1122" s="219"/>
      <c r="BE1122" s="223">
        <v>1073</v>
      </c>
      <c r="BF1122" s="226">
        <f t="shared" si="81"/>
        <v>36143904.103351891</v>
      </c>
      <c r="BG1122" s="223">
        <v>1073</v>
      </c>
      <c r="BH1122" s="227">
        <f t="shared" si="82"/>
        <v>9.8300000000000002E-3</v>
      </c>
      <c r="BI1122" s="226">
        <f t="shared" si="80"/>
        <v>355294.57733594911</v>
      </c>
      <c r="BJ1122" s="225">
        <f t="shared" si="83"/>
        <v>0</v>
      </c>
    </row>
    <row r="1123" spans="8:62" s="223" customFormat="1">
      <c r="H1123" s="219"/>
      <c r="I1123" s="219"/>
      <c r="J1123" s="219"/>
      <c r="K1123" s="219"/>
      <c r="L1123" s="219"/>
      <c r="M1123" s="219"/>
      <c r="BE1123" s="223">
        <v>1074</v>
      </c>
      <c r="BF1123" s="226">
        <f t="shared" si="81"/>
        <v>36499198.680687837</v>
      </c>
      <c r="BG1123" s="223">
        <v>1074</v>
      </c>
      <c r="BH1123" s="227">
        <f t="shared" si="82"/>
        <v>9.8300000000000002E-3</v>
      </c>
      <c r="BI1123" s="226">
        <f t="shared" si="80"/>
        <v>358787.12303116143</v>
      </c>
      <c r="BJ1123" s="225">
        <f t="shared" si="83"/>
        <v>0</v>
      </c>
    </row>
    <row r="1124" spans="8:62" s="223" customFormat="1">
      <c r="H1124" s="219"/>
      <c r="I1124" s="219"/>
      <c r="J1124" s="219"/>
      <c r="K1124" s="219"/>
      <c r="L1124" s="219"/>
      <c r="M1124" s="219"/>
      <c r="BE1124" s="223">
        <v>1075</v>
      </c>
      <c r="BF1124" s="226">
        <f t="shared" si="81"/>
        <v>36857985.803718999</v>
      </c>
      <c r="BG1124" s="223">
        <v>1075</v>
      </c>
      <c r="BH1124" s="227">
        <f t="shared" si="82"/>
        <v>9.8300000000000002E-3</v>
      </c>
      <c r="BI1124" s="226">
        <f t="shared" si="80"/>
        <v>362314.0004505578</v>
      </c>
      <c r="BJ1124" s="225">
        <f t="shared" si="83"/>
        <v>0</v>
      </c>
    </row>
    <row r="1125" spans="8:62" s="223" customFormat="1">
      <c r="H1125" s="219"/>
      <c r="I1125" s="219"/>
      <c r="J1125" s="219"/>
      <c r="K1125" s="219"/>
      <c r="L1125" s="219"/>
      <c r="M1125" s="219"/>
      <c r="BE1125" s="223">
        <v>1076</v>
      </c>
      <c r="BF1125" s="226">
        <f t="shared" si="81"/>
        <v>37220299.804169558</v>
      </c>
      <c r="BG1125" s="223">
        <v>1076</v>
      </c>
      <c r="BH1125" s="227">
        <f t="shared" si="82"/>
        <v>9.8300000000000002E-3</v>
      </c>
      <c r="BI1125" s="226">
        <f t="shared" si="80"/>
        <v>365875.54707498674</v>
      </c>
      <c r="BJ1125" s="225">
        <f t="shared" si="83"/>
        <v>0</v>
      </c>
    </row>
    <row r="1126" spans="8:62" s="223" customFormat="1">
      <c r="H1126" s="219"/>
      <c r="I1126" s="219"/>
      <c r="J1126" s="219"/>
      <c r="K1126" s="219"/>
      <c r="L1126" s="219"/>
      <c r="M1126" s="219"/>
      <c r="BE1126" s="223">
        <v>1077</v>
      </c>
      <c r="BF1126" s="226">
        <f t="shared" si="81"/>
        <v>37586175.351244546</v>
      </c>
      <c r="BG1126" s="223">
        <v>1077</v>
      </c>
      <c r="BH1126" s="227">
        <f t="shared" si="82"/>
        <v>9.8300000000000002E-3</v>
      </c>
      <c r="BI1126" s="226">
        <f t="shared" si="80"/>
        <v>369472.10370273388</v>
      </c>
      <c r="BJ1126" s="225">
        <f t="shared" si="83"/>
        <v>0</v>
      </c>
    </row>
    <row r="1127" spans="8:62" s="223" customFormat="1">
      <c r="H1127" s="219"/>
      <c r="I1127" s="219"/>
      <c r="J1127" s="219"/>
      <c r="K1127" s="219"/>
      <c r="L1127" s="219"/>
      <c r="M1127" s="219"/>
      <c r="BE1127" s="223">
        <v>1078</v>
      </c>
      <c r="BF1127" s="226">
        <f t="shared" si="81"/>
        <v>37955647.454947278</v>
      </c>
      <c r="BG1127" s="223">
        <v>1078</v>
      </c>
      <c r="BH1127" s="227">
        <f t="shared" si="82"/>
        <v>9.8300000000000002E-3</v>
      </c>
      <c r="BI1127" s="226">
        <f t="shared" si="80"/>
        <v>373104.01448213175</v>
      </c>
      <c r="BJ1127" s="225">
        <f t="shared" si="83"/>
        <v>0</v>
      </c>
    </row>
    <row r="1128" spans="8:62" s="223" customFormat="1">
      <c r="H1128" s="219"/>
      <c r="I1128" s="219"/>
      <c r="J1128" s="219"/>
      <c r="K1128" s="219"/>
      <c r="L1128" s="219"/>
      <c r="M1128" s="219"/>
      <c r="BE1128" s="223">
        <v>1079</v>
      </c>
      <c r="BF1128" s="226">
        <f t="shared" si="81"/>
        <v>38328751.469429411</v>
      </c>
      <c r="BG1128" s="223">
        <v>1079</v>
      </c>
      <c r="BH1128" s="227">
        <f t="shared" si="82"/>
        <v>9.8300000000000002E-3</v>
      </c>
      <c r="BI1128" s="226">
        <f t="shared" si="80"/>
        <v>376771.62694449112</v>
      </c>
      <c r="BJ1128" s="225">
        <f t="shared" si="83"/>
        <v>0</v>
      </c>
    </row>
    <row r="1129" spans="8:62" s="223" customFormat="1">
      <c r="H1129" s="219"/>
      <c r="I1129" s="219"/>
      <c r="J1129" s="219"/>
      <c r="K1129" s="219"/>
      <c r="L1129" s="219"/>
      <c r="M1129" s="219"/>
      <c r="BE1129" s="223">
        <v>1080</v>
      </c>
      <c r="BF1129" s="226">
        <f t="shared" si="81"/>
        <v>38705523.096373901</v>
      </c>
      <c r="BG1129" s="223">
        <v>1080</v>
      </c>
      <c r="BH1129" s="227">
        <f t="shared" si="82"/>
        <v>9.8300000000000002E-3</v>
      </c>
      <c r="BI1129" s="226">
        <f t="shared" si="80"/>
        <v>380475.29203735548</v>
      </c>
      <c r="BJ1129" s="225">
        <f t="shared" si="83"/>
        <v>0</v>
      </c>
    </row>
    <row r="1130" spans="8:62" s="223" customFormat="1">
      <c r="H1130" s="219"/>
      <c r="I1130" s="219"/>
      <c r="J1130" s="219"/>
      <c r="K1130" s="219"/>
      <c r="L1130" s="219"/>
      <c r="M1130" s="219"/>
      <c r="BE1130" s="223">
        <v>1081</v>
      </c>
      <c r="BF1130" s="226">
        <f t="shared" si="81"/>
        <v>39085998.388411254</v>
      </c>
      <c r="BG1130" s="223">
        <v>1081</v>
      </c>
      <c r="BH1130" s="227">
        <f t="shared" si="82"/>
        <v>9.8300000000000002E-3</v>
      </c>
      <c r="BI1130" s="226">
        <f t="shared" si="80"/>
        <v>384215.36415808264</v>
      </c>
      <c r="BJ1130" s="225">
        <f t="shared" si="83"/>
        <v>0</v>
      </c>
    </row>
    <row r="1131" spans="8:62" s="223" customFormat="1">
      <c r="H1131" s="219"/>
      <c r="I1131" s="219"/>
      <c r="J1131" s="219"/>
      <c r="K1131" s="219"/>
      <c r="L1131" s="219"/>
      <c r="M1131" s="219"/>
      <c r="BE1131" s="223">
        <v>1082</v>
      </c>
      <c r="BF1131" s="226">
        <f t="shared" si="81"/>
        <v>39470213.752569333</v>
      </c>
      <c r="BG1131" s="223">
        <v>1082</v>
      </c>
      <c r="BH1131" s="227">
        <f t="shared" si="82"/>
        <v>9.8300000000000002E-3</v>
      </c>
      <c r="BI1131" s="226">
        <f t="shared" si="80"/>
        <v>387992.20118775655</v>
      </c>
      <c r="BJ1131" s="225">
        <f t="shared" si="83"/>
        <v>0</v>
      </c>
    </row>
    <row r="1132" spans="8:62" s="223" customFormat="1">
      <c r="H1132" s="219"/>
      <c r="I1132" s="219"/>
      <c r="J1132" s="219"/>
      <c r="K1132" s="219"/>
      <c r="L1132" s="219"/>
      <c r="M1132" s="219"/>
      <c r="BE1132" s="223">
        <v>1083</v>
      </c>
      <c r="BF1132" s="226">
        <f t="shared" si="81"/>
        <v>39858205.953757092</v>
      </c>
      <c r="BG1132" s="223">
        <v>1083</v>
      </c>
      <c r="BH1132" s="227">
        <f t="shared" si="82"/>
        <v>9.8300000000000002E-3</v>
      </c>
      <c r="BI1132" s="226">
        <f t="shared" si="80"/>
        <v>391806.16452543222</v>
      </c>
      <c r="BJ1132" s="225">
        <f t="shared" si="83"/>
        <v>0</v>
      </c>
    </row>
    <row r="1133" spans="8:62" s="223" customFormat="1">
      <c r="H1133" s="219"/>
      <c r="I1133" s="219"/>
      <c r="J1133" s="219"/>
      <c r="K1133" s="219"/>
      <c r="L1133" s="219"/>
      <c r="M1133" s="219"/>
      <c r="BE1133" s="223">
        <v>1084</v>
      </c>
      <c r="BF1133" s="226">
        <f t="shared" si="81"/>
        <v>40250012.118282527</v>
      </c>
      <c r="BG1133" s="223">
        <v>1084</v>
      </c>
      <c r="BH1133" s="227">
        <f t="shared" si="82"/>
        <v>9.8300000000000002E-3</v>
      </c>
      <c r="BI1133" s="226">
        <f t="shared" si="80"/>
        <v>395657.61912271724</v>
      </c>
      <c r="BJ1133" s="225">
        <f t="shared" si="83"/>
        <v>0</v>
      </c>
    </row>
    <row r="1134" spans="8:62" s="223" customFormat="1">
      <c r="H1134" s="219"/>
      <c r="I1134" s="219"/>
      <c r="J1134" s="219"/>
      <c r="K1134" s="219"/>
      <c r="L1134" s="219"/>
      <c r="M1134" s="219"/>
      <c r="BE1134" s="223">
        <v>1085</v>
      </c>
      <c r="BF1134" s="226">
        <f t="shared" si="81"/>
        <v>40645669.737405241</v>
      </c>
      <c r="BG1134" s="223">
        <v>1085</v>
      </c>
      <c r="BH1134" s="227">
        <f t="shared" si="82"/>
        <v>9.8300000000000002E-3</v>
      </c>
      <c r="BI1134" s="226">
        <f t="shared" si="80"/>
        <v>399546.93351869355</v>
      </c>
      <c r="BJ1134" s="225">
        <f t="shared" si="83"/>
        <v>0</v>
      </c>
    </row>
    <row r="1135" spans="8:62" s="223" customFormat="1">
      <c r="H1135" s="219"/>
      <c r="I1135" s="219"/>
      <c r="J1135" s="219"/>
      <c r="K1135" s="219"/>
      <c r="L1135" s="219"/>
      <c r="M1135" s="219"/>
      <c r="BE1135" s="223">
        <v>1086</v>
      </c>
      <c r="BF1135" s="226">
        <f t="shared" si="81"/>
        <v>41045216.670923933</v>
      </c>
      <c r="BG1135" s="223">
        <v>1086</v>
      </c>
      <c r="BH1135" s="227">
        <f t="shared" si="82"/>
        <v>9.8300000000000002E-3</v>
      </c>
      <c r="BI1135" s="226">
        <f t="shared" si="80"/>
        <v>403474.47987518227</v>
      </c>
      <c r="BJ1135" s="225">
        <f t="shared" si="83"/>
        <v>0</v>
      </c>
    </row>
    <row r="1136" spans="8:62" s="223" customFormat="1">
      <c r="H1136" s="219"/>
      <c r="I1136" s="219"/>
      <c r="J1136" s="219"/>
      <c r="K1136" s="219"/>
      <c r="L1136" s="219"/>
      <c r="M1136" s="219"/>
      <c r="BE1136" s="223">
        <v>1087</v>
      </c>
      <c r="BF1136" s="226">
        <f t="shared" si="81"/>
        <v>41448691.150799118</v>
      </c>
      <c r="BG1136" s="223">
        <v>1087</v>
      </c>
      <c r="BH1136" s="227">
        <f t="shared" si="82"/>
        <v>9.8300000000000002E-3</v>
      </c>
      <c r="BI1136" s="226">
        <f t="shared" si="80"/>
        <v>407440.63401235535</v>
      </c>
      <c r="BJ1136" s="225">
        <f t="shared" si="83"/>
        <v>0</v>
      </c>
    </row>
    <row r="1137" spans="8:62" s="223" customFormat="1">
      <c r="H1137" s="219"/>
      <c r="I1137" s="219"/>
      <c r="J1137" s="219"/>
      <c r="K1137" s="219"/>
      <c r="L1137" s="219"/>
      <c r="M1137" s="219"/>
      <c r="BE1137" s="223">
        <v>1088</v>
      </c>
      <c r="BF1137" s="226">
        <f t="shared" si="81"/>
        <v>41856131.784811474</v>
      </c>
      <c r="BG1137" s="223">
        <v>1088</v>
      </c>
      <c r="BH1137" s="227">
        <f t="shared" si="82"/>
        <v>9.8300000000000002E-3</v>
      </c>
      <c r="BI1137" s="226">
        <f t="shared" si="80"/>
        <v>411445.77544469677</v>
      </c>
      <c r="BJ1137" s="225">
        <f t="shared" si="83"/>
        <v>0</v>
      </c>
    </row>
    <row r="1138" spans="8:62" s="223" customFormat="1">
      <c r="H1138" s="219"/>
      <c r="I1138" s="219"/>
      <c r="J1138" s="219"/>
      <c r="K1138" s="219"/>
      <c r="L1138" s="219"/>
      <c r="M1138" s="219"/>
      <c r="BE1138" s="223">
        <v>1089</v>
      </c>
      <c r="BF1138" s="226">
        <f t="shared" si="81"/>
        <v>42267577.560256168</v>
      </c>
      <c r="BG1138" s="223">
        <v>1089</v>
      </c>
      <c r="BH1138" s="227">
        <f t="shared" si="82"/>
        <v>9.8300000000000002E-3</v>
      </c>
      <c r="BI1138" s="226">
        <f t="shared" ref="BI1138:BI1201" si="84">BF1138*BH1138</f>
        <v>415490.28741731815</v>
      </c>
      <c r="BJ1138" s="225">
        <f t="shared" si="83"/>
        <v>0</v>
      </c>
    </row>
    <row r="1139" spans="8:62" s="223" customFormat="1">
      <c r="H1139" s="219"/>
      <c r="I1139" s="219"/>
      <c r="J1139" s="219"/>
      <c r="K1139" s="219"/>
      <c r="L1139" s="219"/>
      <c r="M1139" s="219"/>
      <c r="BE1139" s="223">
        <v>1090</v>
      </c>
      <c r="BF1139" s="226">
        <f t="shared" ref="BF1139:BF1202" si="85">BF1138+BI1138+BJ1139</f>
        <v>42683067.847673483</v>
      </c>
      <c r="BG1139" s="223">
        <v>1090</v>
      </c>
      <c r="BH1139" s="227">
        <f t="shared" ref="BH1139:BH1202" si="86">BH1138</f>
        <v>9.8300000000000002E-3</v>
      </c>
      <c r="BI1139" s="226">
        <f t="shared" si="84"/>
        <v>419574.55694263033</v>
      </c>
      <c r="BJ1139" s="225">
        <f t="shared" ref="BJ1139:BJ1202" si="87">BJ1138</f>
        <v>0</v>
      </c>
    </row>
    <row r="1140" spans="8:62" s="223" customFormat="1">
      <c r="H1140" s="219"/>
      <c r="I1140" s="219"/>
      <c r="J1140" s="219"/>
      <c r="K1140" s="219"/>
      <c r="L1140" s="219"/>
      <c r="M1140" s="219"/>
      <c r="BE1140" s="223">
        <v>1091</v>
      </c>
      <c r="BF1140" s="226">
        <f t="shared" si="85"/>
        <v>43102642.40461611</v>
      </c>
      <c r="BG1140" s="223">
        <v>1091</v>
      </c>
      <c r="BH1140" s="227">
        <f t="shared" si="86"/>
        <v>9.8300000000000002E-3</v>
      </c>
      <c r="BI1140" s="226">
        <f t="shared" si="84"/>
        <v>423698.97483737639</v>
      </c>
      <c r="BJ1140" s="225">
        <f t="shared" si="87"/>
        <v>0</v>
      </c>
    </row>
    <row r="1141" spans="8:62" s="223" customFormat="1">
      <c r="H1141" s="219"/>
      <c r="I1141" s="219"/>
      <c r="J1141" s="219"/>
      <c r="K1141" s="219"/>
      <c r="L1141" s="219"/>
      <c r="M1141" s="219"/>
      <c r="BE1141" s="223">
        <v>1092</v>
      </c>
      <c r="BF1141" s="226">
        <f t="shared" si="85"/>
        <v>43526341.379453488</v>
      </c>
      <c r="BG1141" s="223">
        <v>1092</v>
      </c>
      <c r="BH1141" s="227">
        <f t="shared" si="86"/>
        <v>9.8300000000000002E-3</v>
      </c>
      <c r="BI1141" s="226">
        <f t="shared" si="84"/>
        <v>427863.93576002779</v>
      </c>
      <c r="BJ1141" s="225">
        <f t="shared" si="87"/>
        <v>0</v>
      </c>
    </row>
    <row r="1142" spans="8:62" s="223" customFormat="1">
      <c r="H1142" s="219"/>
      <c r="I1142" s="219"/>
      <c r="J1142" s="219"/>
      <c r="K1142" s="219"/>
      <c r="L1142" s="219"/>
      <c r="M1142" s="219"/>
      <c r="BE1142" s="223">
        <v>1093</v>
      </c>
      <c r="BF1142" s="226">
        <f t="shared" si="85"/>
        <v>43954205.315213516</v>
      </c>
      <c r="BG1142" s="223">
        <v>1093</v>
      </c>
      <c r="BH1142" s="227">
        <f t="shared" si="86"/>
        <v>9.8300000000000002E-3</v>
      </c>
      <c r="BI1142" s="226">
        <f t="shared" si="84"/>
        <v>432069.83824854885</v>
      </c>
      <c r="BJ1142" s="225">
        <f t="shared" si="87"/>
        <v>0</v>
      </c>
    </row>
    <row r="1143" spans="8:62" s="223" customFormat="1">
      <c r="H1143" s="219"/>
      <c r="I1143" s="219"/>
      <c r="J1143" s="219"/>
      <c r="K1143" s="219"/>
      <c r="L1143" s="219"/>
      <c r="M1143" s="219"/>
      <c r="BE1143" s="223">
        <v>1094</v>
      </c>
      <c r="BF1143" s="226">
        <f t="shared" si="85"/>
        <v>44386275.153462067</v>
      </c>
      <c r="BG1143" s="223">
        <v>1094</v>
      </c>
      <c r="BH1143" s="227">
        <f t="shared" si="86"/>
        <v>9.8300000000000002E-3</v>
      </c>
      <c r="BI1143" s="226">
        <f t="shared" si="84"/>
        <v>436317.08475853212</v>
      </c>
      <c r="BJ1143" s="225">
        <f t="shared" si="87"/>
        <v>0</v>
      </c>
    </row>
    <row r="1144" spans="8:62" s="223" customFormat="1">
      <c r="H1144" s="219"/>
      <c r="I1144" s="219"/>
      <c r="J1144" s="219"/>
      <c r="K1144" s="219"/>
      <c r="L1144" s="219"/>
      <c r="M1144" s="219"/>
      <c r="BE1144" s="223">
        <v>1095</v>
      </c>
      <c r="BF1144" s="226">
        <f t="shared" si="85"/>
        <v>44822592.238220602</v>
      </c>
      <c r="BG1144" s="223">
        <v>1095</v>
      </c>
      <c r="BH1144" s="227">
        <f t="shared" si="86"/>
        <v>9.8300000000000002E-3</v>
      </c>
      <c r="BI1144" s="226">
        <f t="shared" si="84"/>
        <v>440606.08170170855</v>
      </c>
      <c r="BJ1144" s="225">
        <f t="shared" si="87"/>
        <v>0</v>
      </c>
    </row>
    <row r="1145" spans="8:62" s="223" customFormat="1">
      <c r="H1145" s="219"/>
      <c r="I1145" s="219"/>
      <c r="J1145" s="219"/>
      <c r="K1145" s="219"/>
      <c r="L1145" s="219"/>
      <c r="M1145" s="219"/>
      <c r="BE1145" s="223">
        <v>1096</v>
      </c>
      <c r="BF1145" s="226">
        <f t="shared" si="85"/>
        <v>45263198.319922313</v>
      </c>
      <c r="BG1145" s="223">
        <v>1096</v>
      </c>
      <c r="BH1145" s="227">
        <f t="shared" si="86"/>
        <v>9.8300000000000002E-3</v>
      </c>
      <c r="BI1145" s="226">
        <f t="shared" si="84"/>
        <v>444937.23948483635</v>
      </c>
      <c r="BJ1145" s="225">
        <f t="shared" si="87"/>
        <v>0</v>
      </c>
    </row>
    <row r="1146" spans="8:62" s="223" customFormat="1">
      <c r="H1146" s="219"/>
      <c r="I1146" s="219"/>
      <c r="J1146" s="219"/>
      <c r="K1146" s="219"/>
      <c r="L1146" s="219"/>
      <c r="M1146" s="219"/>
      <c r="BE1146" s="223">
        <v>1097</v>
      </c>
      <c r="BF1146" s="226">
        <f t="shared" si="85"/>
        <v>45708135.559407152</v>
      </c>
      <c r="BG1146" s="223">
        <v>1097</v>
      </c>
      <c r="BH1146" s="227">
        <f t="shared" si="86"/>
        <v>9.8300000000000002E-3</v>
      </c>
      <c r="BI1146" s="226">
        <f t="shared" si="84"/>
        <v>449310.97254897229</v>
      </c>
      <c r="BJ1146" s="225">
        <f t="shared" si="87"/>
        <v>0</v>
      </c>
    </row>
    <row r="1147" spans="8:62" s="223" customFormat="1">
      <c r="H1147" s="219"/>
      <c r="I1147" s="219"/>
      <c r="J1147" s="219"/>
      <c r="K1147" s="219"/>
      <c r="L1147" s="219"/>
      <c r="M1147" s="219"/>
      <c r="BE1147" s="223">
        <v>1098</v>
      </c>
      <c r="BF1147" s="226">
        <f t="shared" si="85"/>
        <v>46157446.531956121</v>
      </c>
      <c r="BG1147" s="223">
        <v>1098</v>
      </c>
      <c r="BH1147" s="227">
        <f t="shared" si="86"/>
        <v>9.8300000000000002E-3</v>
      </c>
      <c r="BI1147" s="226">
        <f t="shared" si="84"/>
        <v>453727.69940912869</v>
      </c>
      <c r="BJ1147" s="225">
        <f t="shared" si="87"/>
        <v>0</v>
      </c>
    </row>
    <row r="1148" spans="8:62" s="223" customFormat="1">
      <c r="H1148" s="219"/>
      <c r="I1148" s="219"/>
      <c r="J1148" s="219"/>
      <c r="K1148" s="219"/>
      <c r="L1148" s="219"/>
      <c r="M1148" s="219"/>
      <c r="BE1148" s="223">
        <v>1099</v>
      </c>
      <c r="BF1148" s="226">
        <f t="shared" si="85"/>
        <v>46611174.231365249</v>
      </c>
      <c r="BG1148" s="223">
        <v>1099</v>
      </c>
      <c r="BH1148" s="227">
        <f t="shared" si="86"/>
        <v>9.8300000000000002E-3</v>
      </c>
      <c r="BI1148" s="226">
        <f t="shared" si="84"/>
        <v>458187.84269432042</v>
      </c>
      <c r="BJ1148" s="225">
        <f t="shared" si="87"/>
        <v>0</v>
      </c>
    </row>
    <row r="1149" spans="8:62" s="223" customFormat="1">
      <c r="H1149" s="219"/>
      <c r="I1149" s="219"/>
      <c r="J1149" s="219"/>
      <c r="K1149" s="219"/>
      <c r="L1149" s="219"/>
      <c r="M1149" s="219"/>
      <c r="BE1149" s="223">
        <v>1100</v>
      </c>
      <c r="BF1149" s="226">
        <f t="shared" si="85"/>
        <v>47069362.074059568</v>
      </c>
      <c r="BG1149" s="223">
        <v>1100</v>
      </c>
      <c r="BH1149" s="227">
        <f t="shared" si="86"/>
        <v>9.8300000000000002E-3</v>
      </c>
      <c r="BI1149" s="226">
        <f t="shared" si="84"/>
        <v>462691.82918800559</v>
      </c>
      <c r="BJ1149" s="225">
        <f t="shared" si="87"/>
        <v>0</v>
      </c>
    </row>
    <row r="1150" spans="8:62" s="223" customFormat="1">
      <c r="H1150" s="219"/>
      <c r="I1150" s="219"/>
      <c r="J1150" s="219"/>
      <c r="K1150" s="219"/>
      <c r="L1150" s="219"/>
      <c r="M1150" s="219"/>
      <c r="BE1150" s="223">
        <v>1101</v>
      </c>
      <c r="BF1150" s="226">
        <f t="shared" si="85"/>
        <v>47532053.903247572</v>
      </c>
      <c r="BG1150" s="223">
        <v>1101</v>
      </c>
      <c r="BH1150" s="227">
        <f t="shared" si="86"/>
        <v>9.8300000000000002E-3</v>
      </c>
      <c r="BI1150" s="226">
        <f t="shared" si="84"/>
        <v>467240.08986892365</v>
      </c>
      <c r="BJ1150" s="225">
        <f t="shared" si="87"/>
        <v>0</v>
      </c>
    </row>
    <row r="1151" spans="8:62" s="223" customFormat="1">
      <c r="H1151" s="219"/>
      <c r="I1151" s="219"/>
      <c r="J1151" s="219"/>
      <c r="K1151" s="219"/>
      <c r="L1151" s="219"/>
      <c r="M1151" s="219"/>
      <c r="BE1151" s="223">
        <v>1102</v>
      </c>
      <c r="BF1151" s="226">
        <f t="shared" si="85"/>
        <v>47999293.993116498</v>
      </c>
      <c r="BG1151" s="223">
        <v>1102</v>
      </c>
      <c r="BH1151" s="227">
        <f t="shared" si="86"/>
        <v>9.8300000000000002E-3</v>
      </c>
      <c r="BI1151" s="226">
        <f t="shared" si="84"/>
        <v>471833.0599523352</v>
      </c>
      <c r="BJ1151" s="225">
        <f t="shared" si="87"/>
        <v>0</v>
      </c>
    </row>
    <row r="1152" spans="8:62" s="223" customFormat="1">
      <c r="H1152" s="219"/>
      <c r="I1152" s="219"/>
      <c r="J1152" s="219"/>
      <c r="K1152" s="219"/>
      <c r="L1152" s="219"/>
      <c r="M1152" s="219"/>
      <c r="BE1152" s="223">
        <v>1103</v>
      </c>
      <c r="BF1152" s="226">
        <f t="shared" si="85"/>
        <v>48471127.053068832</v>
      </c>
      <c r="BG1152" s="223">
        <v>1103</v>
      </c>
      <c r="BH1152" s="227">
        <f t="shared" si="86"/>
        <v>9.8300000000000002E-3</v>
      </c>
      <c r="BI1152" s="226">
        <f t="shared" si="84"/>
        <v>476471.1789316666</v>
      </c>
      <c r="BJ1152" s="225">
        <f t="shared" si="87"/>
        <v>0</v>
      </c>
    </row>
    <row r="1153" spans="8:62" s="223" customFormat="1">
      <c r="H1153" s="219"/>
      <c r="I1153" s="219"/>
      <c r="J1153" s="219"/>
      <c r="K1153" s="219"/>
      <c r="L1153" s="219"/>
      <c r="M1153" s="219"/>
      <c r="BE1153" s="223">
        <v>1104</v>
      </c>
      <c r="BF1153" s="226">
        <f t="shared" si="85"/>
        <v>48947598.2320005</v>
      </c>
      <c r="BG1153" s="223">
        <v>1104</v>
      </c>
      <c r="BH1153" s="227">
        <f t="shared" si="86"/>
        <v>9.8300000000000002E-3</v>
      </c>
      <c r="BI1153" s="226">
        <f t="shared" si="84"/>
        <v>481154.89062056493</v>
      </c>
      <c r="BJ1153" s="225">
        <f t="shared" si="87"/>
        <v>0</v>
      </c>
    </row>
    <row r="1154" spans="8:62" s="223" customFormat="1">
      <c r="H1154" s="219"/>
      <c r="I1154" s="219"/>
      <c r="J1154" s="219"/>
      <c r="K1154" s="219"/>
      <c r="L1154" s="219"/>
      <c r="M1154" s="219"/>
      <c r="BE1154" s="223">
        <v>1105</v>
      </c>
      <c r="BF1154" s="226">
        <f t="shared" si="85"/>
        <v>49428753.122621067</v>
      </c>
      <c r="BG1154" s="223">
        <v>1105</v>
      </c>
      <c r="BH1154" s="227">
        <f t="shared" si="86"/>
        <v>9.8300000000000002E-3</v>
      </c>
      <c r="BI1154" s="226">
        <f t="shared" si="84"/>
        <v>485884.64319536509</v>
      </c>
      <c r="BJ1154" s="225">
        <f t="shared" si="87"/>
        <v>0</v>
      </c>
    </row>
    <row r="1155" spans="8:62" s="223" customFormat="1">
      <c r="H1155" s="219"/>
      <c r="I1155" s="219"/>
      <c r="J1155" s="219"/>
      <c r="K1155" s="219"/>
      <c r="L1155" s="219"/>
      <c r="M1155" s="219"/>
      <c r="BE1155" s="223">
        <v>1106</v>
      </c>
      <c r="BF1155" s="226">
        <f t="shared" si="85"/>
        <v>49914637.765816435</v>
      </c>
      <c r="BG1155" s="223">
        <v>1106</v>
      </c>
      <c r="BH1155" s="227">
        <f t="shared" si="86"/>
        <v>9.8300000000000002E-3</v>
      </c>
      <c r="BI1155" s="226">
        <f t="shared" si="84"/>
        <v>490660.88923797559</v>
      </c>
      <c r="BJ1155" s="225">
        <f t="shared" si="87"/>
        <v>0</v>
      </c>
    </row>
    <row r="1156" spans="8:62" s="223" customFormat="1">
      <c r="H1156" s="219"/>
      <c r="I1156" s="219"/>
      <c r="J1156" s="219"/>
      <c r="K1156" s="219"/>
      <c r="L1156" s="219"/>
      <c r="M1156" s="219"/>
      <c r="BE1156" s="223">
        <v>1107</v>
      </c>
      <c r="BF1156" s="226">
        <f t="shared" si="85"/>
        <v>50405298.655054413</v>
      </c>
      <c r="BG1156" s="223">
        <v>1107</v>
      </c>
      <c r="BH1156" s="227">
        <f t="shared" si="86"/>
        <v>9.8300000000000002E-3</v>
      </c>
      <c r="BI1156" s="226">
        <f t="shared" si="84"/>
        <v>495484.08577918488</v>
      </c>
      <c r="BJ1156" s="225">
        <f t="shared" si="87"/>
        <v>0</v>
      </c>
    </row>
    <row r="1157" spans="8:62" s="223" customFormat="1">
      <c r="H1157" s="219"/>
      <c r="I1157" s="219"/>
      <c r="J1157" s="219"/>
      <c r="K1157" s="219"/>
      <c r="L1157" s="219"/>
      <c r="M1157" s="219"/>
      <c r="BE1157" s="223">
        <v>1108</v>
      </c>
      <c r="BF1157" s="226">
        <f t="shared" si="85"/>
        <v>50900782.740833595</v>
      </c>
      <c r="BG1157" s="223">
        <v>1108</v>
      </c>
      <c r="BH1157" s="227">
        <f t="shared" si="86"/>
        <v>9.8300000000000002E-3</v>
      </c>
      <c r="BI1157" s="226">
        <f t="shared" si="84"/>
        <v>500354.69434239424</v>
      </c>
      <c r="BJ1157" s="225">
        <f t="shared" si="87"/>
        <v>0</v>
      </c>
    </row>
    <row r="1158" spans="8:62" s="223" customFormat="1">
      <c r="H1158" s="219"/>
      <c r="I1158" s="219"/>
      <c r="J1158" s="219"/>
      <c r="K1158" s="219"/>
      <c r="L1158" s="219"/>
      <c r="M1158" s="219"/>
      <c r="BE1158" s="223">
        <v>1109</v>
      </c>
      <c r="BF1158" s="226">
        <f t="shared" si="85"/>
        <v>51401137.435175993</v>
      </c>
      <c r="BG1158" s="223">
        <v>1109</v>
      </c>
      <c r="BH1158" s="227">
        <f t="shared" si="86"/>
        <v>9.8300000000000002E-3</v>
      </c>
      <c r="BI1158" s="226">
        <f t="shared" si="84"/>
        <v>505273.18098778004</v>
      </c>
      <c r="BJ1158" s="225">
        <f t="shared" si="87"/>
        <v>0</v>
      </c>
    </row>
    <row r="1159" spans="8:62" s="223" customFormat="1">
      <c r="H1159" s="219"/>
      <c r="I1159" s="219"/>
      <c r="J1159" s="219"/>
      <c r="K1159" s="219"/>
      <c r="L1159" s="219"/>
      <c r="M1159" s="219"/>
      <c r="BE1159" s="223">
        <v>1110</v>
      </c>
      <c r="BF1159" s="226">
        <f t="shared" si="85"/>
        <v>51906410.616163775</v>
      </c>
      <c r="BG1159" s="223">
        <v>1110</v>
      </c>
      <c r="BH1159" s="227">
        <f t="shared" si="86"/>
        <v>9.8300000000000002E-3</v>
      </c>
      <c r="BI1159" s="226">
        <f t="shared" si="84"/>
        <v>510240.01635688992</v>
      </c>
      <c r="BJ1159" s="225">
        <f t="shared" si="87"/>
        <v>0</v>
      </c>
    </row>
    <row r="1160" spans="8:62" s="223" customFormat="1">
      <c r="H1160" s="219"/>
      <c r="I1160" s="219"/>
      <c r="J1160" s="219"/>
      <c r="K1160" s="219"/>
      <c r="L1160" s="219"/>
      <c r="M1160" s="219"/>
      <c r="BE1160" s="223">
        <v>1111</v>
      </c>
      <c r="BF1160" s="226">
        <f t="shared" si="85"/>
        <v>52416650.632520668</v>
      </c>
      <c r="BG1160" s="223">
        <v>1111</v>
      </c>
      <c r="BH1160" s="227">
        <f t="shared" si="86"/>
        <v>9.8300000000000002E-3</v>
      </c>
      <c r="BI1160" s="226">
        <f t="shared" si="84"/>
        <v>515255.67571767815</v>
      </c>
      <c r="BJ1160" s="225">
        <f t="shared" si="87"/>
        <v>0</v>
      </c>
    </row>
    <row r="1161" spans="8:62" s="223" customFormat="1">
      <c r="H1161" s="219"/>
      <c r="I1161" s="219"/>
      <c r="J1161" s="219"/>
      <c r="K1161" s="219"/>
      <c r="L1161" s="219"/>
      <c r="M1161" s="219"/>
      <c r="BE1161" s="223">
        <v>1112</v>
      </c>
      <c r="BF1161" s="226">
        <f t="shared" si="85"/>
        <v>52931906.30823835</v>
      </c>
      <c r="BG1161" s="223">
        <v>1112</v>
      </c>
      <c r="BH1161" s="227">
        <f t="shared" si="86"/>
        <v>9.8300000000000002E-3</v>
      </c>
      <c r="BI1161" s="226">
        <f t="shared" si="84"/>
        <v>520320.63900998299</v>
      </c>
      <c r="BJ1161" s="225">
        <f t="shared" si="87"/>
        <v>0</v>
      </c>
    </row>
    <row r="1162" spans="8:62" s="223" customFormat="1">
      <c r="H1162" s="219"/>
      <c r="I1162" s="219"/>
      <c r="J1162" s="219"/>
      <c r="K1162" s="219"/>
      <c r="L1162" s="219"/>
      <c r="M1162" s="219"/>
      <c r="BE1162" s="223">
        <v>1113</v>
      </c>
      <c r="BF1162" s="226">
        <f t="shared" si="85"/>
        <v>53452226.947248332</v>
      </c>
      <c r="BG1162" s="223">
        <v>1113</v>
      </c>
      <c r="BH1162" s="227">
        <f t="shared" si="86"/>
        <v>9.8300000000000002E-3</v>
      </c>
      <c r="BI1162" s="226">
        <f t="shared" si="84"/>
        <v>525435.39089145116</v>
      </c>
      <c r="BJ1162" s="225">
        <f t="shared" si="87"/>
        <v>0</v>
      </c>
    </row>
    <row r="1163" spans="8:62" s="223" customFormat="1">
      <c r="H1163" s="219"/>
      <c r="I1163" s="219"/>
      <c r="J1163" s="219"/>
      <c r="K1163" s="219"/>
      <c r="L1163" s="219"/>
      <c r="M1163" s="219"/>
      <c r="BE1163" s="223">
        <v>1114</v>
      </c>
      <c r="BF1163" s="226">
        <f t="shared" si="85"/>
        <v>53977662.33813978</v>
      </c>
      <c r="BG1163" s="223">
        <v>1114</v>
      </c>
      <c r="BH1163" s="227">
        <f t="shared" si="86"/>
        <v>9.8300000000000002E-3</v>
      </c>
      <c r="BI1163" s="226">
        <f t="shared" si="84"/>
        <v>530600.42078391404</v>
      </c>
      <c r="BJ1163" s="225">
        <f t="shared" si="87"/>
        <v>0</v>
      </c>
    </row>
    <row r="1164" spans="8:62" s="223" customFormat="1">
      <c r="H1164" s="219"/>
      <c r="I1164" s="219"/>
      <c r="J1164" s="219"/>
      <c r="K1164" s="219"/>
      <c r="L1164" s="219"/>
      <c r="M1164" s="219"/>
      <c r="BE1164" s="223">
        <v>1115</v>
      </c>
      <c r="BF1164" s="226">
        <f t="shared" si="85"/>
        <v>54508262.758923694</v>
      </c>
      <c r="BG1164" s="223">
        <v>1115</v>
      </c>
      <c r="BH1164" s="227">
        <f t="shared" si="86"/>
        <v>9.8300000000000002E-3</v>
      </c>
      <c r="BI1164" s="226">
        <f t="shared" si="84"/>
        <v>535816.22292021988</v>
      </c>
      <c r="BJ1164" s="225">
        <f t="shared" si="87"/>
        <v>0</v>
      </c>
    </row>
    <row r="1165" spans="8:62" s="223" customFormat="1">
      <c r="H1165" s="219"/>
      <c r="I1165" s="219"/>
      <c r="J1165" s="219"/>
      <c r="K1165" s="219"/>
      <c r="L1165" s="219"/>
      <c r="M1165" s="219"/>
      <c r="BE1165" s="223">
        <v>1116</v>
      </c>
      <c r="BF1165" s="226">
        <f t="shared" si="85"/>
        <v>55044078.981843911</v>
      </c>
      <c r="BG1165" s="223">
        <v>1116</v>
      </c>
      <c r="BH1165" s="227">
        <f t="shared" si="86"/>
        <v>9.8300000000000002E-3</v>
      </c>
      <c r="BI1165" s="226">
        <f t="shared" si="84"/>
        <v>541083.29639152566</v>
      </c>
      <c r="BJ1165" s="225">
        <f t="shared" si="87"/>
        <v>0</v>
      </c>
    </row>
    <row r="1166" spans="8:62" s="223" customFormat="1">
      <c r="H1166" s="219"/>
      <c r="I1166" s="219"/>
      <c r="J1166" s="219"/>
      <c r="K1166" s="219"/>
      <c r="L1166" s="219"/>
      <c r="M1166" s="219"/>
      <c r="BE1166" s="223">
        <v>1117</v>
      </c>
      <c r="BF1166" s="226">
        <f t="shared" si="85"/>
        <v>55585162.278235435</v>
      </c>
      <c r="BG1166" s="223">
        <v>1117</v>
      </c>
      <c r="BH1166" s="227">
        <f t="shared" si="86"/>
        <v>9.8300000000000002E-3</v>
      </c>
      <c r="BI1166" s="226">
        <f t="shared" si="84"/>
        <v>546402.14519505436</v>
      </c>
      <c r="BJ1166" s="225">
        <f t="shared" si="87"/>
        <v>0</v>
      </c>
    </row>
    <row r="1167" spans="8:62" s="223" customFormat="1">
      <c r="H1167" s="219"/>
      <c r="I1167" s="219"/>
      <c r="J1167" s="219"/>
      <c r="K1167" s="219"/>
      <c r="L1167" s="219"/>
      <c r="M1167" s="219"/>
      <c r="BE1167" s="223">
        <v>1118</v>
      </c>
      <c r="BF1167" s="226">
        <f t="shared" si="85"/>
        <v>56131564.423430488</v>
      </c>
      <c r="BG1167" s="223">
        <v>1118</v>
      </c>
      <c r="BH1167" s="227">
        <f t="shared" si="86"/>
        <v>9.8300000000000002E-3</v>
      </c>
      <c r="BI1167" s="226">
        <f t="shared" si="84"/>
        <v>551773.27828232176</v>
      </c>
      <c r="BJ1167" s="225">
        <f t="shared" si="87"/>
        <v>0</v>
      </c>
    </row>
    <row r="1168" spans="8:62" s="223" customFormat="1">
      <c r="H1168" s="219"/>
      <c r="I1168" s="219"/>
      <c r="J1168" s="219"/>
      <c r="K1168" s="219"/>
      <c r="L1168" s="219"/>
      <c r="M1168" s="219"/>
      <c r="BE1168" s="223">
        <v>1119</v>
      </c>
      <c r="BF1168" s="226">
        <f t="shared" si="85"/>
        <v>56683337.70171281</v>
      </c>
      <c r="BG1168" s="223">
        <v>1119</v>
      </c>
      <c r="BH1168" s="227">
        <f t="shared" si="86"/>
        <v>9.8300000000000002E-3</v>
      </c>
      <c r="BI1168" s="226">
        <f t="shared" si="84"/>
        <v>557197.20960783691</v>
      </c>
      <c r="BJ1168" s="225">
        <f t="shared" si="87"/>
        <v>0</v>
      </c>
    </row>
    <row r="1169" spans="8:62" s="223" customFormat="1">
      <c r="H1169" s="219"/>
      <c r="I1169" s="219"/>
      <c r="J1169" s="219"/>
      <c r="K1169" s="219"/>
      <c r="L1169" s="219"/>
      <c r="M1169" s="219"/>
      <c r="BE1169" s="223">
        <v>1120</v>
      </c>
      <c r="BF1169" s="226">
        <f t="shared" si="85"/>
        <v>57240534.911320649</v>
      </c>
      <c r="BG1169" s="223">
        <v>1120</v>
      </c>
      <c r="BH1169" s="227">
        <f t="shared" si="86"/>
        <v>9.8300000000000002E-3</v>
      </c>
      <c r="BI1169" s="226">
        <f t="shared" si="84"/>
        <v>562674.45817828202</v>
      </c>
      <c r="BJ1169" s="225">
        <f t="shared" si="87"/>
        <v>0</v>
      </c>
    </row>
    <row r="1170" spans="8:62" s="223" customFormat="1">
      <c r="H1170" s="219"/>
      <c r="I1170" s="219"/>
      <c r="J1170" s="219"/>
      <c r="K1170" s="219"/>
      <c r="L1170" s="219"/>
      <c r="M1170" s="219"/>
      <c r="BE1170" s="223">
        <v>1121</v>
      </c>
      <c r="BF1170" s="226">
        <f t="shared" si="85"/>
        <v>57803209.369498931</v>
      </c>
      <c r="BG1170" s="223">
        <v>1121</v>
      </c>
      <c r="BH1170" s="227">
        <f t="shared" si="86"/>
        <v>9.8300000000000002E-3</v>
      </c>
      <c r="BI1170" s="226">
        <f t="shared" si="84"/>
        <v>568205.54810217454</v>
      </c>
      <c r="BJ1170" s="225">
        <f t="shared" si="87"/>
        <v>0</v>
      </c>
    </row>
    <row r="1171" spans="8:62" s="223" customFormat="1">
      <c r="H1171" s="219"/>
      <c r="I1171" s="219"/>
      <c r="J1171" s="219"/>
      <c r="K1171" s="219"/>
      <c r="L1171" s="219"/>
      <c r="M1171" s="219"/>
      <c r="BE1171" s="223">
        <v>1122</v>
      </c>
      <c r="BF1171" s="226">
        <f t="shared" si="85"/>
        <v>58371414.917601109</v>
      </c>
      <c r="BG1171" s="223">
        <v>1122</v>
      </c>
      <c r="BH1171" s="227">
        <f t="shared" si="86"/>
        <v>9.8300000000000002E-3</v>
      </c>
      <c r="BI1171" s="226">
        <f t="shared" si="84"/>
        <v>573791.00864001887</v>
      </c>
      <c r="BJ1171" s="225">
        <f t="shared" si="87"/>
        <v>0</v>
      </c>
    </row>
    <row r="1172" spans="8:62" s="223" customFormat="1">
      <c r="H1172" s="219"/>
      <c r="I1172" s="219"/>
      <c r="J1172" s="219"/>
      <c r="K1172" s="219"/>
      <c r="L1172" s="219"/>
      <c r="M1172" s="219"/>
      <c r="BE1172" s="223">
        <v>1123</v>
      </c>
      <c r="BF1172" s="226">
        <f t="shared" si="85"/>
        <v>58945205.92624113</v>
      </c>
      <c r="BG1172" s="223">
        <v>1123</v>
      </c>
      <c r="BH1172" s="227">
        <f t="shared" si="86"/>
        <v>9.8300000000000002E-3</v>
      </c>
      <c r="BI1172" s="226">
        <f t="shared" si="84"/>
        <v>579431.37425495032</v>
      </c>
      <c r="BJ1172" s="225">
        <f t="shared" si="87"/>
        <v>0</v>
      </c>
    </row>
    <row r="1173" spans="8:62" s="223" customFormat="1">
      <c r="H1173" s="219"/>
      <c r="I1173" s="219"/>
      <c r="J1173" s="219"/>
      <c r="K1173" s="219"/>
      <c r="L1173" s="219"/>
      <c r="M1173" s="219"/>
      <c r="BE1173" s="223">
        <v>1124</v>
      </c>
      <c r="BF1173" s="226">
        <f t="shared" si="85"/>
        <v>59524637.300496079</v>
      </c>
      <c r="BG1173" s="223">
        <v>1124</v>
      </c>
      <c r="BH1173" s="227">
        <f t="shared" si="86"/>
        <v>9.8300000000000002E-3</v>
      </c>
      <c r="BI1173" s="226">
        <f t="shared" si="84"/>
        <v>585127.18466387643</v>
      </c>
      <c r="BJ1173" s="225">
        <f t="shared" si="87"/>
        <v>0</v>
      </c>
    </row>
    <row r="1174" spans="8:62" s="223" customFormat="1">
      <c r="H1174" s="219"/>
      <c r="I1174" s="219"/>
      <c r="J1174" s="219"/>
      <c r="K1174" s="219"/>
      <c r="L1174" s="219"/>
      <c r="M1174" s="219"/>
      <c r="BE1174" s="223">
        <v>1125</v>
      </c>
      <c r="BF1174" s="226">
        <f t="shared" si="85"/>
        <v>60109764.485159956</v>
      </c>
      <c r="BG1174" s="223">
        <v>1125</v>
      </c>
      <c r="BH1174" s="227">
        <f t="shared" si="86"/>
        <v>9.8300000000000002E-3</v>
      </c>
      <c r="BI1174" s="226">
        <f t="shared" si="84"/>
        <v>590878.98488912242</v>
      </c>
      <c r="BJ1174" s="225">
        <f t="shared" si="87"/>
        <v>0</v>
      </c>
    </row>
    <row r="1175" spans="8:62" s="223" customFormat="1">
      <c r="H1175" s="219"/>
      <c r="I1175" s="219"/>
      <c r="J1175" s="219"/>
      <c r="K1175" s="219"/>
      <c r="L1175" s="219"/>
      <c r="M1175" s="219"/>
      <c r="BE1175" s="223">
        <v>1126</v>
      </c>
      <c r="BF1175" s="226">
        <f t="shared" si="85"/>
        <v>60700643.470049076</v>
      </c>
      <c r="BG1175" s="223">
        <v>1126</v>
      </c>
      <c r="BH1175" s="227">
        <f t="shared" si="86"/>
        <v>9.8300000000000002E-3</v>
      </c>
      <c r="BI1175" s="226">
        <f t="shared" si="84"/>
        <v>596687.32531058241</v>
      </c>
      <c r="BJ1175" s="225">
        <f t="shared" si="87"/>
        <v>0</v>
      </c>
    </row>
    <row r="1176" spans="8:62" s="223" customFormat="1">
      <c r="H1176" s="219"/>
      <c r="I1176" s="219"/>
      <c r="J1176" s="219"/>
      <c r="K1176" s="219"/>
      <c r="L1176" s="219"/>
      <c r="M1176" s="219"/>
      <c r="BE1176" s="223">
        <v>1127</v>
      </c>
      <c r="BF1176" s="226">
        <f t="shared" si="85"/>
        <v>61297330.795359656</v>
      </c>
      <c r="BG1176" s="223">
        <v>1127</v>
      </c>
      <c r="BH1176" s="227">
        <f t="shared" si="86"/>
        <v>9.8300000000000002E-3</v>
      </c>
      <c r="BI1176" s="226">
        <f t="shared" si="84"/>
        <v>602552.76171838539</v>
      </c>
      <c r="BJ1176" s="225">
        <f t="shared" si="87"/>
        <v>0</v>
      </c>
    </row>
    <row r="1177" spans="8:62" s="223" customFormat="1">
      <c r="H1177" s="219"/>
      <c r="I1177" s="219"/>
      <c r="J1177" s="219"/>
      <c r="K1177" s="219"/>
      <c r="L1177" s="219"/>
      <c r="M1177" s="219"/>
      <c r="BE1177" s="223">
        <v>1128</v>
      </c>
      <c r="BF1177" s="226">
        <f t="shared" si="85"/>
        <v>61899883.557078041</v>
      </c>
      <c r="BG1177" s="223">
        <v>1128</v>
      </c>
      <c r="BH1177" s="227">
        <f t="shared" si="86"/>
        <v>9.8300000000000002E-3</v>
      </c>
      <c r="BI1177" s="226">
        <f t="shared" si="84"/>
        <v>608475.85536607716</v>
      </c>
      <c r="BJ1177" s="225">
        <f t="shared" si="87"/>
        <v>0</v>
      </c>
    </row>
    <row r="1178" spans="8:62" s="223" customFormat="1">
      <c r="H1178" s="219"/>
      <c r="I1178" s="219"/>
      <c r="J1178" s="219"/>
      <c r="K1178" s="219"/>
      <c r="L1178" s="219"/>
      <c r="M1178" s="219"/>
      <c r="BE1178" s="223">
        <v>1129</v>
      </c>
      <c r="BF1178" s="226">
        <f t="shared" si="85"/>
        <v>62508359.412444115</v>
      </c>
      <c r="BG1178" s="223">
        <v>1129</v>
      </c>
      <c r="BH1178" s="227">
        <f t="shared" si="86"/>
        <v>9.8300000000000002E-3</v>
      </c>
      <c r="BI1178" s="226">
        <f t="shared" si="84"/>
        <v>614457.17302432563</v>
      </c>
      <c r="BJ1178" s="225">
        <f t="shared" si="87"/>
        <v>0</v>
      </c>
    </row>
    <row r="1179" spans="8:62" s="223" customFormat="1">
      <c r="H1179" s="219"/>
      <c r="I1179" s="219"/>
      <c r="J1179" s="219"/>
      <c r="K1179" s="219"/>
      <c r="L1179" s="219"/>
      <c r="M1179" s="219"/>
      <c r="BE1179" s="223">
        <v>1130</v>
      </c>
      <c r="BF1179" s="226">
        <f t="shared" si="85"/>
        <v>63122816.585468441</v>
      </c>
      <c r="BG1179" s="223">
        <v>1130</v>
      </c>
      <c r="BH1179" s="227">
        <f t="shared" si="86"/>
        <v>9.8300000000000002E-3</v>
      </c>
      <c r="BI1179" s="226">
        <f t="shared" si="84"/>
        <v>620497.28703515476</v>
      </c>
      <c r="BJ1179" s="225">
        <f t="shared" si="87"/>
        <v>0</v>
      </c>
    </row>
    <row r="1180" spans="8:62" s="223" customFormat="1">
      <c r="H1180" s="219"/>
      <c r="I1180" s="219"/>
      <c r="J1180" s="219"/>
      <c r="K1180" s="219"/>
      <c r="L1180" s="219"/>
      <c r="M1180" s="219"/>
      <c r="BE1180" s="223">
        <v>1131</v>
      </c>
      <c r="BF1180" s="226">
        <f t="shared" si="85"/>
        <v>63743313.872503594</v>
      </c>
      <c r="BG1180" s="223">
        <v>1131</v>
      </c>
      <c r="BH1180" s="227">
        <f t="shared" si="86"/>
        <v>9.8300000000000002E-3</v>
      </c>
      <c r="BI1180" s="226">
        <f t="shared" si="84"/>
        <v>626596.77536671038</v>
      </c>
      <c r="BJ1180" s="225">
        <f t="shared" si="87"/>
        <v>0</v>
      </c>
    </row>
    <row r="1181" spans="8:62" s="223" customFormat="1">
      <c r="H1181" s="219"/>
      <c r="I1181" s="219"/>
      <c r="J1181" s="219"/>
      <c r="K1181" s="219"/>
      <c r="L1181" s="219"/>
      <c r="M1181" s="219"/>
      <c r="BE1181" s="223">
        <v>1132</v>
      </c>
      <c r="BF1181" s="226">
        <f t="shared" si="85"/>
        <v>64369910.647870302</v>
      </c>
      <c r="BG1181" s="223">
        <v>1132</v>
      </c>
      <c r="BH1181" s="227">
        <f t="shared" si="86"/>
        <v>9.8300000000000002E-3</v>
      </c>
      <c r="BI1181" s="226">
        <f t="shared" si="84"/>
        <v>632756.22166856506</v>
      </c>
      <c r="BJ1181" s="225">
        <f t="shared" si="87"/>
        <v>0</v>
      </c>
    </row>
    <row r="1182" spans="8:62" s="223" customFormat="1">
      <c r="H1182" s="219"/>
      <c r="I1182" s="219"/>
      <c r="J1182" s="219"/>
      <c r="K1182" s="219"/>
      <c r="L1182" s="219"/>
      <c r="M1182" s="219"/>
      <c r="BE1182" s="223">
        <v>1133</v>
      </c>
      <c r="BF1182" s="226">
        <f t="shared" si="85"/>
        <v>65002666.869538866</v>
      </c>
      <c r="BG1182" s="223">
        <v>1133</v>
      </c>
      <c r="BH1182" s="227">
        <f t="shared" si="86"/>
        <v>9.8300000000000002E-3</v>
      </c>
      <c r="BI1182" s="226">
        <f t="shared" si="84"/>
        <v>638976.21532756707</v>
      </c>
      <c r="BJ1182" s="225">
        <f t="shared" si="87"/>
        <v>0</v>
      </c>
    </row>
    <row r="1183" spans="8:62" s="223" customFormat="1">
      <c r="H1183" s="219"/>
      <c r="I1183" s="219"/>
      <c r="J1183" s="219"/>
      <c r="K1183" s="219"/>
      <c r="L1183" s="219"/>
      <c r="M1183" s="219"/>
      <c r="BE1183" s="223">
        <v>1134</v>
      </c>
      <c r="BF1183" s="226">
        <f t="shared" si="85"/>
        <v>65641643.084866434</v>
      </c>
      <c r="BG1183" s="223">
        <v>1134</v>
      </c>
      <c r="BH1183" s="227">
        <f t="shared" si="86"/>
        <v>9.8300000000000002E-3</v>
      </c>
      <c r="BI1183" s="226">
        <f t="shared" si="84"/>
        <v>645257.35152423708</v>
      </c>
      <c r="BJ1183" s="225">
        <f t="shared" si="87"/>
        <v>0</v>
      </c>
    </row>
    <row r="1184" spans="8:62" s="223" customFormat="1">
      <c r="H1184" s="219"/>
      <c r="I1184" s="219"/>
      <c r="J1184" s="219"/>
      <c r="K1184" s="219"/>
      <c r="L1184" s="219"/>
      <c r="M1184" s="219"/>
      <c r="BE1184" s="223">
        <v>1135</v>
      </c>
      <c r="BF1184" s="226">
        <f t="shared" si="85"/>
        <v>66286900.436390668</v>
      </c>
      <c r="BG1184" s="223">
        <v>1135</v>
      </c>
      <c r="BH1184" s="227">
        <f t="shared" si="86"/>
        <v>9.8300000000000002E-3</v>
      </c>
      <c r="BI1184" s="226">
        <f t="shared" si="84"/>
        <v>651600.23128972028</v>
      </c>
      <c r="BJ1184" s="225">
        <f t="shared" si="87"/>
        <v>0</v>
      </c>
    </row>
    <row r="1185" spans="8:62" s="223" customFormat="1">
      <c r="H1185" s="219"/>
      <c r="I1185" s="219"/>
      <c r="J1185" s="219"/>
      <c r="K1185" s="219"/>
      <c r="L1185" s="219"/>
      <c r="M1185" s="219"/>
      <c r="BE1185" s="223">
        <v>1136</v>
      </c>
      <c r="BF1185" s="226">
        <f t="shared" si="85"/>
        <v>66938500.66768039</v>
      </c>
      <c r="BG1185" s="223">
        <v>1136</v>
      </c>
      <c r="BH1185" s="227">
        <f t="shared" si="86"/>
        <v>9.8300000000000002E-3</v>
      </c>
      <c r="BI1185" s="226">
        <f t="shared" si="84"/>
        <v>658005.46156329825</v>
      </c>
      <c r="BJ1185" s="225">
        <f t="shared" si="87"/>
        <v>0</v>
      </c>
    </row>
    <row r="1186" spans="8:62" s="223" customFormat="1">
      <c r="H1186" s="219"/>
      <c r="I1186" s="219"/>
      <c r="J1186" s="219"/>
      <c r="K1186" s="219"/>
      <c r="L1186" s="219"/>
      <c r="M1186" s="219"/>
      <c r="BE1186" s="223">
        <v>1137</v>
      </c>
      <c r="BF1186" s="226">
        <f t="shared" si="85"/>
        <v>67596506.129243687</v>
      </c>
      <c r="BG1186" s="223">
        <v>1137</v>
      </c>
      <c r="BH1186" s="227">
        <f t="shared" si="86"/>
        <v>9.8300000000000002E-3</v>
      </c>
      <c r="BI1186" s="226">
        <f t="shared" si="84"/>
        <v>664473.6552504655</v>
      </c>
      <c r="BJ1186" s="225">
        <f t="shared" si="87"/>
        <v>0</v>
      </c>
    </row>
    <row r="1187" spans="8:62" s="223" customFormat="1">
      <c r="H1187" s="219"/>
      <c r="I1187" s="219"/>
      <c r="J1187" s="219"/>
      <c r="K1187" s="219"/>
      <c r="L1187" s="219"/>
      <c r="M1187" s="219"/>
      <c r="BE1187" s="223">
        <v>1138</v>
      </c>
      <c r="BF1187" s="226">
        <f t="shared" si="85"/>
        <v>68260979.784494147</v>
      </c>
      <c r="BG1187" s="223">
        <v>1138</v>
      </c>
      <c r="BH1187" s="227">
        <f t="shared" si="86"/>
        <v>9.8300000000000002E-3</v>
      </c>
      <c r="BI1187" s="226">
        <f t="shared" si="84"/>
        <v>671005.43128157745</v>
      </c>
      <c r="BJ1187" s="225">
        <f t="shared" si="87"/>
        <v>0</v>
      </c>
    </row>
    <row r="1188" spans="8:62" s="223" customFormat="1">
      <c r="H1188" s="219"/>
      <c r="I1188" s="219"/>
      <c r="J1188" s="219"/>
      <c r="K1188" s="219"/>
      <c r="L1188" s="219"/>
      <c r="M1188" s="219"/>
      <c r="BE1188" s="223">
        <v>1139</v>
      </c>
      <c r="BF1188" s="226">
        <f t="shared" si="85"/>
        <v>68931985.215775728</v>
      </c>
      <c r="BG1188" s="223">
        <v>1139</v>
      </c>
      <c r="BH1188" s="227">
        <f t="shared" si="86"/>
        <v>9.8300000000000002E-3</v>
      </c>
      <c r="BI1188" s="226">
        <f t="shared" si="84"/>
        <v>677601.41467107541</v>
      </c>
      <c r="BJ1188" s="225">
        <f t="shared" si="87"/>
        <v>0</v>
      </c>
    </row>
    <row r="1189" spans="8:62" s="223" customFormat="1">
      <c r="H1189" s="219"/>
      <c r="I1189" s="219"/>
      <c r="J1189" s="219"/>
      <c r="K1189" s="219"/>
      <c r="L1189" s="219"/>
      <c r="M1189" s="219"/>
      <c r="BE1189" s="223">
        <v>1140</v>
      </c>
      <c r="BF1189" s="226">
        <f t="shared" si="85"/>
        <v>69609586.630446807</v>
      </c>
      <c r="BG1189" s="223">
        <v>1140</v>
      </c>
      <c r="BH1189" s="227">
        <f t="shared" si="86"/>
        <v>9.8300000000000002E-3</v>
      </c>
      <c r="BI1189" s="226">
        <f t="shared" si="84"/>
        <v>684262.23657729209</v>
      </c>
      <c r="BJ1189" s="225">
        <f t="shared" si="87"/>
        <v>0</v>
      </c>
    </row>
    <row r="1190" spans="8:62" s="223" customFormat="1">
      <c r="H1190" s="219"/>
      <c r="I1190" s="219"/>
      <c r="J1190" s="219"/>
      <c r="K1190" s="219"/>
      <c r="L1190" s="219"/>
      <c r="M1190" s="219"/>
      <c r="BE1190" s="223">
        <v>1141</v>
      </c>
      <c r="BF1190" s="226">
        <f t="shared" si="85"/>
        <v>70293848.867024094</v>
      </c>
      <c r="BG1190" s="223">
        <v>1141</v>
      </c>
      <c r="BH1190" s="227">
        <f t="shared" si="86"/>
        <v>9.8300000000000002E-3</v>
      </c>
      <c r="BI1190" s="226">
        <f t="shared" si="84"/>
        <v>690988.53436284687</v>
      </c>
      <c r="BJ1190" s="225">
        <f t="shared" si="87"/>
        <v>0</v>
      </c>
    </row>
    <row r="1191" spans="8:62" s="223" customFormat="1">
      <c r="H1191" s="219"/>
      <c r="I1191" s="219"/>
      <c r="J1191" s="219"/>
      <c r="K1191" s="219"/>
      <c r="L1191" s="219"/>
      <c r="M1191" s="219"/>
      <c r="BE1191" s="223">
        <v>1142</v>
      </c>
      <c r="BF1191" s="226">
        <f t="shared" si="85"/>
        <v>70984837.401386946</v>
      </c>
      <c r="BG1191" s="223">
        <v>1142</v>
      </c>
      <c r="BH1191" s="227">
        <f t="shared" si="86"/>
        <v>9.8300000000000002E-3</v>
      </c>
      <c r="BI1191" s="226">
        <f t="shared" si="84"/>
        <v>697780.95165563375</v>
      </c>
      <c r="BJ1191" s="225">
        <f t="shared" si="87"/>
        <v>0</v>
      </c>
    </row>
    <row r="1192" spans="8:62" s="223" customFormat="1">
      <c r="H1192" s="219"/>
      <c r="I1192" s="219"/>
      <c r="J1192" s="219"/>
      <c r="K1192" s="219"/>
      <c r="L1192" s="219"/>
      <c r="M1192" s="219"/>
      <c r="BE1192" s="223">
        <v>1143</v>
      </c>
      <c r="BF1192" s="226">
        <f t="shared" si="85"/>
        <v>71682618.353042573</v>
      </c>
      <c r="BG1192" s="223">
        <v>1143</v>
      </c>
      <c r="BH1192" s="227">
        <f t="shared" si="86"/>
        <v>9.8300000000000002E-3</v>
      </c>
      <c r="BI1192" s="226">
        <f t="shared" si="84"/>
        <v>704640.13841040852</v>
      </c>
      <c r="BJ1192" s="225">
        <f t="shared" si="87"/>
        <v>0</v>
      </c>
    </row>
    <row r="1193" spans="8:62" s="223" customFormat="1">
      <c r="H1193" s="219"/>
      <c r="I1193" s="219"/>
      <c r="J1193" s="219"/>
      <c r="K1193" s="219"/>
      <c r="L1193" s="219"/>
      <c r="M1193" s="219"/>
      <c r="BE1193" s="223">
        <v>1144</v>
      </c>
      <c r="BF1193" s="226">
        <f t="shared" si="85"/>
        <v>72387258.491452977</v>
      </c>
      <c r="BG1193" s="223">
        <v>1144</v>
      </c>
      <c r="BH1193" s="227">
        <f t="shared" si="86"/>
        <v>9.8300000000000002E-3</v>
      </c>
      <c r="BI1193" s="226">
        <f t="shared" si="84"/>
        <v>711566.75097098283</v>
      </c>
      <c r="BJ1193" s="225">
        <f t="shared" si="87"/>
        <v>0</v>
      </c>
    </row>
    <row r="1194" spans="8:62" s="223" customFormat="1">
      <c r="H1194" s="219"/>
      <c r="I1194" s="219"/>
      <c r="J1194" s="219"/>
      <c r="K1194" s="219"/>
      <c r="L1194" s="219"/>
      <c r="M1194" s="219"/>
      <c r="BE1194" s="223">
        <v>1145</v>
      </c>
      <c r="BF1194" s="226">
        <f t="shared" si="85"/>
        <v>73098825.242423967</v>
      </c>
      <c r="BG1194" s="223">
        <v>1145</v>
      </c>
      <c r="BH1194" s="227">
        <f t="shared" si="86"/>
        <v>9.8300000000000002E-3</v>
      </c>
      <c r="BI1194" s="226">
        <f t="shared" si="84"/>
        <v>718561.4521330276</v>
      </c>
      <c r="BJ1194" s="225">
        <f t="shared" si="87"/>
        <v>0</v>
      </c>
    </row>
    <row r="1195" spans="8:62" s="223" customFormat="1">
      <c r="H1195" s="219"/>
      <c r="I1195" s="219"/>
      <c r="J1195" s="219"/>
      <c r="K1195" s="219"/>
      <c r="L1195" s="219"/>
      <c r="M1195" s="219"/>
      <c r="BE1195" s="223">
        <v>1146</v>
      </c>
      <c r="BF1195" s="226">
        <f t="shared" si="85"/>
        <v>73817386.694556996</v>
      </c>
      <c r="BG1195" s="223">
        <v>1146</v>
      </c>
      <c r="BH1195" s="227">
        <f t="shared" si="86"/>
        <v>9.8300000000000002E-3</v>
      </c>
      <c r="BI1195" s="226">
        <f t="shared" si="84"/>
        <v>725624.91120749526</v>
      </c>
      <c r="BJ1195" s="225">
        <f t="shared" si="87"/>
        <v>0</v>
      </c>
    </row>
    <row r="1196" spans="8:62" s="223" customFormat="1">
      <c r="H1196" s="219"/>
      <c r="I1196" s="219"/>
      <c r="J1196" s="219"/>
      <c r="K1196" s="219"/>
      <c r="L1196" s="219"/>
      <c r="M1196" s="219"/>
      <c r="BE1196" s="223">
        <v>1147</v>
      </c>
      <c r="BF1196" s="226">
        <f t="shared" si="85"/>
        <v>74543011.605764493</v>
      </c>
      <c r="BG1196" s="223">
        <v>1147</v>
      </c>
      <c r="BH1196" s="227">
        <f t="shared" si="86"/>
        <v>9.8300000000000002E-3</v>
      </c>
      <c r="BI1196" s="226">
        <f t="shared" si="84"/>
        <v>732757.80408466503</v>
      </c>
      <c r="BJ1196" s="225">
        <f t="shared" si="87"/>
        <v>0</v>
      </c>
    </row>
    <row r="1197" spans="8:62" s="223" customFormat="1">
      <c r="H1197" s="219"/>
      <c r="I1197" s="219"/>
      <c r="J1197" s="219"/>
      <c r="K1197" s="219"/>
      <c r="L1197" s="219"/>
      <c r="M1197" s="219"/>
      <c r="BE1197" s="223">
        <v>1148</v>
      </c>
      <c r="BF1197" s="226">
        <f t="shared" si="85"/>
        <v>75275769.409849152</v>
      </c>
      <c r="BG1197" s="223">
        <v>1148</v>
      </c>
      <c r="BH1197" s="227">
        <f t="shared" si="86"/>
        <v>9.8300000000000002E-3</v>
      </c>
      <c r="BI1197" s="226">
        <f t="shared" si="84"/>
        <v>739960.81329881714</v>
      </c>
      <c r="BJ1197" s="225">
        <f t="shared" si="87"/>
        <v>0</v>
      </c>
    </row>
    <row r="1198" spans="8:62" s="223" customFormat="1">
      <c r="H1198" s="219"/>
      <c r="I1198" s="219"/>
      <c r="J1198" s="219"/>
      <c r="K1198" s="219"/>
      <c r="L1198" s="219"/>
      <c r="M1198" s="219"/>
      <c r="BE1198" s="223">
        <v>1149</v>
      </c>
      <c r="BF1198" s="226">
        <f t="shared" si="85"/>
        <v>76015730.223147973</v>
      </c>
      <c r="BG1198" s="223">
        <v>1149</v>
      </c>
      <c r="BH1198" s="227">
        <f t="shared" si="86"/>
        <v>9.8300000000000002E-3</v>
      </c>
      <c r="BI1198" s="226">
        <f t="shared" si="84"/>
        <v>747234.62809354463</v>
      </c>
      <c r="BJ1198" s="225">
        <f t="shared" si="87"/>
        <v>0</v>
      </c>
    </row>
    <row r="1199" spans="8:62" s="223" customFormat="1">
      <c r="H1199" s="219"/>
      <c r="I1199" s="219"/>
      <c r="J1199" s="219"/>
      <c r="K1199" s="219"/>
      <c r="L1199" s="219"/>
      <c r="M1199" s="219"/>
      <c r="BE1199" s="223">
        <v>1150</v>
      </c>
      <c r="BF1199" s="226">
        <f t="shared" si="85"/>
        <v>76762964.851241514</v>
      </c>
      <c r="BG1199" s="223">
        <v>1150</v>
      </c>
      <c r="BH1199" s="227">
        <f t="shared" si="86"/>
        <v>9.8300000000000002E-3</v>
      </c>
      <c r="BI1199" s="226">
        <f t="shared" si="84"/>
        <v>754579.94448770408</v>
      </c>
      <c r="BJ1199" s="225">
        <f t="shared" si="87"/>
        <v>0</v>
      </c>
    </row>
    <row r="1200" spans="8:62" s="223" customFormat="1">
      <c r="H1200" s="219"/>
      <c r="I1200" s="219"/>
      <c r="J1200" s="219"/>
      <c r="K1200" s="219"/>
      <c r="L1200" s="219"/>
      <c r="M1200" s="219"/>
      <c r="BE1200" s="223">
        <v>1151</v>
      </c>
      <c r="BF1200" s="226">
        <f t="shared" si="85"/>
        <v>77517544.79572922</v>
      </c>
      <c r="BG1200" s="223">
        <v>1151</v>
      </c>
      <c r="BH1200" s="227">
        <f t="shared" si="86"/>
        <v>9.8300000000000002E-3</v>
      </c>
      <c r="BI1200" s="226">
        <f t="shared" si="84"/>
        <v>761997.46534201829</v>
      </c>
      <c r="BJ1200" s="225">
        <f t="shared" si="87"/>
        <v>0</v>
      </c>
    </row>
    <row r="1201" spans="8:62" s="223" customFormat="1">
      <c r="H1201" s="219"/>
      <c r="I1201" s="219"/>
      <c r="J1201" s="219"/>
      <c r="K1201" s="219"/>
      <c r="L1201" s="219"/>
      <c r="M1201" s="219"/>
      <c r="BE1201" s="223">
        <v>1152</v>
      </c>
      <c r="BF1201" s="226">
        <f t="shared" si="85"/>
        <v>78279542.261071235</v>
      </c>
      <c r="BG1201" s="223">
        <v>1152</v>
      </c>
      <c r="BH1201" s="227">
        <f t="shared" si="86"/>
        <v>9.8300000000000002E-3</v>
      </c>
      <c r="BI1201" s="226">
        <f t="shared" si="84"/>
        <v>769487.90042633028</v>
      </c>
      <c r="BJ1201" s="225">
        <f t="shared" si="87"/>
        <v>0</v>
      </c>
    </row>
    <row r="1202" spans="8:62" s="223" customFormat="1">
      <c r="H1202" s="219"/>
      <c r="I1202" s="219"/>
      <c r="J1202" s="219"/>
      <c r="K1202" s="219"/>
      <c r="L1202" s="219"/>
      <c r="M1202" s="219"/>
      <c r="BE1202" s="223">
        <v>1153</v>
      </c>
      <c r="BF1202" s="226">
        <f t="shared" si="85"/>
        <v>79049030.161497563</v>
      </c>
      <c r="BG1202" s="223">
        <v>1153</v>
      </c>
      <c r="BH1202" s="227">
        <f t="shared" si="86"/>
        <v>9.8300000000000002E-3</v>
      </c>
      <c r="BI1202" s="226">
        <f t="shared" ref="BI1202:BI1249" si="88">BF1202*BH1202</f>
        <v>777051.96648752107</v>
      </c>
      <c r="BJ1202" s="225">
        <f t="shared" si="87"/>
        <v>0</v>
      </c>
    </row>
    <row r="1203" spans="8:62" s="223" customFormat="1">
      <c r="H1203" s="219"/>
      <c r="I1203" s="219"/>
      <c r="J1203" s="219"/>
      <c r="K1203" s="219"/>
      <c r="L1203" s="219"/>
      <c r="M1203" s="219"/>
      <c r="BE1203" s="223">
        <v>1154</v>
      </c>
      <c r="BF1203" s="226">
        <f t="shared" ref="BF1203:BF1249" si="89">BF1202+BI1202+BJ1203</f>
        <v>79826082.12798509</v>
      </c>
      <c r="BG1203" s="223">
        <v>1154</v>
      </c>
      <c r="BH1203" s="227">
        <f t="shared" ref="BH1203:BH1249" si="90">BH1202</f>
        <v>9.8300000000000002E-3</v>
      </c>
      <c r="BI1203" s="226">
        <f t="shared" si="88"/>
        <v>784690.38731809345</v>
      </c>
      <c r="BJ1203" s="225">
        <f t="shared" ref="BJ1203:BJ1249" si="91">BJ1202</f>
        <v>0</v>
      </c>
    </row>
    <row r="1204" spans="8:62" s="223" customFormat="1">
      <c r="H1204" s="219"/>
      <c r="I1204" s="219"/>
      <c r="J1204" s="219"/>
      <c r="K1204" s="219"/>
      <c r="L1204" s="219"/>
      <c r="M1204" s="219"/>
      <c r="BE1204" s="223">
        <v>1155</v>
      </c>
      <c r="BF1204" s="226">
        <f t="shared" si="89"/>
        <v>80610772.51530318</v>
      </c>
      <c r="BG1204" s="223">
        <v>1155</v>
      </c>
      <c r="BH1204" s="227">
        <f t="shared" si="90"/>
        <v>9.8300000000000002E-3</v>
      </c>
      <c r="BI1204" s="226">
        <f t="shared" si="88"/>
        <v>792403.89382543031</v>
      </c>
      <c r="BJ1204" s="225">
        <f t="shared" si="91"/>
        <v>0</v>
      </c>
    </row>
    <row r="1205" spans="8:62" s="223" customFormat="1">
      <c r="H1205" s="219"/>
      <c r="I1205" s="219"/>
      <c r="J1205" s="219"/>
      <c r="K1205" s="219"/>
      <c r="L1205" s="219"/>
      <c r="M1205" s="219"/>
      <c r="BE1205" s="223">
        <v>1156</v>
      </c>
      <c r="BF1205" s="226">
        <f t="shared" si="89"/>
        <v>81403176.409128606</v>
      </c>
      <c r="BG1205" s="223">
        <v>1156</v>
      </c>
      <c r="BH1205" s="227">
        <f t="shared" si="90"/>
        <v>9.8300000000000002E-3</v>
      </c>
      <c r="BI1205" s="226">
        <f t="shared" si="88"/>
        <v>800193.22410173423</v>
      </c>
      <c r="BJ1205" s="225">
        <f t="shared" si="91"/>
        <v>0</v>
      </c>
    </row>
    <row r="1206" spans="8:62" s="223" customFormat="1">
      <c r="H1206" s="219"/>
      <c r="I1206" s="219"/>
      <c r="J1206" s="219"/>
      <c r="K1206" s="219"/>
      <c r="L1206" s="219"/>
      <c r="M1206" s="219"/>
      <c r="BE1206" s="223">
        <v>1157</v>
      </c>
      <c r="BF1206" s="226">
        <f t="shared" si="89"/>
        <v>82203369.633230343</v>
      </c>
      <c r="BG1206" s="223">
        <v>1157</v>
      </c>
      <c r="BH1206" s="227">
        <f t="shared" si="90"/>
        <v>9.8300000000000002E-3</v>
      </c>
      <c r="BI1206" s="226">
        <f t="shared" si="88"/>
        <v>808059.12349465431</v>
      </c>
      <c r="BJ1206" s="225">
        <f t="shared" si="91"/>
        <v>0</v>
      </c>
    </row>
    <row r="1207" spans="8:62" s="223" customFormat="1">
      <c r="H1207" s="219"/>
      <c r="I1207" s="219"/>
      <c r="J1207" s="219"/>
      <c r="K1207" s="219"/>
      <c r="L1207" s="219"/>
      <c r="M1207" s="219"/>
      <c r="BE1207" s="223">
        <v>1158</v>
      </c>
      <c r="BF1207" s="226">
        <f t="shared" si="89"/>
        <v>83011428.756724998</v>
      </c>
      <c r="BG1207" s="223">
        <v>1158</v>
      </c>
      <c r="BH1207" s="227">
        <f t="shared" si="90"/>
        <v>9.8300000000000002E-3</v>
      </c>
      <c r="BI1207" s="226">
        <f t="shared" si="88"/>
        <v>816002.34467860672</v>
      </c>
      <c r="BJ1207" s="225">
        <f t="shared" si="91"/>
        <v>0</v>
      </c>
    </row>
    <row r="1208" spans="8:62" s="223" customFormat="1">
      <c r="H1208" s="219"/>
      <c r="I1208" s="219"/>
      <c r="J1208" s="219"/>
      <c r="K1208" s="219"/>
      <c r="L1208" s="219"/>
      <c r="M1208" s="219"/>
      <c r="BE1208" s="223">
        <v>1159</v>
      </c>
      <c r="BF1208" s="226">
        <f t="shared" si="89"/>
        <v>83827431.101403609</v>
      </c>
      <c r="BG1208" s="223">
        <v>1159</v>
      </c>
      <c r="BH1208" s="227">
        <f t="shared" si="90"/>
        <v>9.8300000000000002E-3</v>
      </c>
      <c r="BI1208" s="226">
        <f t="shared" si="88"/>
        <v>824023.6477267975</v>
      </c>
      <c r="BJ1208" s="225">
        <f t="shared" si="91"/>
        <v>0</v>
      </c>
    </row>
    <row r="1209" spans="8:62" s="223" customFormat="1">
      <c r="H1209" s="219"/>
      <c r="I1209" s="219"/>
      <c r="J1209" s="219"/>
      <c r="K1209" s="219"/>
      <c r="L1209" s="219"/>
      <c r="M1209" s="219"/>
      <c r="BE1209" s="223">
        <v>1160</v>
      </c>
      <c r="BF1209" s="226">
        <f t="shared" si="89"/>
        <v>84651454.749130413</v>
      </c>
      <c r="BG1209" s="223">
        <v>1160</v>
      </c>
      <c r="BH1209" s="227">
        <f t="shared" si="90"/>
        <v>9.8300000000000002E-3</v>
      </c>
      <c r="BI1209" s="226">
        <f t="shared" si="88"/>
        <v>832123.80018395197</v>
      </c>
      <c r="BJ1209" s="225">
        <f t="shared" si="91"/>
        <v>0</v>
      </c>
    </row>
    <row r="1210" spans="8:62" s="223" customFormat="1">
      <c r="H1210" s="219"/>
      <c r="I1210" s="219"/>
      <c r="J1210" s="219"/>
      <c r="K1210" s="219"/>
      <c r="L1210" s="219"/>
      <c r="M1210" s="219"/>
      <c r="BE1210" s="223">
        <v>1161</v>
      </c>
      <c r="BF1210" s="226">
        <f t="shared" si="89"/>
        <v>85483578.549314365</v>
      </c>
      <c r="BG1210" s="223">
        <v>1161</v>
      </c>
      <c r="BH1210" s="227">
        <f t="shared" si="90"/>
        <v>9.8300000000000002E-3</v>
      </c>
      <c r="BI1210" s="226">
        <f t="shared" si="88"/>
        <v>840303.57713976025</v>
      </c>
      <c r="BJ1210" s="225">
        <f t="shared" si="91"/>
        <v>0</v>
      </c>
    </row>
    <row r="1211" spans="8:62" s="223" customFormat="1">
      <c r="H1211" s="219"/>
      <c r="I1211" s="219"/>
      <c r="J1211" s="219"/>
      <c r="K1211" s="219"/>
      <c r="L1211" s="219"/>
      <c r="M1211" s="219"/>
      <c r="BE1211" s="223">
        <v>1162</v>
      </c>
      <c r="BF1211" s="226">
        <f t="shared" si="89"/>
        <v>86323882.12645413</v>
      </c>
      <c r="BG1211" s="223">
        <v>1162</v>
      </c>
      <c r="BH1211" s="227">
        <f t="shared" si="90"/>
        <v>9.8300000000000002E-3</v>
      </c>
      <c r="BI1211" s="226">
        <f t="shared" si="88"/>
        <v>848563.76130304416</v>
      </c>
      <c r="BJ1211" s="225">
        <f t="shared" si="91"/>
        <v>0</v>
      </c>
    </row>
    <row r="1212" spans="8:62" s="223" customFormat="1">
      <c r="H1212" s="219"/>
      <c r="I1212" s="219"/>
      <c r="J1212" s="219"/>
      <c r="K1212" s="219"/>
      <c r="L1212" s="219"/>
      <c r="M1212" s="219"/>
      <c r="BE1212" s="223">
        <v>1163</v>
      </c>
      <c r="BF1212" s="226">
        <f t="shared" si="89"/>
        <v>87172445.887757167</v>
      </c>
      <c r="BG1212" s="223">
        <v>1163</v>
      </c>
      <c r="BH1212" s="227">
        <f t="shared" si="90"/>
        <v>9.8300000000000002E-3</v>
      </c>
      <c r="BI1212" s="226">
        <f t="shared" si="88"/>
        <v>856905.14307665301</v>
      </c>
      <c r="BJ1212" s="225">
        <f t="shared" si="91"/>
        <v>0</v>
      </c>
    </row>
    <row r="1213" spans="8:62" s="223" customFormat="1">
      <c r="H1213" s="219"/>
      <c r="I1213" s="219"/>
      <c r="J1213" s="219"/>
      <c r="K1213" s="219"/>
      <c r="L1213" s="219"/>
      <c r="M1213" s="219"/>
      <c r="BE1213" s="223">
        <v>1164</v>
      </c>
      <c r="BF1213" s="226">
        <f t="shared" si="89"/>
        <v>88029351.030833825</v>
      </c>
      <c r="BG1213" s="223">
        <v>1164</v>
      </c>
      <c r="BH1213" s="227">
        <f t="shared" si="90"/>
        <v>9.8300000000000002E-3</v>
      </c>
      <c r="BI1213" s="226">
        <f t="shared" si="88"/>
        <v>865328.52063309657</v>
      </c>
      <c r="BJ1213" s="225">
        <f t="shared" si="91"/>
        <v>0</v>
      </c>
    </row>
    <row r="1214" spans="8:62" s="223" customFormat="1">
      <c r="H1214" s="219"/>
      <c r="I1214" s="219"/>
      <c r="J1214" s="219"/>
      <c r="K1214" s="219"/>
      <c r="L1214" s="219"/>
      <c r="M1214" s="219"/>
      <c r="BE1214" s="223">
        <v>1165</v>
      </c>
      <c r="BF1214" s="226">
        <f t="shared" si="89"/>
        <v>88894679.551466927</v>
      </c>
      <c r="BG1214" s="223">
        <v>1165</v>
      </c>
      <c r="BH1214" s="227">
        <f t="shared" si="90"/>
        <v>9.8300000000000002E-3</v>
      </c>
      <c r="BI1214" s="226">
        <f t="shared" si="88"/>
        <v>873834.69999091991</v>
      </c>
      <c r="BJ1214" s="225">
        <f t="shared" si="91"/>
        <v>0</v>
      </c>
    </row>
    <row r="1215" spans="8:62" s="223" customFormat="1">
      <c r="H1215" s="219"/>
      <c r="I1215" s="219"/>
      <c r="J1215" s="219"/>
      <c r="K1215" s="219"/>
      <c r="L1215" s="219"/>
      <c r="M1215" s="219"/>
      <c r="BE1215" s="223">
        <v>1166</v>
      </c>
      <c r="BF1215" s="226">
        <f t="shared" si="89"/>
        <v>89768514.25145784</v>
      </c>
      <c r="BG1215" s="223">
        <v>1166</v>
      </c>
      <c r="BH1215" s="227">
        <f t="shared" si="90"/>
        <v>9.8300000000000002E-3</v>
      </c>
      <c r="BI1215" s="226">
        <f t="shared" si="88"/>
        <v>882424.49509183061</v>
      </c>
      <c r="BJ1215" s="225">
        <f t="shared" si="91"/>
        <v>0</v>
      </c>
    </row>
    <row r="1216" spans="8:62" s="223" customFormat="1">
      <c r="H1216" s="219"/>
      <c r="I1216" s="219"/>
      <c r="J1216" s="219"/>
      <c r="K1216" s="219"/>
      <c r="L1216" s="219"/>
      <c r="M1216" s="219"/>
      <c r="BE1216" s="223">
        <v>1167</v>
      </c>
      <c r="BF1216" s="226">
        <f t="shared" si="89"/>
        <v>90650938.746549666</v>
      </c>
      <c r="BG1216" s="223">
        <v>1167</v>
      </c>
      <c r="BH1216" s="227">
        <f t="shared" si="90"/>
        <v>9.8300000000000002E-3</v>
      </c>
      <c r="BI1216" s="226">
        <f t="shared" si="88"/>
        <v>891098.72787858325</v>
      </c>
      <c r="BJ1216" s="225">
        <f t="shared" si="91"/>
        <v>0</v>
      </c>
    </row>
    <row r="1217" spans="8:62" s="223" customFormat="1">
      <c r="H1217" s="219"/>
      <c r="I1217" s="219"/>
      <c r="J1217" s="219"/>
      <c r="K1217" s="219"/>
      <c r="L1217" s="219"/>
      <c r="M1217" s="219"/>
      <c r="BE1217" s="223">
        <v>1168</v>
      </c>
      <c r="BF1217" s="226">
        <f t="shared" si="89"/>
        <v>91542037.474428251</v>
      </c>
      <c r="BG1217" s="223">
        <v>1168</v>
      </c>
      <c r="BH1217" s="227">
        <f t="shared" si="90"/>
        <v>9.8300000000000002E-3</v>
      </c>
      <c r="BI1217" s="226">
        <f t="shared" si="88"/>
        <v>899858.22837362974</v>
      </c>
      <c r="BJ1217" s="225">
        <f t="shared" si="91"/>
        <v>0</v>
      </c>
    </row>
    <row r="1218" spans="8:62" s="223" customFormat="1">
      <c r="H1218" s="219"/>
      <c r="I1218" s="219"/>
      <c r="J1218" s="219"/>
      <c r="K1218" s="219"/>
      <c r="L1218" s="219"/>
      <c r="M1218" s="219"/>
      <c r="BE1218" s="223">
        <v>1169</v>
      </c>
      <c r="BF1218" s="226">
        <f t="shared" si="89"/>
        <v>92441895.702801883</v>
      </c>
      <c r="BG1218" s="223">
        <v>1169</v>
      </c>
      <c r="BH1218" s="227">
        <f t="shared" si="90"/>
        <v>9.8300000000000002E-3</v>
      </c>
      <c r="BI1218" s="226">
        <f t="shared" si="88"/>
        <v>908703.83475854248</v>
      </c>
      <c r="BJ1218" s="225">
        <f t="shared" si="91"/>
        <v>0</v>
      </c>
    </row>
    <row r="1219" spans="8:62" s="223" customFormat="1">
      <c r="H1219" s="219"/>
      <c r="I1219" s="219"/>
      <c r="J1219" s="219"/>
      <c r="K1219" s="219"/>
      <c r="L1219" s="219"/>
      <c r="M1219" s="219"/>
      <c r="BE1219" s="223">
        <v>1170</v>
      </c>
      <c r="BF1219" s="226">
        <f t="shared" si="89"/>
        <v>93350599.537560433</v>
      </c>
      <c r="BG1219" s="223">
        <v>1170</v>
      </c>
      <c r="BH1219" s="227">
        <f t="shared" si="90"/>
        <v>9.8300000000000002E-3</v>
      </c>
      <c r="BI1219" s="226">
        <f t="shared" si="88"/>
        <v>917636.3934542191</v>
      </c>
      <c r="BJ1219" s="225">
        <f t="shared" si="91"/>
        <v>0</v>
      </c>
    </row>
    <row r="1220" spans="8:62" s="223" customFormat="1">
      <c r="H1220" s="219"/>
      <c r="I1220" s="219"/>
      <c r="J1220" s="219"/>
      <c r="K1220" s="219"/>
      <c r="L1220" s="219"/>
      <c r="M1220" s="219"/>
      <c r="BE1220" s="223">
        <v>1171</v>
      </c>
      <c r="BF1220" s="226">
        <f t="shared" si="89"/>
        <v>94268235.931014657</v>
      </c>
      <c r="BG1220" s="223">
        <v>1171</v>
      </c>
      <c r="BH1220" s="227">
        <f t="shared" si="90"/>
        <v>9.8300000000000002E-3</v>
      </c>
      <c r="BI1220" s="226">
        <f t="shared" si="88"/>
        <v>926656.75920187414</v>
      </c>
      <c r="BJ1220" s="225">
        <f t="shared" si="91"/>
        <v>0</v>
      </c>
    </row>
    <row r="1221" spans="8:62" s="223" customFormat="1">
      <c r="H1221" s="219"/>
      <c r="I1221" s="219"/>
      <c r="J1221" s="219"/>
      <c r="K1221" s="219"/>
      <c r="L1221" s="219"/>
      <c r="M1221" s="219"/>
      <c r="BE1221" s="223">
        <v>1172</v>
      </c>
      <c r="BF1221" s="226">
        <f t="shared" si="89"/>
        <v>95194892.690216526</v>
      </c>
      <c r="BG1221" s="223">
        <v>1172</v>
      </c>
      <c r="BH1221" s="227">
        <f t="shared" si="90"/>
        <v>9.8300000000000002E-3</v>
      </c>
      <c r="BI1221" s="226">
        <f t="shared" si="88"/>
        <v>935765.7951448285</v>
      </c>
      <c r="BJ1221" s="225">
        <f t="shared" si="91"/>
        <v>0</v>
      </c>
    </row>
    <row r="1222" spans="8:62" s="223" customFormat="1">
      <c r="H1222" s="219"/>
      <c r="I1222" s="219"/>
      <c r="J1222" s="219"/>
      <c r="K1222" s="219"/>
      <c r="L1222" s="219"/>
      <c r="M1222" s="219"/>
      <c r="BE1222" s="223">
        <v>1173</v>
      </c>
      <c r="BF1222" s="226">
        <f t="shared" si="89"/>
        <v>96130658.485361353</v>
      </c>
      <c r="BG1222" s="223">
        <v>1173</v>
      </c>
      <c r="BH1222" s="227">
        <f t="shared" si="90"/>
        <v>9.8300000000000002E-3</v>
      </c>
      <c r="BI1222" s="226">
        <f t="shared" si="88"/>
        <v>944964.37291110214</v>
      </c>
      <c r="BJ1222" s="225">
        <f t="shared" si="91"/>
        <v>0</v>
      </c>
    </row>
    <row r="1223" spans="8:62" s="223" customFormat="1">
      <c r="H1223" s="219"/>
      <c r="I1223" s="219"/>
      <c r="J1223" s="219"/>
      <c r="K1223" s="219"/>
      <c r="L1223" s="219"/>
      <c r="M1223" s="219"/>
      <c r="BE1223" s="223">
        <v>1174</v>
      </c>
      <c r="BF1223" s="226">
        <f t="shared" si="89"/>
        <v>97075622.858272448</v>
      </c>
      <c r="BG1223" s="223">
        <v>1174</v>
      </c>
      <c r="BH1223" s="227">
        <f t="shared" si="90"/>
        <v>9.8300000000000002E-3</v>
      </c>
      <c r="BI1223" s="226">
        <f t="shared" si="88"/>
        <v>954253.3726968182</v>
      </c>
      <c r="BJ1223" s="225">
        <f t="shared" si="91"/>
        <v>0</v>
      </c>
    </row>
    <row r="1224" spans="8:62" s="223" customFormat="1">
      <c r="H1224" s="219"/>
      <c r="I1224" s="219"/>
      <c r="J1224" s="219"/>
      <c r="K1224" s="219"/>
      <c r="L1224" s="219"/>
      <c r="M1224" s="219"/>
      <c r="BE1224" s="223">
        <v>1175</v>
      </c>
      <c r="BF1224" s="226">
        <f t="shared" si="89"/>
        <v>98029876.230969265</v>
      </c>
      <c r="BG1224" s="223">
        <v>1175</v>
      </c>
      <c r="BH1224" s="227">
        <f t="shared" si="90"/>
        <v>9.8300000000000002E-3</v>
      </c>
      <c r="BI1224" s="226">
        <f t="shared" si="88"/>
        <v>963633.68335042789</v>
      </c>
      <c r="BJ1224" s="225">
        <f t="shared" si="91"/>
        <v>0</v>
      </c>
    </row>
    <row r="1225" spans="8:62" s="223" customFormat="1">
      <c r="H1225" s="219"/>
      <c r="I1225" s="219"/>
      <c r="J1225" s="219"/>
      <c r="K1225" s="219"/>
      <c r="L1225" s="219"/>
      <c r="M1225" s="219"/>
      <c r="BE1225" s="223">
        <v>1176</v>
      </c>
      <c r="BF1225" s="226">
        <f t="shared" si="89"/>
        <v>98993509.914319694</v>
      </c>
      <c r="BG1225" s="223">
        <v>1176</v>
      </c>
      <c r="BH1225" s="227">
        <f t="shared" si="90"/>
        <v>9.8300000000000002E-3</v>
      </c>
      <c r="BI1225" s="226">
        <f t="shared" si="88"/>
        <v>973106.20245776256</v>
      </c>
      <c r="BJ1225" s="225">
        <f t="shared" si="91"/>
        <v>0</v>
      </c>
    </row>
    <row r="1226" spans="8:62" s="223" customFormat="1">
      <c r="H1226" s="219"/>
      <c r="I1226" s="219"/>
      <c r="J1226" s="219"/>
      <c r="K1226" s="219"/>
      <c r="L1226" s="219"/>
      <c r="M1226" s="219"/>
      <c r="BE1226" s="223">
        <v>1177</v>
      </c>
      <c r="BF1226" s="226">
        <f t="shared" si="89"/>
        <v>99966616.11677745</v>
      </c>
      <c r="BG1226" s="223">
        <v>1177</v>
      </c>
      <c r="BH1226" s="227">
        <f t="shared" si="90"/>
        <v>9.8300000000000002E-3</v>
      </c>
      <c r="BI1226" s="226">
        <f t="shared" si="88"/>
        <v>982671.83642792236</v>
      </c>
      <c r="BJ1226" s="225">
        <f t="shared" si="91"/>
        <v>0</v>
      </c>
    </row>
    <row r="1227" spans="8:62" s="223" customFormat="1">
      <c r="H1227" s="219"/>
      <c r="I1227" s="219"/>
      <c r="J1227" s="219"/>
      <c r="K1227" s="219"/>
      <c r="L1227" s="219"/>
      <c r="M1227" s="219"/>
      <c r="BE1227" s="223">
        <v>1178</v>
      </c>
      <c r="BF1227" s="226">
        <f t="shared" si="89"/>
        <v>100949287.95320538</v>
      </c>
      <c r="BG1227" s="223">
        <v>1178</v>
      </c>
      <c r="BH1227" s="227">
        <f t="shared" si="90"/>
        <v>9.8300000000000002E-3</v>
      </c>
      <c r="BI1227" s="226">
        <f t="shared" si="88"/>
        <v>992331.50058000884</v>
      </c>
      <c r="BJ1227" s="225">
        <f t="shared" si="91"/>
        <v>0</v>
      </c>
    </row>
    <row r="1228" spans="8:62" s="223" customFormat="1">
      <c r="H1228" s="219"/>
      <c r="I1228" s="219"/>
      <c r="J1228" s="219"/>
      <c r="K1228" s="219"/>
      <c r="L1228" s="219"/>
      <c r="M1228" s="219"/>
      <c r="BE1228" s="223">
        <v>1179</v>
      </c>
      <c r="BF1228" s="226">
        <f t="shared" si="89"/>
        <v>101941619.45378539</v>
      </c>
      <c r="BG1228" s="223">
        <v>1179</v>
      </c>
      <c r="BH1228" s="227">
        <f t="shared" si="90"/>
        <v>9.8300000000000002E-3</v>
      </c>
      <c r="BI1228" s="226">
        <f t="shared" si="88"/>
        <v>1002086.1192307104</v>
      </c>
      <c r="BJ1228" s="225">
        <f t="shared" si="91"/>
        <v>0</v>
      </c>
    </row>
    <row r="1229" spans="8:62" s="223" customFormat="1">
      <c r="H1229" s="219"/>
      <c r="I1229" s="219"/>
      <c r="J1229" s="219"/>
      <c r="K1229" s="219"/>
      <c r="L1229" s="219"/>
      <c r="M1229" s="219"/>
      <c r="BE1229" s="223">
        <v>1180</v>
      </c>
      <c r="BF1229" s="226">
        <f t="shared" si="89"/>
        <v>102943705.57301611</v>
      </c>
      <c r="BG1229" s="223">
        <v>1180</v>
      </c>
      <c r="BH1229" s="227">
        <f t="shared" si="90"/>
        <v>9.8300000000000002E-3</v>
      </c>
      <c r="BI1229" s="226">
        <f t="shared" si="88"/>
        <v>1011936.6257827483</v>
      </c>
      <c r="BJ1229" s="225">
        <f t="shared" si="91"/>
        <v>0</v>
      </c>
    </row>
    <row r="1230" spans="8:62" s="223" customFormat="1">
      <c r="H1230" s="219"/>
      <c r="I1230" s="219"/>
      <c r="J1230" s="219"/>
      <c r="K1230" s="219"/>
      <c r="L1230" s="219"/>
      <c r="M1230" s="219"/>
      <c r="BE1230" s="223">
        <v>1181</v>
      </c>
      <c r="BF1230" s="226">
        <f t="shared" si="89"/>
        <v>103955642.19879885</v>
      </c>
      <c r="BG1230" s="223">
        <v>1181</v>
      </c>
      <c r="BH1230" s="227">
        <f t="shared" si="90"/>
        <v>9.8300000000000002E-3</v>
      </c>
      <c r="BI1230" s="226">
        <f t="shared" si="88"/>
        <v>1021883.9628141928</v>
      </c>
      <c r="BJ1230" s="225">
        <f t="shared" si="91"/>
        <v>0</v>
      </c>
    </row>
    <row r="1231" spans="8:62" s="223" customFormat="1">
      <c r="H1231" s="219"/>
      <c r="I1231" s="219"/>
      <c r="J1231" s="219"/>
      <c r="K1231" s="219"/>
      <c r="L1231" s="219"/>
      <c r="M1231" s="219"/>
      <c r="BE1231" s="223">
        <v>1182</v>
      </c>
      <c r="BF1231" s="226">
        <f t="shared" si="89"/>
        <v>104977526.16161305</v>
      </c>
      <c r="BG1231" s="223">
        <v>1182</v>
      </c>
      <c r="BH1231" s="227">
        <f t="shared" si="90"/>
        <v>9.8300000000000002E-3</v>
      </c>
      <c r="BI1231" s="226">
        <f t="shared" si="88"/>
        <v>1031929.0821686563</v>
      </c>
      <c r="BJ1231" s="225">
        <f t="shared" si="91"/>
        <v>0</v>
      </c>
    </row>
    <row r="1232" spans="8:62" s="223" customFormat="1">
      <c r="H1232" s="219"/>
      <c r="I1232" s="219"/>
      <c r="J1232" s="219"/>
      <c r="K1232" s="219"/>
      <c r="L1232" s="219"/>
      <c r="M1232" s="219"/>
      <c r="BE1232" s="223">
        <v>1183</v>
      </c>
      <c r="BF1232" s="226">
        <f t="shared" si="89"/>
        <v>106009455.2437817</v>
      </c>
      <c r="BG1232" s="223">
        <v>1183</v>
      </c>
      <c r="BH1232" s="227">
        <f t="shared" si="90"/>
        <v>9.8300000000000002E-3</v>
      </c>
      <c r="BI1232" s="226">
        <f t="shared" si="88"/>
        <v>1042072.9450463741</v>
      </c>
      <c r="BJ1232" s="225">
        <f t="shared" si="91"/>
        <v>0</v>
      </c>
    </row>
    <row r="1233" spans="8:62" s="223" customFormat="1">
      <c r="H1233" s="219"/>
      <c r="I1233" s="219"/>
      <c r="J1233" s="219"/>
      <c r="K1233" s="219"/>
      <c r="L1233" s="219"/>
      <c r="M1233" s="219"/>
      <c r="BE1233" s="223">
        <v>1184</v>
      </c>
      <c r="BF1233" s="226">
        <f t="shared" si="89"/>
        <v>107051528.18882808</v>
      </c>
      <c r="BG1233" s="223">
        <v>1184</v>
      </c>
      <c r="BH1233" s="227">
        <f t="shared" si="90"/>
        <v>9.8300000000000002E-3</v>
      </c>
      <c r="BI1233" s="226">
        <f t="shared" si="88"/>
        <v>1052316.5220961801</v>
      </c>
      <c r="BJ1233" s="225">
        <f t="shared" si="91"/>
        <v>0</v>
      </c>
    </row>
    <row r="1234" spans="8:62" s="223" customFormat="1">
      <c r="H1234" s="219"/>
      <c r="I1234" s="219"/>
      <c r="J1234" s="219"/>
      <c r="K1234" s="219"/>
      <c r="L1234" s="219"/>
      <c r="M1234" s="219"/>
      <c r="BE1234" s="223">
        <v>1185</v>
      </c>
      <c r="BF1234" s="226">
        <f t="shared" si="89"/>
        <v>108103844.71092427</v>
      </c>
      <c r="BG1234" s="223">
        <v>1185</v>
      </c>
      <c r="BH1234" s="227">
        <f t="shared" si="90"/>
        <v>9.8300000000000002E-3</v>
      </c>
      <c r="BI1234" s="226">
        <f t="shared" si="88"/>
        <v>1062660.7935083855</v>
      </c>
      <c r="BJ1234" s="225">
        <f t="shared" si="91"/>
        <v>0</v>
      </c>
    </row>
    <row r="1235" spans="8:62" s="223" customFormat="1">
      <c r="H1235" s="219"/>
      <c r="I1235" s="219"/>
      <c r="J1235" s="219"/>
      <c r="K1235" s="219"/>
      <c r="L1235" s="219"/>
      <c r="M1235" s="219"/>
      <c r="BE1235" s="223">
        <v>1186</v>
      </c>
      <c r="BF1235" s="226">
        <f t="shared" si="89"/>
        <v>109166505.50443265</v>
      </c>
      <c r="BG1235" s="223">
        <v>1186</v>
      </c>
      <c r="BH1235" s="227">
        <f t="shared" si="90"/>
        <v>9.8300000000000002E-3</v>
      </c>
      <c r="BI1235" s="226">
        <f t="shared" si="88"/>
        <v>1073106.749108573</v>
      </c>
      <c r="BJ1235" s="225">
        <f t="shared" si="91"/>
        <v>0</v>
      </c>
    </row>
    <row r="1236" spans="8:62" s="223" customFormat="1">
      <c r="H1236" s="219"/>
      <c r="I1236" s="219"/>
      <c r="J1236" s="219"/>
      <c r="K1236" s="219"/>
      <c r="L1236" s="219"/>
      <c r="M1236" s="219"/>
      <c r="BE1236" s="223">
        <v>1187</v>
      </c>
      <c r="BF1236" s="226">
        <f t="shared" si="89"/>
        <v>110239612.25354122</v>
      </c>
      <c r="BG1236" s="223">
        <v>1187</v>
      </c>
      <c r="BH1236" s="227">
        <f t="shared" si="90"/>
        <v>9.8300000000000002E-3</v>
      </c>
      <c r="BI1236" s="226">
        <f t="shared" si="88"/>
        <v>1083655.3884523101</v>
      </c>
      <c r="BJ1236" s="225">
        <f t="shared" si="91"/>
        <v>0</v>
      </c>
    </row>
    <row r="1237" spans="8:62" s="223" customFormat="1">
      <c r="H1237" s="219"/>
      <c r="I1237" s="219"/>
      <c r="J1237" s="219"/>
      <c r="K1237" s="219"/>
      <c r="L1237" s="219"/>
      <c r="M1237" s="219"/>
      <c r="BE1237" s="223">
        <v>1188</v>
      </c>
      <c r="BF1237" s="226">
        <f t="shared" si="89"/>
        <v>111323267.64199352</v>
      </c>
      <c r="BG1237" s="223">
        <v>1188</v>
      </c>
      <c r="BH1237" s="227">
        <f t="shared" si="90"/>
        <v>9.8300000000000002E-3</v>
      </c>
      <c r="BI1237" s="226">
        <f t="shared" si="88"/>
        <v>1094307.7209207963</v>
      </c>
      <c r="BJ1237" s="225">
        <f t="shared" si="91"/>
        <v>0</v>
      </c>
    </row>
    <row r="1238" spans="8:62" s="223" customFormat="1">
      <c r="H1238" s="219"/>
      <c r="I1238" s="219"/>
      <c r="J1238" s="219"/>
      <c r="K1238" s="219"/>
      <c r="L1238" s="219"/>
      <c r="M1238" s="219"/>
      <c r="BE1238" s="223">
        <v>1189</v>
      </c>
      <c r="BF1238" s="226">
        <f t="shared" si="89"/>
        <v>112417575.36291432</v>
      </c>
      <c r="BG1238" s="223">
        <v>1189</v>
      </c>
      <c r="BH1238" s="227">
        <f t="shared" si="90"/>
        <v>9.8300000000000002E-3</v>
      </c>
      <c r="BI1238" s="226">
        <f t="shared" si="88"/>
        <v>1105064.7658174478</v>
      </c>
      <c r="BJ1238" s="225">
        <f t="shared" si="91"/>
        <v>0</v>
      </c>
    </row>
    <row r="1239" spans="8:62" s="223" customFormat="1">
      <c r="H1239" s="219"/>
      <c r="I1239" s="219"/>
      <c r="J1239" s="219"/>
      <c r="K1239" s="219"/>
      <c r="L1239" s="219"/>
      <c r="M1239" s="219"/>
      <c r="BE1239" s="223">
        <v>1190</v>
      </c>
      <c r="BF1239" s="226">
        <f t="shared" si="89"/>
        <v>113522640.12873177</v>
      </c>
      <c r="BG1239" s="223">
        <v>1190</v>
      </c>
      <c r="BH1239" s="227">
        <f t="shared" si="90"/>
        <v>9.8300000000000002E-3</v>
      </c>
      <c r="BI1239" s="226">
        <f t="shared" si="88"/>
        <v>1115927.5524654333</v>
      </c>
      <c r="BJ1239" s="225">
        <f t="shared" si="91"/>
        <v>0</v>
      </c>
    </row>
    <row r="1240" spans="8:62" s="223" customFormat="1">
      <c r="H1240" s="219"/>
      <c r="I1240" s="219"/>
      <c r="J1240" s="219"/>
      <c r="K1240" s="219"/>
      <c r="L1240" s="219"/>
      <c r="M1240" s="219"/>
      <c r="BE1240" s="223">
        <v>1191</v>
      </c>
      <c r="BF1240" s="226">
        <f t="shared" si="89"/>
        <v>114638567.68119721</v>
      </c>
      <c r="BG1240" s="223">
        <v>1191</v>
      </c>
      <c r="BH1240" s="227">
        <f t="shared" si="90"/>
        <v>9.8300000000000002E-3</v>
      </c>
      <c r="BI1240" s="226">
        <f t="shared" si="88"/>
        <v>1126897.1203061687</v>
      </c>
      <c r="BJ1240" s="225">
        <f t="shared" si="91"/>
        <v>0</v>
      </c>
    </row>
    <row r="1241" spans="8:62" s="223" customFormat="1">
      <c r="H1241" s="219"/>
      <c r="I1241" s="219"/>
      <c r="J1241" s="219"/>
      <c r="K1241" s="219"/>
      <c r="L1241" s="219"/>
      <c r="M1241" s="219"/>
      <c r="BE1241" s="223">
        <v>1192</v>
      </c>
      <c r="BF1241" s="226">
        <f t="shared" si="89"/>
        <v>115765464.80150338</v>
      </c>
      <c r="BG1241" s="223">
        <v>1192</v>
      </c>
      <c r="BH1241" s="227">
        <f t="shared" si="90"/>
        <v>9.8300000000000002E-3</v>
      </c>
      <c r="BI1241" s="226">
        <f t="shared" si="88"/>
        <v>1137974.5189987782</v>
      </c>
      <c r="BJ1241" s="225">
        <f t="shared" si="91"/>
        <v>0</v>
      </c>
    </row>
    <row r="1242" spans="8:62" s="223" customFormat="1">
      <c r="H1242" s="219"/>
      <c r="I1242" s="219"/>
      <c r="J1242" s="219"/>
      <c r="K1242" s="219"/>
      <c r="L1242" s="219"/>
      <c r="M1242" s="219"/>
      <c r="BE1242" s="223">
        <v>1193</v>
      </c>
      <c r="BF1242" s="226">
        <f t="shared" si="89"/>
        <v>116903439.32050215</v>
      </c>
      <c r="BG1242" s="223">
        <v>1193</v>
      </c>
      <c r="BH1242" s="227">
        <f t="shared" si="90"/>
        <v>9.8300000000000002E-3</v>
      </c>
      <c r="BI1242" s="226">
        <f t="shared" si="88"/>
        <v>1149160.8085205362</v>
      </c>
      <c r="BJ1242" s="225">
        <f t="shared" si="91"/>
        <v>0</v>
      </c>
    </row>
    <row r="1243" spans="8:62" s="223" customFormat="1">
      <c r="H1243" s="219"/>
      <c r="I1243" s="219"/>
      <c r="J1243" s="219"/>
      <c r="K1243" s="219"/>
      <c r="L1243" s="219"/>
      <c r="M1243" s="219"/>
      <c r="BE1243" s="223">
        <v>1194</v>
      </c>
      <c r="BF1243" s="226">
        <f t="shared" si="89"/>
        <v>118052600.12902269</v>
      </c>
      <c r="BG1243" s="223">
        <v>1194</v>
      </c>
      <c r="BH1243" s="227">
        <f t="shared" si="90"/>
        <v>9.8300000000000002E-3</v>
      </c>
      <c r="BI1243" s="226">
        <f t="shared" si="88"/>
        <v>1160457.059268293</v>
      </c>
      <c r="BJ1243" s="225">
        <f t="shared" si="91"/>
        <v>0</v>
      </c>
    </row>
    <row r="1244" spans="8:62" s="223" customFormat="1">
      <c r="H1244" s="219"/>
      <c r="I1244" s="219"/>
      <c r="J1244" s="219"/>
      <c r="K1244" s="219"/>
      <c r="L1244" s="219"/>
      <c r="M1244" s="219"/>
      <c r="BE1244" s="223">
        <v>1195</v>
      </c>
      <c r="BF1244" s="226">
        <f t="shared" si="89"/>
        <v>119213057.18829098</v>
      </c>
      <c r="BG1244" s="223">
        <v>1195</v>
      </c>
      <c r="BH1244" s="227">
        <f t="shared" si="90"/>
        <v>9.8300000000000002E-3</v>
      </c>
      <c r="BI1244" s="226">
        <f t="shared" si="88"/>
        <v>1171864.3521609004</v>
      </c>
      <c r="BJ1244" s="225">
        <f t="shared" si="91"/>
        <v>0</v>
      </c>
    </row>
    <row r="1245" spans="8:62" s="223" customFormat="1">
      <c r="H1245" s="219"/>
      <c r="I1245" s="219"/>
      <c r="J1245" s="219"/>
      <c r="K1245" s="219"/>
      <c r="L1245" s="219"/>
      <c r="M1245" s="219"/>
      <c r="BE1245" s="223">
        <v>1196</v>
      </c>
      <c r="BF1245" s="226">
        <f t="shared" si="89"/>
        <v>120384921.54045188</v>
      </c>
      <c r="BG1245" s="223">
        <v>1196</v>
      </c>
      <c r="BH1245" s="227">
        <f t="shared" si="90"/>
        <v>9.8300000000000002E-3</v>
      </c>
      <c r="BI1245" s="226">
        <f t="shared" si="88"/>
        <v>1183383.7787426421</v>
      </c>
      <c r="BJ1245" s="225">
        <f t="shared" si="91"/>
        <v>0</v>
      </c>
    </row>
    <row r="1246" spans="8:62" s="223" customFormat="1">
      <c r="H1246" s="219"/>
      <c r="I1246" s="219"/>
      <c r="J1246" s="219"/>
      <c r="K1246" s="219"/>
      <c r="L1246" s="219"/>
      <c r="M1246" s="219"/>
      <c r="BE1246" s="223">
        <v>1197</v>
      </c>
      <c r="BF1246" s="226">
        <f t="shared" si="89"/>
        <v>121568305.31919453</v>
      </c>
      <c r="BG1246" s="223">
        <v>1197</v>
      </c>
      <c r="BH1246" s="227">
        <f t="shared" si="90"/>
        <v>9.8300000000000002E-3</v>
      </c>
      <c r="BI1246" s="226">
        <f t="shared" si="88"/>
        <v>1195016.4412876822</v>
      </c>
      <c r="BJ1246" s="225">
        <f t="shared" si="91"/>
        <v>0</v>
      </c>
    </row>
    <row r="1247" spans="8:62" s="223" customFormat="1">
      <c r="H1247" s="219"/>
      <c r="I1247" s="219"/>
      <c r="J1247" s="219"/>
      <c r="K1247" s="219"/>
      <c r="L1247" s="219"/>
      <c r="M1247" s="219"/>
      <c r="BE1247" s="223">
        <v>1198</v>
      </c>
      <c r="BF1247" s="226">
        <f t="shared" si="89"/>
        <v>122763321.76048221</v>
      </c>
      <c r="BG1247" s="223">
        <v>1198</v>
      </c>
      <c r="BH1247" s="227">
        <f t="shared" si="90"/>
        <v>9.8300000000000002E-3</v>
      </c>
      <c r="BI1247" s="226">
        <f t="shared" si="88"/>
        <v>1206763.4529055401</v>
      </c>
      <c r="BJ1247" s="225">
        <f t="shared" si="91"/>
        <v>0</v>
      </c>
    </row>
    <row r="1248" spans="8:62" s="223" customFormat="1">
      <c r="H1248" s="219"/>
      <c r="I1248" s="219"/>
      <c r="J1248" s="219"/>
      <c r="K1248" s="219"/>
      <c r="L1248" s="219"/>
      <c r="M1248" s="219"/>
      <c r="BE1248" s="223">
        <v>1199</v>
      </c>
      <c r="BF1248" s="226">
        <f t="shared" si="89"/>
        <v>123970085.21338774</v>
      </c>
      <c r="BG1248" s="223">
        <v>1199</v>
      </c>
      <c r="BH1248" s="227">
        <f t="shared" si="90"/>
        <v>9.8300000000000002E-3</v>
      </c>
      <c r="BI1248" s="226">
        <f t="shared" si="88"/>
        <v>1218625.9376476016</v>
      </c>
      <c r="BJ1248" s="225">
        <f t="shared" si="91"/>
        <v>0</v>
      </c>
    </row>
    <row r="1249" spans="8:62" s="223" customFormat="1">
      <c r="H1249" s="219"/>
      <c r="I1249" s="219"/>
      <c r="J1249" s="219"/>
      <c r="K1249" s="219"/>
      <c r="L1249" s="219"/>
      <c r="M1249" s="219"/>
      <c r="BE1249" s="223">
        <v>1200</v>
      </c>
      <c r="BF1249" s="226">
        <f t="shared" si="89"/>
        <v>125188711.15103534</v>
      </c>
      <c r="BG1249" s="223">
        <v>1200</v>
      </c>
      <c r="BH1249" s="227">
        <f t="shared" si="90"/>
        <v>9.8300000000000002E-3</v>
      </c>
      <c r="BI1249" s="226">
        <f t="shared" si="88"/>
        <v>1230605.0306146774</v>
      </c>
      <c r="BJ1249" s="225">
        <f t="shared" si="91"/>
        <v>0</v>
      </c>
    </row>
    <row r="1250" spans="8:62" s="223" customFormat="1">
      <c r="H1250" s="219"/>
      <c r="I1250" s="219"/>
      <c r="J1250" s="219"/>
      <c r="K1250" s="219"/>
      <c r="L1250" s="219"/>
      <c r="M1250" s="219"/>
      <c r="BF1250" s="224"/>
    </row>
    <row r="1251" spans="8:62" s="223" customFormat="1">
      <c r="H1251" s="219"/>
      <c r="I1251" s="219"/>
      <c r="J1251" s="219"/>
      <c r="K1251" s="219"/>
      <c r="L1251" s="219"/>
      <c r="M1251" s="219"/>
      <c r="BF1251" s="224"/>
    </row>
    <row r="1252" spans="8:62" s="223" customFormat="1">
      <c r="H1252" s="219"/>
      <c r="I1252" s="219"/>
      <c r="J1252" s="219"/>
      <c r="K1252" s="219"/>
      <c r="L1252" s="219"/>
      <c r="M1252" s="219"/>
      <c r="BF1252" s="224"/>
    </row>
    <row r="1253" spans="8:62" s="223" customFormat="1">
      <c r="H1253" s="219"/>
      <c r="I1253" s="219"/>
      <c r="J1253" s="219"/>
      <c r="K1253" s="219"/>
      <c r="L1253" s="219"/>
      <c r="M1253" s="219"/>
      <c r="BF1253" s="224"/>
    </row>
    <row r="1254" spans="8:62" s="223" customFormat="1">
      <c r="H1254" s="219"/>
      <c r="I1254" s="219"/>
      <c r="J1254" s="219"/>
      <c r="K1254" s="219"/>
      <c r="L1254" s="219"/>
      <c r="M1254" s="219"/>
      <c r="BF1254" s="224"/>
    </row>
    <row r="1255" spans="8:62" s="223" customFormat="1">
      <c r="H1255" s="219"/>
      <c r="I1255" s="219"/>
      <c r="J1255" s="219"/>
      <c r="K1255" s="219"/>
      <c r="L1255" s="219"/>
      <c r="M1255" s="219"/>
      <c r="BF1255" s="224"/>
    </row>
    <row r="1256" spans="8:62" s="223" customFormat="1">
      <c r="H1256" s="219"/>
      <c r="I1256" s="219"/>
      <c r="J1256" s="219"/>
      <c r="K1256" s="219"/>
      <c r="L1256" s="219"/>
      <c r="M1256" s="219"/>
      <c r="BF1256" s="224"/>
    </row>
    <row r="1257" spans="8:62" s="223" customFormat="1">
      <c r="H1257" s="219"/>
      <c r="I1257" s="219"/>
      <c r="J1257" s="219"/>
      <c r="K1257" s="219"/>
      <c r="L1257" s="219"/>
      <c r="M1257" s="219"/>
      <c r="BF1257" s="224"/>
    </row>
    <row r="1258" spans="8:62" s="223" customFormat="1">
      <c r="H1258" s="219"/>
      <c r="I1258" s="219"/>
      <c r="J1258" s="219"/>
      <c r="K1258" s="219"/>
      <c r="L1258" s="219"/>
      <c r="M1258" s="219"/>
      <c r="BF1258" s="224"/>
    </row>
    <row r="1259" spans="8:62" s="223" customFormat="1">
      <c r="H1259" s="219"/>
      <c r="I1259" s="219"/>
      <c r="J1259" s="219"/>
      <c r="K1259" s="219"/>
      <c r="L1259" s="219"/>
      <c r="M1259" s="219"/>
      <c r="BF1259" s="224"/>
    </row>
    <row r="1260" spans="8:62" s="223" customFormat="1">
      <c r="H1260" s="219"/>
      <c r="I1260" s="219"/>
      <c r="J1260" s="219"/>
      <c r="K1260" s="219"/>
      <c r="L1260" s="219"/>
      <c r="M1260" s="219"/>
      <c r="BF1260" s="224"/>
    </row>
    <row r="1261" spans="8:62" s="223" customFormat="1">
      <c r="H1261" s="219"/>
      <c r="I1261" s="219"/>
      <c r="J1261" s="219"/>
      <c r="K1261" s="219"/>
      <c r="L1261" s="219"/>
      <c r="M1261" s="219"/>
      <c r="BF1261" s="224"/>
    </row>
    <row r="1262" spans="8:62" s="219" customFormat="1">
      <c r="BF1262" s="222"/>
    </row>
    <row r="1263" spans="8:62" s="219" customFormat="1">
      <c r="BF1263" s="222"/>
    </row>
    <row r="1264" spans="8:62" s="219" customFormat="1">
      <c r="BF1264" s="222"/>
    </row>
    <row r="1265" spans="58:58" s="219" customFormat="1">
      <c r="BF1265" s="222"/>
    </row>
    <row r="1266" spans="58:58" s="219" customFormat="1">
      <c r="BF1266" s="222"/>
    </row>
    <row r="1267" spans="58:58" s="219" customFormat="1">
      <c r="BF1267" s="222"/>
    </row>
    <row r="1268" spans="58:58" s="219" customFormat="1">
      <c r="BF1268" s="222"/>
    </row>
    <row r="1269" spans="58:58" s="219" customFormat="1">
      <c r="BF1269" s="222"/>
    </row>
    <row r="1270" spans="58:58" s="219" customFormat="1">
      <c r="BF1270" s="222"/>
    </row>
    <row r="1271" spans="58:58" s="219" customFormat="1">
      <c r="BF1271" s="222"/>
    </row>
    <row r="1272" spans="58:58" s="219" customFormat="1">
      <c r="BF1272" s="222"/>
    </row>
    <row r="1273" spans="58:58" s="219" customFormat="1">
      <c r="BF1273" s="222"/>
    </row>
    <row r="1274" spans="58:58" s="219" customFormat="1">
      <c r="BF1274" s="222"/>
    </row>
    <row r="1275" spans="58:58" s="219" customFormat="1">
      <c r="BF1275" s="222"/>
    </row>
    <row r="1276" spans="58:58" s="219" customFormat="1">
      <c r="BF1276" s="222"/>
    </row>
    <row r="1277" spans="58:58" s="219" customFormat="1">
      <c r="BF1277" s="222"/>
    </row>
    <row r="1278" spans="58:58" s="219" customFormat="1">
      <c r="BF1278" s="222"/>
    </row>
    <row r="1279" spans="58:58" s="219" customFormat="1">
      <c r="BF1279" s="222"/>
    </row>
    <row r="1280" spans="58:58" s="219" customFormat="1">
      <c r="BF1280" s="222"/>
    </row>
    <row r="1281" spans="58:58" s="219" customFormat="1">
      <c r="BF1281" s="222"/>
    </row>
    <row r="1282" spans="58:58" s="219" customFormat="1">
      <c r="BF1282" s="222"/>
    </row>
    <row r="1283" spans="58:58" s="219" customFormat="1">
      <c r="BF1283" s="222"/>
    </row>
    <row r="1284" spans="58:58" s="219" customFormat="1">
      <c r="BF1284" s="222"/>
    </row>
    <row r="1285" spans="58:58" s="219" customFormat="1">
      <c r="BF1285" s="222"/>
    </row>
    <row r="1286" spans="58:58" s="219" customFormat="1">
      <c r="BF1286" s="222"/>
    </row>
    <row r="1287" spans="58:58" s="219" customFormat="1">
      <c r="BF1287" s="222"/>
    </row>
    <row r="1288" spans="58:58" s="219" customFormat="1">
      <c r="BF1288" s="222"/>
    </row>
    <row r="1289" spans="58:58" s="219" customFormat="1">
      <c r="BF1289" s="222"/>
    </row>
    <row r="1290" spans="58:58" s="219" customFormat="1">
      <c r="BF1290" s="222"/>
    </row>
    <row r="1291" spans="58:58" s="219" customFormat="1">
      <c r="BF1291" s="222"/>
    </row>
    <row r="1292" spans="58:58" s="219" customFormat="1">
      <c r="BF1292" s="222"/>
    </row>
    <row r="1293" spans="58:58" s="219" customFormat="1">
      <c r="BF1293" s="222"/>
    </row>
    <row r="1294" spans="58:58" s="219" customFormat="1">
      <c r="BF1294" s="222"/>
    </row>
    <row r="1295" spans="58:58" s="219" customFormat="1">
      <c r="BF1295" s="222"/>
    </row>
    <row r="1296" spans="58:58" s="219" customFormat="1">
      <c r="BF1296" s="222"/>
    </row>
    <row r="1297" spans="9:58" s="219" customFormat="1">
      <c r="BF1297" s="222"/>
    </row>
    <row r="1298" spans="9:58" s="219" customFormat="1">
      <c r="BF1298" s="222"/>
    </row>
    <row r="1299" spans="9:58" s="219" customFormat="1">
      <c r="BF1299" s="222"/>
    </row>
    <row r="1300" spans="9:58" s="219" customFormat="1">
      <c r="BF1300" s="222"/>
    </row>
    <row r="1301" spans="9:58" s="219" customFormat="1">
      <c r="BF1301" s="222"/>
    </row>
    <row r="1302" spans="9:58" s="219" customFormat="1">
      <c r="BF1302" s="222"/>
    </row>
    <row r="1303" spans="9:58" s="219" customFormat="1">
      <c r="BF1303" s="222"/>
    </row>
    <row r="1304" spans="9:58" s="219" customFormat="1">
      <c r="BF1304" s="222"/>
    </row>
    <row r="1305" spans="9:58" s="219" customFormat="1">
      <c r="BF1305" s="222"/>
    </row>
    <row r="1306" spans="9:58" s="219" customFormat="1">
      <c r="BF1306" s="222"/>
    </row>
    <row r="1307" spans="9:58" s="219" customFormat="1">
      <c r="BF1307" s="222"/>
    </row>
    <row r="1308" spans="9:58" s="219" customFormat="1">
      <c r="BF1308" s="222"/>
    </row>
    <row r="1309" spans="9:58" s="219" customFormat="1">
      <c r="BF1309" s="222"/>
    </row>
    <row r="1310" spans="9:58" s="219" customFormat="1">
      <c r="I1310" s="221"/>
      <c r="J1310" s="221"/>
      <c r="K1310" s="221"/>
      <c r="L1310" s="221"/>
      <c r="BF1310" s="222"/>
    </row>
    <row r="1311" spans="9:58" s="219" customFormat="1">
      <c r="I1311" s="221"/>
      <c r="J1311" s="221"/>
      <c r="K1311" s="221"/>
      <c r="L1311" s="221"/>
      <c r="BF1311" s="222"/>
    </row>
    <row r="1312" spans="9:58" s="219" customFormat="1">
      <c r="I1312" s="221"/>
      <c r="J1312" s="221"/>
      <c r="K1312" s="221"/>
      <c r="L1312" s="221"/>
      <c r="BF1312" s="222"/>
    </row>
    <row r="1313" spans="9:58" s="219" customFormat="1">
      <c r="I1313" s="221"/>
      <c r="J1313" s="221"/>
      <c r="K1313" s="221"/>
      <c r="L1313" s="221"/>
      <c r="BF1313" s="222"/>
    </row>
    <row r="1314" spans="9:58" s="219" customFormat="1">
      <c r="I1314" s="221"/>
      <c r="J1314" s="221"/>
      <c r="K1314" s="221"/>
      <c r="L1314" s="221"/>
      <c r="BF1314" s="222"/>
    </row>
    <row r="1315" spans="9:58" s="219" customFormat="1">
      <c r="I1315" s="221"/>
      <c r="J1315" s="221"/>
      <c r="K1315" s="221"/>
      <c r="L1315" s="221"/>
      <c r="BF1315" s="222"/>
    </row>
    <row r="1316" spans="9:58" s="219" customFormat="1">
      <c r="I1316" s="221"/>
      <c r="J1316" s="221"/>
      <c r="K1316" s="221"/>
      <c r="L1316" s="221"/>
      <c r="BF1316" s="222"/>
    </row>
    <row r="1317" spans="9:58" s="219" customFormat="1">
      <c r="I1317" s="221"/>
      <c r="J1317" s="221"/>
      <c r="K1317" s="221"/>
      <c r="L1317" s="221"/>
      <c r="BF1317" s="222"/>
    </row>
    <row r="1318" spans="9:58" s="219" customFormat="1">
      <c r="I1318" s="221"/>
      <c r="J1318" s="221"/>
      <c r="K1318" s="221"/>
      <c r="L1318" s="221"/>
      <c r="BF1318" s="222"/>
    </row>
    <row r="1319" spans="9:58" s="219" customFormat="1">
      <c r="I1319" s="221"/>
      <c r="J1319" s="221"/>
      <c r="K1319" s="221"/>
      <c r="L1319" s="221"/>
      <c r="BF1319" s="222"/>
    </row>
    <row r="1320" spans="9:58" s="219" customFormat="1">
      <c r="I1320" s="221"/>
      <c r="J1320" s="221"/>
      <c r="K1320" s="221"/>
      <c r="L1320" s="221"/>
      <c r="BF1320" s="222"/>
    </row>
    <row r="1321" spans="9:58" s="219" customFormat="1">
      <c r="I1321" s="221"/>
      <c r="J1321" s="221"/>
      <c r="K1321" s="221"/>
      <c r="L1321" s="221"/>
      <c r="BF1321" s="222"/>
    </row>
    <row r="1322" spans="9:58" s="219" customFormat="1">
      <c r="I1322" s="221"/>
      <c r="J1322" s="221"/>
      <c r="K1322" s="221"/>
      <c r="L1322" s="221"/>
      <c r="BF1322" s="222"/>
    </row>
    <row r="1323" spans="9:58" s="219" customFormat="1">
      <c r="I1323" s="221"/>
      <c r="J1323" s="221"/>
      <c r="K1323" s="221"/>
      <c r="L1323" s="221"/>
      <c r="BF1323" s="222"/>
    </row>
    <row r="1324" spans="9:58" s="219" customFormat="1">
      <c r="I1324" s="221"/>
      <c r="J1324" s="221"/>
      <c r="K1324" s="221"/>
      <c r="L1324" s="221"/>
      <c r="BF1324" s="222"/>
    </row>
    <row r="1325" spans="9:58" s="219" customFormat="1">
      <c r="I1325" s="221"/>
      <c r="J1325" s="221"/>
      <c r="K1325" s="221"/>
      <c r="L1325" s="221"/>
      <c r="BF1325" s="222"/>
    </row>
    <row r="1326" spans="9:58" s="219" customFormat="1">
      <c r="I1326" s="221"/>
      <c r="J1326" s="221"/>
      <c r="K1326" s="221"/>
      <c r="L1326" s="221"/>
      <c r="BF1326" s="222"/>
    </row>
    <row r="1327" spans="9:58" s="219" customFormat="1">
      <c r="I1327" s="221"/>
      <c r="J1327" s="221"/>
      <c r="K1327" s="221"/>
      <c r="L1327" s="221"/>
      <c r="BF1327" s="222"/>
    </row>
    <row r="1328" spans="9:58" s="219" customFormat="1">
      <c r="I1328" s="221"/>
      <c r="J1328" s="221"/>
      <c r="K1328" s="221"/>
      <c r="L1328" s="221"/>
      <c r="BF1328" s="222"/>
    </row>
    <row r="1329" spans="9:58" s="219" customFormat="1">
      <c r="I1329" s="221"/>
      <c r="J1329" s="221"/>
      <c r="K1329" s="221"/>
      <c r="L1329" s="221"/>
      <c r="BF1329" s="222"/>
    </row>
    <row r="1330" spans="9:58" s="219" customFormat="1">
      <c r="I1330" s="221"/>
      <c r="J1330" s="221"/>
      <c r="K1330" s="221"/>
      <c r="L1330" s="221"/>
      <c r="BF1330" s="222"/>
    </row>
    <row r="1331" spans="9:58" s="219" customFormat="1">
      <c r="I1331" s="221"/>
      <c r="J1331" s="221"/>
      <c r="K1331" s="221"/>
      <c r="L1331" s="221"/>
      <c r="BF1331" s="222"/>
    </row>
    <row r="1332" spans="9:58" s="219" customFormat="1">
      <c r="I1332" s="221"/>
      <c r="J1332" s="221"/>
      <c r="K1332" s="221"/>
      <c r="L1332" s="221"/>
      <c r="BF1332" s="222"/>
    </row>
    <row r="1333" spans="9:58" s="219" customFormat="1">
      <c r="I1333" s="221"/>
      <c r="J1333" s="221"/>
      <c r="K1333" s="221"/>
      <c r="L1333" s="221"/>
      <c r="BF1333" s="222"/>
    </row>
    <row r="1334" spans="9:58" s="219" customFormat="1">
      <c r="I1334" s="221"/>
      <c r="J1334" s="221"/>
      <c r="K1334" s="221"/>
      <c r="L1334" s="221"/>
      <c r="BF1334" s="222"/>
    </row>
    <row r="1335" spans="9:58" s="219" customFormat="1">
      <c r="I1335" s="221"/>
      <c r="J1335" s="221"/>
      <c r="K1335" s="221"/>
      <c r="L1335" s="221"/>
      <c r="BF1335" s="222"/>
    </row>
    <row r="1336" spans="9:58" s="219" customFormat="1">
      <c r="I1336" s="221"/>
      <c r="J1336" s="221"/>
      <c r="K1336" s="221"/>
      <c r="L1336" s="221"/>
      <c r="BF1336" s="222"/>
    </row>
    <row r="1337" spans="9:58" s="219" customFormat="1">
      <c r="I1337" s="221"/>
      <c r="J1337" s="221"/>
      <c r="K1337" s="221"/>
      <c r="L1337" s="221"/>
      <c r="BF1337" s="222"/>
    </row>
    <row r="1338" spans="9:58" s="219" customFormat="1">
      <c r="I1338" s="221"/>
      <c r="J1338" s="221"/>
      <c r="K1338" s="221"/>
      <c r="L1338" s="221"/>
      <c r="BF1338" s="222"/>
    </row>
    <row r="1339" spans="9:58" s="219" customFormat="1">
      <c r="I1339" s="221"/>
      <c r="J1339" s="221"/>
      <c r="K1339" s="221"/>
      <c r="L1339" s="221"/>
      <c r="BF1339" s="222"/>
    </row>
    <row r="1340" spans="9:58" s="219" customFormat="1">
      <c r="I1340" s="221"/>
      <c r="J1340" s="221"/>
      <c r="K1340" s="221"/>
      <c r="L1340" s="221"/>
      <c r="BF1340" s="222"/>
    </row>
    <row r="1341" spans="9:58" s="219" customFormat="1">
      <c r="I1341" s="221"/>
      <c r="J1341" s="221"/>
      <c r="K1341" s="221"/>
      <c r="L1341" s="221"/>
      <c r="BF1341" s="222"/>
    </row>
    <row r="1342" spans="9:58" s="219" customFormat="1">
      <c r="I1342" s="221"/>
      <c r="J1342" s="221"/>
      <c r="K1342" s="221"/>
      <c r="L1342" s="221"/>
      <c r="BF1342" s="222"/>
    </row>
    <row r="1343" spans="9:58" s="219" customFormat="1">
      <c r="I1343" s="221"/>
      <c r="J1343" s="221"/>
      <c r="K1343" s="221"/>
      <c r="L1343" s="221"/>
      <c r="BF1343" s="222"/>
    </row>
    <row r="1344" spans="9:58" s="219" customFormat="1">
      <c r="I1344" s="221"/>
      <c r="J1344" s="221"/>
      <c r="K1344" s="221"/>
      <c r="L1344" s="221"/>
      <c r="BF1344" s="222"/>
    </row>
    <row r="1345" spans="9:58" s="219" customFormat="1">
      <c r="I1345" s="221"/>
      <c r="J1345" s="221"/>
      <c r="K1345" s="221"/>
      <c r="L1345" s="221"/>
      <c r="BF1345" s="222"/>
    </row>
    <row r="1346" spans="9:58" s="219" customFormat="1">
      <c r="I1346" s="221"/>
      <c r="J1346" s="221"/>
      <c r="K1346" s="221"/>
      <c r="L1346" s="221"/>
      <c r="BF1346" s="222"/>
    </row>
    <row r="1347" spans="9:58" s="219" customFormat="1">
      <c r="I1347" s="221"/>
      <c r="J1347" s="221"/>
      <c r="K1347" s="221"/>
      <c r="L1347" s="221"/>
      <c r="BF1347" s="222"/>
    </row>
    <row r="1348" spans="9:58" s="219" customFormat="1">
      <c r="I1348" s="221"/>
      <c r="J1348" s="221"/>
      <c r="K1348" s="221"/>
      <c r="L1348" s="221"/>
      <c r="BF1348" s="222"/>
    </row>
    <row r="1349" spans="9:58" s="219" customFormat="1">
      <c r="I1349" s="221"/>
      <c r="J1349" s="221"/>
      <c r="K1349" s="221"/>
      <c r="L1349" s="221"/>
      <c r="BF1349" s="222"/>
    </row>
    <row r="1350" spans="9:58" s="219" customFormat="1">
      <c r="I1350" s="221"/>
      <c r="J1350" s="221"/>
      <c r="K1350" s="221"/>
      <c r="L1350" s="221"/>
      <c r="BF1350" s="222"/>
    </row>
    <row r="1351" spans="9:58" s="219" customFormat="1">
      <c r="I1351" s="221"/>
      <c r="J1351" s="221"/>
      <c r="K1351" s="221"/>
      <c r="L1351" s="221"/>
      <c r="BF1351" s="222"/>
    </row>
    <row r="1352" spans="9:58" s="219" customFormat="1">
      <c r="I1352" s="221"/>
      <c r="J1352" s="221"/>
      <c r="K1352" s="221"/>
      <c r="L1352" s="221"/>
      <c r="BF1352" s="222"/>
    </row>
    <row r="1353" spans="9:58" s="219" customFormat="1">
      <c r="I1353" s="221"/>
      <c r="J1353" s="221"/>
      <c r="K1353" s="221"/>
      <c r="L1353" s="221"/>
      <c r="BF1353" s="222"/>
    </row>
    <row r="1354" spans="9:58" s="219" customFormat="1">
      <c r="I1354" s="221"/>
      <c r="J1354" s="221"/>
      <c r="K1354" s="221"/>
      <c r="L1354" s="221"/>
      <c r="BF1354" s="222"/>
    </row>
    <row r="1355" spans="9:58" s="219" customFormat="1">
      <c r="I1355" s="221"/>
      <c r="J1355" s="221"/>
      <c r="K1355" s="221"/>
      <c r="L1355" s="221"/>
      <c r="BF1355" s="222"/>
    </row>
    <row r="1356" spans="9:58" s="219" customFormat="1">
      <c r="I1356" s="221"/>
      <c r="J1356" s="221"/>
      <c r="K1356" s="221"/>
      <c r="L1356" s="221"/>
      <c r="BF1356" s="222"/>
    </row>
    <row r="1357" spans="9:58" s="219" customFormat="1">
      <c r="I1357" s="221"/>
      <c r="J1357" s="221"/>
      <c r="K1357" s="221"/>
      <c r="L1357" s="221"/>
      <c r="BF1357" s="222"/>
    </row>
    <row r="1358" spans="9:58" s="219" customFormat="1">
      <c r="I1358" s="221"/>
      <c r="J1358" s="221"/>
      <c r="K1358" s="221"/>
      <c r="L1358" s="221"/>
      <c r="BF1358" s="222"/>
    </row>
    <row r="1359" spans="9:58" s="219" customFormat="1">
      <c r="I1359" s="221"/>
      <c r="J1359" s="221"/>
      <c r="K1359" s="221"/>
      <c r="L1359" s="221"/>
      <c r="BF1359" s="222"/>
    </row>
    <row r="1360" spans="9:58" s="219" customFormat="1">
      <c r="I1360" s="221"/>
      <c r="J1360" s="221"/>
      <c r="K1360" s="221"/>
      <c r="L1360" s="221"/>
      <c r="BF1360" s="222"/>
    </row>
    <row r="1361" spans="9:58" s="219" customFormat="1">
      <c r="I1361" s="221"/>
      <c r="J1361" s="221"/>
      <c r="K1361" s="221"/>
      <c r="L1361" s="221"/>
      <c r="BF1361" s="222"/>
    </row>
    <row r="1362" spans="9:58" s="219" customFormat="1">
      <c r="I1362" s="221"/>
      <c r="J1362" s="221"/>
      <c r="K1362" s="221"/>
      <c r="L1362" s="221"/>
      <c r="BF1362" s="222"/>
    </row>
    <row r="1363" spans="9:58" s="219" customFormat="1">
      <c r="I1363" s="221"/>
      <c r="J1363" s="221"/>
      <c r="K1363" s="221"/>
      <c r="L1363" s="221"/>
      <c r="BF1363" s="222"/>
    </row>
    <row r="1364" spans="9:58" s="219" customFormat="1">
      <c r="I1364" s="221"/>
      <c r="J1364" s="221"/>
      <c r="K1364" s="221"/>
      <c r="L1364" s="221"/>
      <c r="BF1364" s="222"/>
    </row>
    <row r="1365" spans="9:58" s="219" customFormat="1">
      <c r="I1365" s="221"/>
      <c r="J1365" s="221"/>
      <c r="K1365" s="221"/>
      <c r="L1365" s="221"/>
      <c r="BF1365" s="222"/>
    </row>
    <row r="1366" spans="9:58" s="219" customFormat="1">
      <c r="I1366" s="221"/>
      <c r="J1366" s="221"/>
      <c r="K1366" s="221"/>
      <c r="L1366" s="221"/>
      <c r="BF1366" s="222"/>
    </row>
    <row r="1367" spans="9:58" s="219" customFormat="1">
      <c r="I1367" s="221"/>
      <c r="J1367" s="221"/>
      <c r="K1367" s="221"/>
      <c r="L1367" s="221"/>
      <c r="BF1367" s="222"/>
    </row>
    <row r="1368" spans="9:58" s="219" customFormat="1">
      <c r="I1368" s="221"/>
      <c r="J1368" s="221"/>
      <c r="K1368" s="221"/>
      <c r="L1368" s="221"/>
      <c r="BF1368" s="222"/>
    </row>
    <row r="1369" spans="9:58" s="219" customFormat="1">
      <c r="I1369" s="221"/>
      <c r="J1369" s="221"/>
      <c r="K1369" s="221"/>
      <c r="L1369" s="221"/>
      <c r="BF1369" s="222"/>
    </row>
    <row r="1370" spans="9:58" s="219" customFormat="1">
      <c r="I1370" s="221"/>
      <c r="J1370" s="221"/>
      <c r="K1370" s="221"/>
      <c r="L1370" s="221"/>
      <c r="BF1370" s="222"/>
    </row>
    <row r="1371" spans="9:58" s="219" customFormat="1">
      <c r="I1371" s="221"/>
      <c r="J1371" s="221"/>
      <c r="K1371" s="221"/>
      <c r="L1371" s="221"/>
      <c r="BF1371" s="222"/>
    </row>
    <row r="1372" spans="9:58" s="219" customFormat="1">
      <c r="I1372" s="221"/>
      <c r="J1372" s="221"/>
      <c r="K1372" s="221"/>
      <c r="L1372" s="221"/>
      <c r="BF1372" s="222"/>
    </row>
    <row r="1373" spans="9:58" s="219" customFormat="1">
      <c r="I1373" s="221"/>
      <c r="J1373" s="221"/>
      <c r="K1373" s="221"/>
      <c r="L1373" s="221"/>
      <c r="BF1373" s="222"/>
    </row>
    <row r="1374" spans="9:58" s="219" customFormat="1">
      <c r="I1374" s="221"/>
      <c r="J1374" s="221"/>
      <c r="K1374" s="221"/>
      <c r="L1374" s="221"/>
      <c r="BF1374" s="222"/>
    </row>
    <row r="1375" spans="9:58" s="219" customFormat="1">
      <c r="I1375" s="221"/>
      <c r="J1375" s="221"/>
      <c r="K1375" s="221"/>
      <c r="L1375" s="221"/>
      <c r="BF1375" s="222"/>
    </row>
    <row r="1376" spans="9:58" s="219" customFormat="1">
      <c r="I1376" s="221"/>
      <c r="J1376" s="221"/>
      <c r="K1376" s="221"/>
      <c r="L1376" s="221"/>
      <c r="BF1376" s="222"/>
    </row>
    <row r="1377" spans="9:58" s="219" customFormat="1">
      <c r="I1377" s="221"/>
      <c r="J1377" s="221"/>
      <c r="K1377" s="221"/>
      <c r="L1377" s="221"/>
      <c r="BF1377" s="222"/>
    </row>
    <row r="1378" spans="9:58" s="219" customFormat="1">
      <c r="I1378" s="221"/>
      <c r="J1378" s="221"/>
      <c r="K1378" s="221"/>
      <c r="L1378" s="221"/>
      <c r="BF1378" s="222"/>
    </row>
    <row r="1379" spans="9:58" s="219" customFormat="1">
      <c r="I1379" s="221"/>
      <c r="J1379" s="221"/>
      <c r="K1379" s="221"/>
      <c r="L1379" s="221"/>
      <c r="BF1379" s="222"/>
    </row>
    <row r="1380" spans="9:58" s="219" customFormat="1">
      <c r="I1380" s="221"/>
      <c r="J1380" s="221"/>
      <c r="K1380" s="221"/>
      <c r="L1380" s="221"/>
      <c r="BF1380" s="222"/>
    </row>
    <row r="1381" spans="9:58" s="219" customFormat="1">
      <c r="I1381" s="221"/>
      <c r="J1381" s="221"/>
      <c r="K1381" s="221"/>
      <c r="L1381" s="221"/>
      <c r="BF1381" s="222"/>
    </row>
    <row r="1382" spans="9:58" s="219" customFormat="1">
      <c r="I1382" s="221"/>
      <c r="J1382" s="221"/>
      <c r="K1382" s="221"/>
      <c r="L1382" s="221"/>
      <c r="BF1382" s="222"/>
    </row>
    <row r="1383" spans="9:58" s="219" customFormat="1">
      <c r="I1383" s="221"/>
      <c r="J1383" s="221"/>
      <c r="K1383" s="221"/>
      <c r="L1383" s="221"/>
      <c r="BF1383" s="222"/>
    </row>
    <row r="1384" spans="9:58" s="219" customFormat="1">
      <c r="I1384" s="221"/>
      <c r="J1384" s="221"/>
      <c r="K1384" s="221"/>
      <c r="L1384" s="221"/>
      <c r="BF1384" s="222"/>
    </row>
    <row r="1385" spans="9:58" s="219" customFormat="1">
      <c r="I1385" s="221"/>
      <c r="J1385" s="221"/>
      <c r="K1385" s="221"/>
      <c r="L1385" s="221"/>
      <c r="BF1385" s="222"/>
    </row>
    <row r="1386" spans="9:58" s="219" customFormat="1">
      <c r="I1386" s="221"/>
      <c r="J1386" s="221"/>
      <c r="K1386" s="221"/>
      <c r="L1386" s="221"/>
      <c r="BF1386" s="222"/>
    </row>
    <row r="1387" spans="9:58" s="219" customFormat="1">
      <c r="I1387" s="221"/>
      <c r="J1387" s="221"/>
      <c r="K1387" s="221"/>
      <c r="L1387" s="221"/>
      <c r="BF1387" s="222"/>
    </row>
    <row r="1388" spans="9:58" s="219" customFormat="1">
      <c r="I1388" s="221"/>
      <c r="J1388" s="221"/>
      <c r="K1388" s="221"/>
      <c r="L1388" s="221"/>
      <c r="BF1388" s="222"/>
    </row>
    <row r="1389" spans="9:58" s="219" customFormat="1">
      <c r="I1389" s="221"/>
      <c r="J1389" s="221"/>
      <c r="K1389" s="221"/>
      <c r="L1389" s="221"/>
      <c r="BF1389" s="222"/>
    </row>
    <row r="1390" spans="9:58" s="219" customFormat="1">
      <c r="I1390" s="221"/>
      <c r="J1390" s="221"/>
      <c r="K1390" s="221"/>
      <c r="L1390" s="221"/>
      <c r="BF1390" s="222"/>
    </row>
    <row r="1391" spans="9:58" s="219" customFormat="1">
      <c r="I1391" s="221"/>
      <c r="J1391" s="221"/>
      <c r="K1391" s="221"/>
      <c r="L1391" s="221"/>
      <c r="BF1391" s="222"/>
    </row>
    <row r="1392" spans="9:58" s="219" customFormat="1">
      <c r="I1392" s="221"/>
      <c r="J1392" s="221"/>
      <c r="K1392" s="221"/>
      <c r="L1392" s="221"/>
      <c r="BF1392" s="222"/>
    </row>
    <row r="1393" spans="9:58" s="219" customFormat="1">
      <c r="I1393" s="221"/>
      <c r="J1393" s="221"/>
      <c r="K1393" s="221"/>
      <c r="L1393" s="221"/>
      <c r="BF1393" s="222"/>
    </row>
    <row r="1394" spans="9:58" s="219" customFormat="1">
      <c r="I1394" s="221"/>
      <c r="J1394" s="221"/>
      <c r="K1394" s="221"/>
      <c r="L1394" s="221"/>
      <c r="BF1394" s="222"/>
    </row>
    <row r="1395" spans="9:58" s="219" customFormat="1">
      <c r="I1395" s="221"/>
      <c r="J1395" s="221"/>
      <c r="K1395" s="221"/>
      <c r="L1395" s="221"/>
      <c r="BF1395" s="222"/>
    </row>
    <row r="1396" spans="9:58" s="219" customFormat="1">
      <c r="I1396" s="221"/>
      <c r="J1396" s="221"/>
      <c r="K1396" s="221"/>
      <c r="L1396" s="221"/>
      <c r="BF1396" s="222"/>
    </row>
    <row r="1397" spans="9:58" s="219" customFormat="1">
      <c r="I1397" s="221"/>
      <c r="J1397" s="221"/>
      <c r="K1397" s="221"/>
      <c r="L1397" s="221"/>
      <c r="BF1397" s="222"/>
    </row>
    <row r="1398" spans="9:58" s="219" customFormat="1">
      <c r="I1398" s="221"/>
      <c r="J1398" s="221"/>
      <c r="K1398" s="221"/>
      <c r="L1398" s="221"/>
      <c r="BF1398" s="222"/>
    </row>
    <row r="1399" spans="9:58" s="219" customFormat="1">
      <c r="I1399" s="221"/>
      <c r="J1399" s="221"/>
      <c r="K1399" s="221"/>
      <c r="L1399" s="221"/>
      <c r="BF1399" s="222"/>
    </row>
    <row r="1400" spans="9:58" s="219" customFormat="1">
      <c r="I1400" s="221"/>
      <c r="J1400" s="221"/>
      <c r="K1400" s="221"/>
      <c r="L1400" s="221"/>
      <c r="BF1400" s="222"/>
    </row>
    <row r="1401" spans="9:58" s="219" customFormat="1">
      <c r="I1401" s="221"/>
      <c r="J1401" s="221"/>
      <c r="K1401" s="221"/>
      <c r="L1401" s="221"/>
      <c r="BF1401" s="222"/>
    </row>
    <row r="1402" spans="9:58" s="219" customFormat="1">
      <c r="I1402" s="221"/>
      <c r="J1402" s="221"/>
      <c r="K1402" s="221"/>
      <c r="L1402" s="221"/>
      <c r="BF1402" s="222"/>
    </row>
    <row r="1403" spans="9:58" s="219" customFormat="1">
      <c r="I1403" s="221"/>
      <c r="J1403" s="221"/>
      <c r="K1403" s="221"/>
      <c r="L1403" s="221"/>
      <c r="BF1403" s="222"/>
    </row>
    <row r="1404" spans="9:58" s="219" customFormat="1">
      <c r="I1404" s="221"/>
      <c r="J1404" s="221"/>
      <c r="K1404" s="221"/>
      <c r="L1404" s="221"/>
      <c r="BF1404" s="222"/>
    </row>
    <row r="1405" spans="9:58" s="219" customFormat="1">
      <c r="I1405" s="221"/>
      <c r="J1405" s="221"/>
      <c r="K1405" s="221"/>
      <c r="L1405" s="221"/>
      <c r="BF1405" s="222"/>
    </row>
    <row r="1406" spans="9:58" s="219" customFormat="1">
      <c r="I1406" s="221"/>
      <c r="J1406" s="221"/>
      <c r="K1406" s="221"/>
      <c r="L1406" s="221"/>
      <c r="BF1406" s="222"/>
    </row>
    <row r="1407" spans="9:58" s="219" customFormat="1">
      <c r="I1407" s="221"/>
      <c r="J1407" s="221"/>
      <c r="K1407" s="221"/>
      <c r="L1407" s="221"/>
      <c r="BF1407" s="222"/>
    </row>
    <row r="1408" spans="9:58" s="219" customFormat="1">
      <c r="I1408" s="221"/>
      <c r="J1408" s="221"/>
      <c r="K1408" s="221"/>
      <c r="L1408" s="221"/>
      <c r="BF1408" s="222"/>
    </row>
    <row r="1409" spans="9:58" s="219" customFormat="1">
      <c r="I1409" s="221"/>
      <c r="J1409" s="221"/>
      <c r="K1409" s="221"/>
      <c r="L1409" s="221"/>
      <c r="BF1409" s="222"/>
    </row>
    <row r="1410" spans="9:58" s="219" customFormat="1">
      <c r="I1410" s="221"/>
      <c r="J1410" s="221"/>
      <c r="K1410" s="221"/>
      <c r="L1410" s="221"/>
      <c r="BF1410" s="222"/>
    </row>
    <row r="1411" spans="9:58" s="219" customFormat="1">
      <c r="I1411" s="221"/>
      <c r="J1411" s="221"/>
      <c r="K1411" s="221"/>
      <c r="L1411" s="221"/>
      <c r="BF1411" s="222"/>
    </row>
    <row r="1412" spans="9:58" s="219" customFormat="1">
      <c r="I1412" s="221"/>
      <c r="J1412" s="221"/>
      <c r="K1412" s="221"/>
      <c r="L1412" s="221"/>
      <c r="BF1412" s="222"/>
    </row>
    <row r="1413" spans="9:58" s="219" customFormat="1">
      <c r="I1413" s="221"/>
      <c r="J1413" s="221"/>
      <c r="K1413" s="221"/>
      <c r="L1413" s="221"/>
      <c r="BF1413" s="222"/>
    </row>
    <row r="1414" spans="9:58" s="219" customFormat="1">
      <c r="I1414" s="221"/>
      <c r="J1414" s="221"/>
      <c r="K1414" s="221"/>
      <c r="L1414" s="221"/>
      <c r="BF1414" s="222"/>
    </row>
    <row r="1415" spans="9:58" s="219" customFormat="1">
      <c r="I1415" s="221"/>
      <c r="J1415" s="221"/>
      <c r="K1415" s="221"/>
      <c r="L1415" s="221"/>
      <c r="BF1415" s="222"/>
    </row>
    <row r="1416" spans="9:58" s="219" customFormat="1">
      <c r="I1416" s="221"/>
      <c r="J1416" s="221"/>
      <c r="K1416" s="221"/>
      <c r="L1416" s="221"/>
      <c r="BF1416" s="222"/>
    </row>
    <row r="1417" spans="9:58" s="219" customFormat="1">
      <c r="I1417" s="221"/>
      <c r="J1417" s="221"/>
      <c r="K1417" s="221"/>
      <c r="L1417" s="221"/>
      <c r="BF1417" s="222"/>
    </row>
    <row r="1418" spans="9:58" s="219" customFormat="1">
      <c r="I1418" s="221"/>
      <c r="J1418" s="221"/>
      <c r="K1418" s="221"/>
      <c r="L1418" s="221"/>
      <c r="BF1418" s="222"/>
    </row>
    <row r="1419" spans="9:58" s="219" customFormat="1">
      <c r="I1419" s="221"/>
      <c r="J1419" s="221"/>
      <c r="K1419" s="221"/>
      <c r="L1419" s="221"/>
      <c r="BF1419" s="222"/>
    </row>
    <row r="1420" spans="9:58" s="219" customFormat="1">
      <c r="I1420" s="221"/>
      <c r="J1420" s="221"/>
      <c r="K1420" s="221"/>
      <c r="L1420" s="221"/>
      <c r="BF1420" s="222"/>
    </row>
    <row r="1421" spans="9:58" s="219" customFormat="1">
      <c r="I1421" s="221"/>
      <c r="J1421" s="221"/>
      <c r="K1421" s="221"/>
      <c r="L1421" s="221"/>
      <c r="BF1421" s="222"/>
    </row>
    <row r="1422" spans="9:58" s="219" customFormat="1">
      <c r="I1422" s="221"/>
      <c r="J1422" s="221"/>
      <c r="K1422" s="221"/>
      <c r="L1422" s="221"/>
      <c r="BF1422" s="222"/>
    </row>
    <row r="1423" spans="9:58" s="219" customFormat="1">
      <c r="I1423" s="221"/>
      <c r="J1423" s="221"/>
      <c r="K1423" s="221"/>
      <c r="L1423" s="221"/>
      <c r="BF1423" s="222"/>
    </row>
    <row r="1424" spans="9:58" s="219" customFormat="1">
      <c r="I1424" s="221"/>
      <c r="J1424" s="221"/>
      <c r="K1424" s="221"/>
      <c r="L1424" s="221"/>
      <c r="BF1424" s="222"/>
    </row>
    <row r="1425" spans="9:58" s="219" customFormat="1">
      <c r="I1425" s="221"/>
      <c r="J1425" s="221"/>
      <c r="K1425" s="221"/>
      <c r="L1425" s="221"/>
      <c r="BF1425" s="222"/>
    </row>
    <row r="1426" spans="9:58" s="219" customFormat="1">
      <c r="I1426" s="221"/>
      <c r="J1426" s="221"/>
      <c r="K1426" s="221"/>
      <c r="L1426" s="221"/>
      <c r="BF1426" s="222"/>
    </row>
    <row r="1427" spans="9:58" s="219" customFormat="1">
      <c r="I1427" s="221"/>
      <c r="J1427" s="221"/>
      <c r="K1427" s="221"/>
      <c r="L1427" s="221"/>
      <c r="BF1427" s="222"/>
    </row>
    <row r="1428" spans="9:58" s="219" customFormat="1">
      <c r="I1428" s="221"/>
      <c r="J1428" s="221"/>
      <c r="K1428" s="221"/>
      <c r="L1428" s="221"/>
      <c r="BF1428" s="222"/>
    </row>
    <row r="1429" spans="9:58" s="219" customFormat="1">
      <c r="I1429" s="221"/>
      <c r="J1429" s="221"/>
      <c r="K1429" s="221"/>
      <c r="L1429" s="221"/>
      <c r="BF1429" s="222"/>
    </row>
    <row r="1430" spans="9:58" s="219" customFormat="1">
      <c r="I1430" s="221"/>
      <c r="J1430" s="221"/>
      <c r="K1430" s="221"/>
      <c r="L1430" s="221"/>
      <c r="BF1430" s="222"/>
    </row>
    <row r="1431" spans="9:58" s="219" customFormat="1">
      <c r="I1431" s="221"/>
      <c r="J1431" s="221"/>
      <c r="K1431" s="221"/>
      <c r="L1431" s="221"/>
      <c r="BF1431" s="222"/>
    </row>
    <row r="1432" spans="9:58" s="219" customFormat="1">
      <c r="I1432" s="221"/>
      <c r="J1432" s="221"/>
      <c r="K1432" s="221"/>
      <c r="L1432" s="221"/>
      <c r="BF1432" s="222"/>
    </row>
    <row r="1433" spans="9:58" s="219" customFormat="1">
      <c r="I1433" s="221"/>
      <c r="J1433" s="221"/>
      <c r="K1433" s="221"/>
      <c r="L1433" s="221"/>
      <c r="BF1433" s="222"/>
    </row>
    <row r="1434" spans="9:58" s="219" customFormat="1">
      <c r="I1434" s="221"/>
      <c r="J1434" s="221"/>
      <c r="K1434" s="221"/>
      <c r="L1434" s="221"/>
      <c r="BF1434" s="222"/>
    </row>
    <row r="1435" spans="9:58" s="219" customFormat="1">
      <c r="I1435" s="221"/>
      <c r="J1435" s="221"/>
      <c r="K1435" s="221"/>
      <c r="L1435" s="221"/>
      <c r="BF1435" s="222"/>
    </row>
    <row r="1436" spans="9:58" s="219" customFormat="1">
      <c r="I1436" s="221"/>
      <c r="J1436" s="221"/>
      <c r="K1436" s="221"/>
      <c r="L1436" s="221"/>
      <c r="BF1436" s="222"/>
    </row>
    <row r="1437" spans="9:58" s="219" customFormat="1">
      <c r="I1437" s="221"/>
      <c r="J1437" s="221"/>
      <c r="K1437" s="221"/>
      <c r="L1437" s="221"/>
      <c r="BF1437" s="222"/>
    </row>
    <row r="1438" spans="9:58" s="219" customFormat="1">
      <c r="I1438" s="221"/>
      <c r="J1438" s="221"/>
      <c r="K1438" s="221"/>
      <c r="L1438" s="221"/>
      <c r="BF1438" s="222"/>
    </row>
    <row r="1439" spans="9:58" s="219" customFormat="1">
      <c r="I1439" s="221"/>
      <c r="J1439" s="221"/>
      <c r="K1439" s="221"/>
      <c r="L1439" s="221"/>
      <c r="BF1439" s="222"/>
    </row>
    <row r="1440" spans="9:58" s="219" customFormat="1">
      <c r="I1440" s="221"/>
      <c r="J1440" s="221"/>
      <c r="K1440" s="221"/>
      <c r="L1440" s="221"/>
      <c r="BF1440" s="222"/>
    </row>
    <row r="1441" spans="9:58" s="219" customFormat="1">
      <c r="I1441" s="221"/>
      <c r="J1441" s="221"/>
      <c r="K1441" s="221"/>
      <c r="L1441" s="221"/>
      <c r="BF1441" s="222"/>
    </row>
    <row r="1442" spans="9:58" s="219" customFormat="1">
      <c r="I1442" s="221"/>
      <c r="J1442" s="221"/>
      <c r="K1442" s="221"/>
      <c r="L1442" s="221"/>
      <c r="BF1442" s="222"/>
    </row>
    <row r="1443" spans="9:58" s="219" customFormat="1">
      <c r="I1443" s="221"/>
      <c r="J1443" s="221"/>
      <c r="K1443" s="221"/>
      <c r="L1443" s="221"/>
      <c r="BF1443" s="222"/>
    </row>
    <row r="1444" spans="9:58" s="219" customFormat="1">
      <c r="I1444" s="221"/>
      <c r="J1444" s="221"/>
      <c r="K1444" s="221"/>
      <c r="L1444" s="221"/>
      <c r="BF1444" s="222"/>
    </row>
    <row r="1445" spans="9:58" s="219" customFormat="1">
      <c r="I1445" s="221"/>
      <c r="J1445" s="221"/>
      <c r="K1445" s="221"/>
      <c r="L1445" s="221"/>
      <c r="BF1445" s="222"/>
    </row>
    <row r="1446" spans="9:58" s="219" customFormat="1">
      <c r="I1446" s="221"/>
      <c r="J1446" s="221"/>
      <c r="K1446" s="221"/>
      <c r="L1446" s="221"/>
      <c r="BF1446" s="222"/>
    </row>
    <row r="1447" spans="9:58" s="219" customFormat="1">
      <c r="I1447" s="221"/>
      <c r="J1447" s="221"/>
      <c r="K1447" s="221"/>
      <c r="L1447" s="221"/>
      <c r="BF1447" s="222"/>
    </row>
    <row r="1448" spans="9:58" s="219" customFormat="1">
      <c r="I1448" s="221"/>
      <c r="J1448" s="221"/>
      <c r="K1448" s="221"/>
      <c r="L1448" s="221"/>
      <c r="BF1448" s="222"/>
    </row>
    <row r="1449" spans="9:58" s="219" customFormat="1">
      <c r="I1449" s="221"/>
      <c r="J1449" s="221"/>
      <c r="K1449" s="221"/>
      <c r="L1449" s="221"/>
      <c r="BF1449" s="222"/>
    </row>
    <row r="1450" spans="9:58" s="219" customFormat="1">
      <c r="I1450" s="221"/>
      <c r="J1450" s="221"/>
      <c r="K1450" s="221"/>
      <c r="L1450" s="221"/>
      <c r="BF1450" s="222"/>
    </row>
    <row r="1451" spans="9:58" s="219" customFormat="1">
      <c r="I1451" s="221"/>
      <c r="J1451" s="221"/>
      <c r="K1451" s="221"/>
      <c r="L1451" s="221"/>
      <c r="BF1451" s="222"/>
    </row>
    <row r="1452" spans="9:58" s="219" customFormat="1">
      <c r="I1452" s="221"/>
      <c r="J1452" s="221"/>
      <c r="K1452" s="221"/>
      <c r="L1452" s="221"/>
      <c r="BF1452" s="222"/>
    </row>
    <row r="1453" spans="9:58" s="219" customFormat="1">
      <c r="I1453" s="221"/>
      <c r="J1453" s="221"/>
      <c r="K1453" s="221"/>
      <c r="L1453" s="221"/>
      <c r="BF1453" s="222"/>
    </row>
    <row r="1454" spans="9:58" s="219" customFormat="1">
      <c r="I1454" s="221"/>
      <c r="J1454" s="221"/>
      <c r="K1454" s="221"/>
      <c r="L1454" s="221"/>
      <c r="BF1454" s="222"/>
    </row>
    <row r="1455" spans="9:58" s="219" customFormat="1">
      <c r="I1455" s="221"/>
      <c r="J1455" s="221"/>
      <c r="K1455" s="221"/>
      <c r="L1455" s="221"/>
      <c r="BF1455" s="222"/>
    </row>
    <row r="1456" spans="9:58" s="219" customFormat="1">
      <c r="I1456" s="221"/>
      <c r="J1456" s="221"/>
      <c r="K1456" s="221"/>
      <c r="L1456" s="221"/>
      <c r="BF1456" s="222"/>
    </row>
    <row r="1457" spans="9:58" s="219" customFormat="1">
      <c r="I1457" s="221"/>
      <c r="J1457" s="221"/>
      <c r="K1457" s="221"/>
      <c r="L1457" s="221"/>
      <c r="BF1457" s="222"/>
    </row>
    <row r="1458" spans="9:58" s="219" customFormat="1">
      <c r="I1458" s="221"/>
      <c r="J1458" s="221"/>
      <c r="K1458" s="221"/>
      <c r="L1458" s="221"/>
      <c r="BF1458" s="222"/>
    </row>
    <row r="1459" spans="9:58" s="219" customFormat="1">
      <c r="I1459" s="221"/>
      <c r="J1459" s="221"/>
      <c r="K1459" s="221"/>
      <c r="L1459" s="221"/>
      <c r="BF1459" s="222"/>
    </row>
    <row r="1460" spans="9:58" s="219" customFormat="1">
      <c r="I1460" s="221"/>
      <c r="J1460" s="221"/>
      <c r="K1460" s="221"/>
      <c r="L1460" s="221"/>
      <c r="BF1460" s="222"/>
    </row>
    <row r="1461" spans="9:58" s="219" customFormat="1">
      <c r="I1461" s="221"/>
      <c r="J1461" s="221"/>
      <c r="K1461" s="221"/>
      <c r="L1461" s="221"/>
      <c r="BF1461" s="222"/>
    </row>
    <row r="1462" spans="9:58" s="219" customFormat="1">
      <c r="I1462" s="221"/>
      <c r="J1462" s="221"/>
      <c r="K1462" s="221"/>
      <c r="L1462" s="221"/>
      <c r="BF1462" s="222"/>
    </row>
    <row r="1463" spans="9:58" s="219" customFormat="1">
      <c r="I1463" s="221"/>
      <c r="J1463" s="221"/>
      <c r="K1463" s="221"/>
      <c r="L1463" s="221"/>
      <c r="BF1463" s="222"/>
    </row>
    <row r="1464" spans="9:58" s="219" customFormat="1">
      <c r="I1464" s="221"/>
      <c r="J1464" s="221"/>
      <c r="K1464" s="221"/>
      <c r="L1464" s="221"/>
      <c r="BF1464" s="222"/>
    </row>
    <row r="1465" spans="9:58" s="219" customFormat="1">
      <c r="I1465" s="221"/>
      <c r="J1465" s="221"/>
      <c r="K1465" s="221"/>
      <c r="L1465" s="221"/>
      <c r="BF1465" s="222"/>
    </row>
    <row r="1466" spans="9:58" s="219" customFormat="1">
      <c r="I1466" s="221"/>
      <c r="J1466" s="221"/>
      <c r="K1466" s="221"/>
      <c r="L1466" s="221"/>
      <c r="BF1466" s="222"/>
    </row>
    <row r="1467" spans="9:58" s="219" customFormat="1">
      <c r="I1467" s="221"/>
      <c r="J1467" s="221"/>
      <c r="K1467" s="221"/>
      <c r="L1467" s="221"/>
      <c r="BF1467" s="222"/>
    </row>
    <row r="1468" spans="9:58" s="219" customFormat="1">
      <c r="I1468" s="221"/>
      <c r="J1468" s="221"/>
      <c r="K1468" s="221"/>
      <c r="L1468" s="221"/>
      <c r="BF1468" s="222"/>
    </row>
    <row r="1469" spans="9:58" s="219" customFormat="1">
      <c r="I1469" s="221"/>
      <c r="J1469" s="221"/>
      <c r="K1469" s="221"/>
      <c r="L1469" s="221"/>
      <c r="BF1469" s="222"/>
    </row>
    <row r="1470" spans="9:58" s="219" customFormat="1">
      <c r="I1470" s="221"/>
      <c r="J1470" s="221"/>
      <c r="K1470" s="221"/>
      <c r="L1470" s="221"/>
      <c r="BF1470" s="222"/>
    </row>
    <row r="1471" spans="9:58" s="219" customFormat="1">
      <c r="I1471" s="221"/>
      <c r="J1471" s="221"/>
      <c r="K1471" s="221"/>
      <c r="L1471" s="221"/>
      <c r="BF1471" s="222"/>
    </row>
    <row r="1472" spans="9:58" s="219" customFormat="1">
      <c r="I1472" s="221"/>
      <c r="J1472" s="221"/>
      <c r="K1472" s="221"/>
      <c r="L1472" s="221"/>
      <c r="BF1472" s="222"/>
    </row>
    <row r="1473" spans="9:58" s="219" customFormat="1">
      <c r="I1473" s="221"/>
      <c r="J1473" s="221"/>
      <c r="K1473" s="221"/>
      <c r="L1473" s="221"/>
      <c r="BF1473" s="222"/>
    </row>
    <row r="1474" spans="9:58" s="219" customFormat="1">
      <c r="I1474" s="221"/>
      <c r="J1474" s="221"/>
      <c r="K1474" s="221"/>
      <c r="L1474" s="221"/>
      <c r="BF1474" s="222"/>
    </row>
    <row r="1475" spans="9:58" s="219" customFormat="1">
      <c r="I1475" s="221"/>
      <c r="J1475" s="221"/>
      <c r="K1475" s="221"/>
      <c r="L1475" s="221"/>
      <c r="BF1475" s="222"/>
    </row>
    <row r="1476" spans="9:58" s="219" customFormat="1">
      <c r="I1476" s="221"/>
      <c r="J1476" s="221"/>
      <c r="K1476" s="221"/>
      <c r="L1476" s="221"/>
      <c r="BF1476" s="222"/>
    </row>
    <row r="1477" spans="9:58" s="219" customFormat="1">
      <c r="I1477" s="221"/>
      <c r="J1477" s="221"/>
      <c r="K1477" s="221"/>
      <c r="L1477" s="221"/>
      <c r="BF1477" s="222"/>
    </row>
    <row r="1478" spans="9:58" s="219" customFormat="1">
      <c r="I1478" s="221"/>
      <c r="J1478" s="221"/>
      <c r="K1478" s="221"/>
      <c r="L1478" s="221"/>
      <c r="BF1478" s="222"/>
    </row>
    <row r="1479" spans="9:58" s="219" customFormat="1">
      <c r="I1479" s="221"/>
      <c r="J1479" s="221"/>
      <c r="K1479" s="221"/>
      <c r="L1479" s="221"/>
      <c r="BF1479" s="222"/>
    </row>
    <row r="1480" spans="9:58" s="219" customFormat="1">
      <c r="I1480" s="221"/>
      <c r="J1480" s="221"/>
      <c r="K1480" s="221"/>
      <c r="L1480" s="221"/>
      <c r="BF1480" s="222"/>
    </row>
    <row r="1481" spans="9:58" s="219" customFormat="1">
      <c r="I1481" s="221"/>
      <c r="J1481" s="221"/>
      <c r="K1481" s="221"/>
      <c r="L1481" s="221"/>
      <c r="BF1481" s="222"/>
    </row>
    <row r="1482" spans="9:58" s="219" customFormat="1">
      <c r="I1482" s="221"/>
      <c r="J1482" s="221"/>
      <c r="K1482" s="221"/>
      <c r="L1482" s="221"/>
      <c r="BF1482" s="222"/>
    </row>
    <row r="1483" spans="9:58" s="219" customFormat="1">
      <c r="I1483" s="221"/>
      <c r="J1483" s="221"/>
      <c r="K1483" s="221"/>
      <c r="L1483" s="221"/>
      <c r="BF1483" s="222"/>
    </row>
    <row r="1484" spans="9:58" s="219" customFormat="1">
      <c r="I1484" s="221"/>
      <c r="J1484" s="221"/>
      <c r="K1484" s="221"/>
      <c r="L1484" s="221"/>
      <c r="BF1484" s="222"/>
    </row>
    <row r="1485" spans="9:58" s="219" customFormat="1">
      <c r="I1485" s="221"/>
      <c r="J1485" s="221"/>
      <c r="K1485" s="221"/>
      <c r="L1485" s="221"/>
      <c r="BF1485" s="222"/>
    </row>
    <row r="1486" spans="9:58" s="219" customFormat="1">
      <c r="I1486" s="221"/>
      <c r="J1486" s="221"/>
      <c r="K1486" s="221"/>
      <c r="L1486" s="221"/>
      <c r="BF1486" s="222"/>
    </row>
    <row r="1487" spans="9:58" s="219" customFormat="1">
      <c r="I1487" s="221"/>
      <c r="J1487" s="221"/>
      <c r="K1487" s="221"/>
      <c r="L1487" s="221"/>
      <c r="BF1487" s="222"/>
    </row>
    <row r="1488" spans="9:58" s="219" customFormat="1">
      <c r="I1488" s="221"/>
      <c r="J1488" s="221"/>
      <c r="K1488" s="221"/>
      <c r="L1488" s="221"/>
      <c r="BF1488" s="222"/>
    </row>
    <row r="1489" spans="9:58" s="219" customFormat="1">
      <c r="I1489" s="221"/>
      <c r="J1489" s="221"/>
      <c r="K1489" s="221"/>
      <c r="L1489" s="221"/>
      <c r="BF1489" s="222"/>
    </row>
    <row r="1490" spans="9:58" s="219" customFormat="1">
      <c r="I1490" s="221"/>
      <c r="J1490" s="221"/>
      <c r="K1490" s="221"/>
      <c r="L1490" s="221"/>
      <c r="BF1490" s="222"/>
    </row>
    <row r="1491" spans="9:58" s="219" customFormat="1">
      <c r="I1491" s="221"/>
      <c r="J1491" s="221"/>
      <c r="K1491" s="221"/>
      <c r="L1491" s="221"/>
      <c r="BF1491" s="222"/>
    </row>
    <row r="1492" spans="9:58" s="219" customFormat="1">
      <c r="I1492" s="221"/>
      <c r="J1492" s="221"/>
      <c r="K1492" s="221"/>
      <c r="L1492" s="221"/>
      <c r="BF1492" s="222"/>
    </row>
    <row r="1493" spans="9:58" s="219" customFormat="1">
      <c r="I1493" s="221"/>
      <c r="J1493" s="221"/>
      <c r="K1493" s="221"/>
      <c r="L1493" s="221"/>
      <c r="BF1493" s="222"/>
    </row>
    <row r="1494" spans="9:58" s="219" customFormat="1">
      <c r="I1494" s="221"/>
      <c r="J1494" s="221"/>
      <c r="K1494" s="221"/>
      <c r="L1494" s="221"/>
      <c r="BF1494" s="222"/>
    </row>
    <row r="1495" spans="9:58" s="219" customFormat="1">
      <c r="I1495" s="221"/>
      <c r="J1495" s="221"/>
      <c r="K1495" s="221"/>
      <c r="L1495" s="221"/>
      <c r="BF1495" s="222"/>
    </row>
    <row r="1496" spans="9:58" s="219" customFormat="1">
      <c r="I1496" s="221"/>
      <c r="J1496" s="221"/>
      <c r="K1496" s="221"/>
      <c r="L1496" s="221"/>
      <c r="BF1496" s="222"/>
    </row>
    <row r="1497" spans="9:58" s="219" customFormat="1">
      <c r="I1497" s="221"/>
      <c r="J1497" s="221"/>
      <c r="K1497" s="221"/>
      <c r="L1497" s="221"/>
      <c r="BF1497" s="222"/>
    </row>
    <row r="1498" spans="9:58" s="219" customFormat="1">
      <c r="I1498" s="221"/>
      <c r="J1498" s="221"/>
      <c r="K1498" s="221"/>
      <c r="L1498" s="221"/>
      <c r="BF1498" s="222"/>
    </row>
    <row r="1499" spans="9:58" s="219" customFormat="1">
      <c r="I1499" s="221"/>
      <c r="J1499" s="221"/>
      <c r="K1499" s="221"/>
      <c r="L1499" s="221"/>
      <c r="BF1499" s="222"/>
    </row>
    <row r="1500" spans="9:58" s="219" customFormat="1">
      <c r="I1500" s="221"/>
      <c r="J1500" s="221"/>
      <c r="K1500" s="221"/>
      <c r="L1500" s="221"/>
      <c r="BF1500" s="222"/>
    </row>
    <row r="1501" spans="9:58" s="219" customFormat="1">
      <c r="I1501" s="221"/>
      <c r="J1501" s="221"/>
      <c r="K1501" s="221"/>
      <c r="L1501" s="221"/>
      <c r="BF1501" s="222"/>
    </row>
    <row r="1502" spans="9:58" s="219" customFormat="1">
      <c r="I1502" s="221"/>
      <c r="J1502" s="221"/>
      <c r="K1502" s="221"/>
      <c r="L1502" s="221"/>
      <c r="BF1502" s="222"/>
    </row>
    <row r="1503" spans="9:58" s="219" customFormat="1">
      <c r="I1503" s="221"/>
      <c r="J1503" s="221"/>
      <c r="K1503" s="221"/>
      <c r="L1503" s="221"/>
      <c r="BF1503" s="222"/>
    </row>
    <row r="1504" spans="9:58" s="219" customFormat="1">
      <c r="I1504" s="221"/>
      <c r="J1504" s="221"/>
      <c r="K1504" s="221"/>
      <c r="L1504" s="221"/>
      <c r="BF1504" s="222"/>
    </row>
    <row r="1505" spans="9:58" s="219" customFormat="1">
      <c r="I1505" s="221"/>
      <c r="J1505" s="221"/>
      <c r="K1505" s="221"/>
      <c r="L1505" s="221"/>
      <c r="BF1505" s="222"/>
    </row>
    <row r="1506" spans="9:58" s="219" customFormat="1">
      <c r="I1506" s="221"/>
      <c r="J1506" s="221"/>
      <c r="K1506" s="221"/>
      <c r="L1506" s="221"/>
      <c r="BF1506" s="222"/>
    </row>
    <row r="1507" spans="9:58" s="219" customFormat="1">
      <c r="I1507" s="221"/>
      <c r="J1507" s="221"/>
      <c r="K1507" s="221"/>
      <c r="L1507" s="221"/>
      <c r="BF1507" s="222"/>
    </row>
    <row r="1508" spans="9:58" s="219" customFormat="1">
      <c r="I1508" s="221"/>
      <c r="J1508" s="221"/>
      <c r="K1508" s="221"/>
      <c r="L1508" s="221"/>
      <c r="BF1508" s="222"/>
    </row>
    <row r="1509" spans="9:58" s="219" customFormat="1">
      <c r="I1509" s="221"/>
      <c r="J1509" s="221"/>
      <c r="K1509" s="221"/>
      <c r="L1509" s="221"/>
      <c r="BF1509" s="222"/>
    </row>
    <row r="1510" spans="9:58" s="219" customFormat="1">
      <c r="I1510" s="221"/>
      <c r="J1510" s="221"/>
      <c r="K1510" s="221"/>
      <c r="L1510" s="221"/>
      <c r="BF1510" s="222"/>
    </row>
    <row r="1511" spans="9:58" s="219" customFormat="1">
      <c r="I1511" s="221"/>
      <c r="J1511" s="221"/>
      <c r="K1511" s="221"/>
      <c r="L1511" s="221"/>
      <c r="BF1511" s="222"/>
    </row>
    <row r="1512" spans="9:58" s="219" customFormat="1">
      <c r="I1512" s="221"/>
      <c r="J1512" s="221"/>
      <c r="K1512" s="221"/>
      <c r="L1512" s="221"/>
      <c r="BF1512" s="222"/>
    </row>
    <row r="1513" spans="9:58" s="219" customFormat="1">
      <c r="I1513" s="221"/>
      <c r="J1513" s="221"/>
      <c r="K1513" s="221"/>
      <c r="L1513" s="221"/>
      <c r="BF1513" s="222"/>
    </row>
    <row r="1514" spans="9:58" s="219" customFormat="1">
      <c r="I1514" s="221"/>
      <c r="J1514" s="221"/>
      <c r="K1514" s="221"/>
      <c r="L1514" s="221"/>
      <c r="BF1514" s="222"/>
    </row>
    <row r="1515" spans="9:58" s="219" customFormat="1">
      <c r="I1515" s="221"/>
      <c r="J1515" s="221"/>
      <c r="K1515" s="221"/>
      <c r="L1515" s="221"/>
      <c r="BF1515" s="222"/>
    </row>
    <row r="1516" spans="9:58" s="219" customFormat="1">
      <c r="I1516" s="221"/>
      <c r="J1516" s="221"/>
      <c r="K1516" s="221"/>
      <c r="L1516" s="221"/>
      <c r="BF1516" s="222"/>
    </row>
    <row r="1517" spans="9:58" s="219" customFormat="1">
      <c r="I1517" s="221"/>
      <c r="J1517" s="221"/>
      <c r="K1517" s="221"/>
      <c r="L1517" s="221"/>
      <c r="BF1517" s="222"/>
    </row>
    <row r="1518" spans="9:58" s="219" customFormat="1">
      <c r="I1518" s="221"/>
      <c r="J1518" s="221"/>
      <c r="K1518" s="221"/>
      <c r="L1518" s="221"/>
      <c r="BF1518" s="222"/>
    </row>
    <row r="1519" spans="9:58" s="219" customFormat="1">
      <c r="I1519" s="221"/>
      <c r="J1519" s="221"/>
      <c r="K1519" s="221"/>
      <c r="L1519" s="221"/>
      <c r="BF1519" s="222"/>
    </row>
    <row r="1520" spans="9:58" s="219" customFormat="1">
      <c r="I1520" s="221"/>
      <c r="J1520" s="221"/>
      <c r="K1520" s="221"/>
      <c r="L1520" s="221"/>
      <c r="BF1520" s="222"/>
    </row>
    <row r="1521" spans="9:58" s="219" customFormat="1">
      <c r="I1521" s="221"/>
      <c r="J1521" s="221"/>
      <c r="K1521" s="221"/>
      <c r="L1521" s="221"/>
      <c r="BF1521" s="222"/>
    </row>
    <row r="1522" spans="9:58" s="219" customFormat="1">
      <c r="I1522" s="221"/>
      <c r="J1522" s="221"/>
      <c r="K1522" s="221"/>
      <c r="L1522" s="221"/>
      <c r="BF1522" s="222"/>
    </row>
    <row r="1523" spans="9:58" s="219" customFormat="1">
      <c r="I1523" s="221"/>
      <c r="J1523" s="221"/>
      <c r="K1523" s="221"/>
      <c r="L1523" s="221"/>
      <c r="BF1523" s="222"/>
    </row>
    <row r="1524" spans="9:58" s="219" customFormat="1">
      <c r="I1524" s="221"/>
      <c r="J1524" s="221"/>
      <c r="K1524" s="221"/>
      <c r="L1524" s="221"/>
      <c r="BF1524" s="222"/>
    </row>
    <row r="1525" spans="9:58" s="219" customFormat="1">
      <c r="I1525" s="221"/>
      <c r="J1525" s="221"/>
      <c r="K1525" s="221"/>
      <c r="L1525" s="221"/>
      <c r="BF1525" s="222"/>
    </row>
    <row r="1526" spans="9:58" s="219" customFormat="1">
      <c r="I1526" s="221"/>
      <c r="J1526" s="221"/>
      <c r="K1526" s="221"/>
      <c r="L1526" s="221"/>
      <c r="BF1526" s="222"/>
    </row>
    <row r="1527" spans="9:58" s="219" customFormat="1">
      <c r="I1527" s="221"/>
      <c r="J1527" s="221"/>
      <c r="K1527" s="221"/>
      <c r="L1527" s="221"/>
      <c r="BF1527" s="222"/>
    </row>
    <row r="1528" spans="9:58" s="219" customFormat="1">
      <c r="I1528" s="221"/>
      <c r="J1528" s="221"/>
      <c r="K1528" s="221"/>
      <c r="L1528" s="221"/>
      <c r="BF1528" s="222"/>
    </row>
    <row r="1529" spans="9:58" s="219" customFormat="1">
      <c r="I1529" s="221"/>
      <c r="J1529" s="221"/>
      <c r="K1529" s="221"/>
      <c r="L1529" s="221"/>
      <c r="BF1529" s="222"/>
    </row>
    <row r="1530" spans="9:58" s="219" customFormat="1">
      <c r="I1530" s="221"/>
      <c r="J1530" s="221"/>
      <c r="K1530" s="221"/>
      <c r="L1530" s="221"/>
      <c r="BF1530" s="222"/>
    </row>
    <row r="1531" spans="9:58" s="219" customFormat="1">
      <c r="I1531" s="221"/>
      <c r="J1531" s="221"/>
      <c r="K1531" s="221"/>
      <c r="L1531" s="221"/>
      <c r="BF1531" s="222"/>
    </row>
    <row r="1532" spans="9:58" s="219" customFormat="1">
      <c r="I1532" s="221"/>
      <c r="J1532" s="221"/>
      <c r="K1532" s="221"/>
      <c r="L1532" s="221"/>
      <c r="BF1532" s="222"/>
    </row>
    <row r="1533" spans="9:58" s="219" customFormat="1">
      <c r="I1533" s="221"/>
      <c r="J1533" s="221"/>
      <c r="K1533" s="221"/>
      <c r="L1533" s="221"/>
      <c r="BF1533" s="222"/>
    </row>
    <row r="1534" spans="9:58" s="219" customFormat="1">
      <c r="I1534" s="221"/>
      <c r="J1534" s="221"/>
      <c r="K1534" s="221"/>
      <c r="L1534" s="221"/>
      <c r="BF1534" s="222"/>
    </row>
    <row r="1535" spans="9:58" s="219" customFormat="1">
      <c r="I1535" s="221"/>
      <c r="J1535" s="221"/>
      <c r="K1535" s="221"/>
      <c r="L1535" s="221"/>
      <c r="BF1535" s="222"/>
    </row>
    <row r="1536" spans="9:58" s="219" customFormat="1">
      <c r="I1536" s="221"/>
      <c r="J1536" s="221"/>
      <c r="K1536" s="221"/>
      <c r="L1536" s="221"/>
      <c r="BF1536" s="222"/>
    </row>
    <row r="1537" spans="9:58" s="219" customFormat="1">
      <c r="I1537" s="221"/>
      <c r="J1537" s="221"/>
      <c r="K1537" s="221"/>
      <c r="L1537" s="221"/>
      <c r="BF1537" s="222"/>
    </row>
    <row r="1538" spans="9:58" s="219" customFormat="1">
      <c r="I1538" s="221"/>
      <c r="J1538" s="221"/>
      <c r="K1538" s="221"/>
      <c r="L1538" s="221"/>
      <c r="BF1538" s="222"/>
    </row>
    <row r="1539" spans="9:58" s="219" customFormat="1">
      <c r="I1539" s="221"/>
      <c r="J1539" s="221"/>
      <c r="K1539" s="221"/>
      <c r="L1539" s="221"/>
      <c r="BF1539" s="222"/>
    </row>
    <row r="1540" spans="9:58" s="219" customFormat="1">
      <c r="I1540" s="221"/>
      <c r="J1540" s="221"/>
      <c r="K1540" s="221"/>
      <c r="L1540" s="221"/>
      <c r="BF1540" s="222"/>
    </row>
    <row r="1541" spans="9:58" s="219" customFormat="1">
      <c r="I1541" s="221"/>
      <c r="J1541" s="221"/>
      <c r="K1541" s="221"/>
      <c r="L1541" s="221"/>
      <c r="BF1541" s="222"/>
    </row>
    <row r="1542" spans="9:58" s="219" customFormat="1">
      <c r="I1542" s="221"/>
      <c r="J1542" s="221"/>
      <c r="K1542" s="221"/>
      <c r="L1542" s="221"/>
      <c r="BF1542" s="222"/>
    </row>
    <row r="1543" spans="9:58" s="219" customFormat="1">
      <c r="I1543" s="221"/>
      <c r="J1543" s="221"/>
      <c r="K1543" s="221"/>
      <c r="L1543" s="221"/>
      <c r="BF1543" s="222"/>
    </row>
    <row r="1544" spans="9:58" s="219" customFormat="1">
      <c r="I1544" s="221"/>
      <c r="J1544" s="221"/>
      <c r="K1544" s="221"/>
      <c r="L1544" s="221"/>
      <c r="BF1544" s="222"/>
    </row>
    <row r="1545" spans="9:58" s="219" customFormat="1">
      <c r="I1545" s="221"/>
      <c r="J1545" s="221"/>
      <c r="K1545" s="221"/>
      <c r="L1545" s="221"/>
      <c r="BF1545" s="222"/>
    </row>
    <row r="1546" spans="9:58" s="219" customFormat="1">
      <c r="I1546" s="221"/>
      <c r="J1546" s="221"/>
      <c r="K1546" s="221"/>
      <c r="L1546" s="221"/>
      <c r="BF1546" s="222"/>
    </row>
    <row r="1547" spans="9:58" s="219" customFormat="1">
      <c r="I1547" s="221"/>
      <c r="J1547" s="221"/>
      <c r="K1547" s="221"/>
      <c r="L1547" s="221"/>
      <c r="BF1547" s="222"/>
    </row>
    <row r="1548" spans="9:58" s="219" customFormat="1">
      <c r="I1548" s="221"/>
      <c r="J1548" s="221"/>
      <c r="K1548" s="221"/>
      <c r="L1548" s="221"/>
      <c r="BF1548" s="222"/>
    </row>
    <row r="1549" spans="9:58" s="219" customFormat="1">
      <c r="I1549" s="221"/>
      <c r="J1549" s="221"/>
      <c r="K1549" s="221"/>
      <c r="L1549" s="221"/>
      <c r="BF1549" s="222"/>
    </row>
    <row r="1550" spans="9:58" s="219" customFormat="1">
      <c r="I1550" s="221"/>
      <c r="J1550" s="221"/>
      <c r="K1550" s="221"/>
      <c r="L1550" s="221"/>
      <c r="BF1550" s="222"/>
    </row>
    <row r="1551" spans="9:58" s="219" customFormat="1">
      <c r="I1551" s="221"/>
      <c r="J1551" s="221"/>
      <c r="K1551" s="221"/>
      <c r="L1551" s="221"/>
      <c r="BF1551" s="222"/>
    </row>
    <row r="1552" spans="9:58" s="219" customFormat="1">
      <c r="I1552" s="221"/>
      <c r="J1552" s="221"/>
      <c r="K1552" s="221"/>
      <c r="L1552" s="221"/>
      <c r="BF1552" s="222"/>
    </row>
    <row r="1553" spans="9:58" s="219" customFormat="1">
      <c r="I1553" s="221"/>
      <c r="J1553" s="221"/>
      <c r="K1553" s="221"/>
      <c r="L1553" s="221"/>
      <c r="BF1553" s="222"/>
    </row>
    <row r="1554" spans="9:58" s="219" customFormat="1">
      <c r="I1554" s="221"/>
      <c r="J1554" s="221"/>
      <c r="K1554" s="221"/>
      <c r="L1554" s="221"/>
      <c r="BF1554" s="222"/>
    </row>
    <row r="1555" spans="9:58" s="219" customFormat="1">
      <c r="I1555" s="221"/>
      <c r="J1555" s="221"/>
      <c r="K1555" s="221"/>
      <c r="L1555" s="221"/>
      <c r="BF1555" s="222"/>
    </row>
    <row r="1556" spans="9:58" s="219" customFormat="1">
      <c r="I1556" s="221"/>
      <c r="J1556" s="221"/>
      <c r="K1556" s="221"/>
      <c r="L1556" s="221"/>
      <c r="BF1556" s="222"/>
    </row>
    <row r="1557" spans="9:58" s="219" customFormat="1">
      <c r="I1557" s="221"/>
      <c r="J1557" s="221"/>
      <c r="K1557" s="221"/>
      <c r="L1557" s="221"/>
      <c r="BF1557" s="222"/>
    </row>
    <row r="1558" spans="9:58" s="219" customFormat="1">
      <c r="I1558" s="221"/>
      <c r="J1558" s="221"/>
      <c r="K1558" s="221"/>
      <c r="L1558" s="221"/>
      <c r="BF1558" s="222"/>
    </row>
    <row r="1559" spans="9:58" s="219" customFormat="1">
      <c r="I1559" s="221"/>
      <c r="J1559" s="221"/>
      <c r="K1559" s="221"/>
      <c r="L1559" s="221"/>
      <c r="BF1559" s="222"/>
    </row>
    <row r="1560" spans="9:58" s="219" customFormat="1">
      <c r="I1560" s="221"/>
      <c r="J1560" s="221"/>
      <c r="K1560" s="221"/>
      <c r="L1560" s="221"/>
      <c r="BF1560" s="222"/>
    </row>
    <row r="1561" spans="9:58" s="219" customFormat="1">
      <c r="I1561" s="221"/>
      <c r="J1561" s="221"/>
      <c r="K1561" s="221"/>
      <c r="L1561" s="221"/>
      <c r="BF1561" s="222"/>
    </row>
    <row r="1562" spans="9:58" s="219" customFormat="1">
      <c r="I1562" s="221"/>
      <c r="J1562" s="221"/>
      <c r="K1562" s="221"/>
      <c r="L1562" s="221"/>
      <c r="BF1562" s="222"/>
    </row>
    <row r="1563" spans="9:58" s="219" customFormat="1">
      <c r="I1563" s="221"/>
      <c r="J1563" s="221"/>
      <c r="K1563" s="221"/>
      <c r="L1563" s="221"/>
      <c r="BF1563" s="222"/>
    </row>
    <row r="1564" spans="9:58" s="219" customFormat="1">
      <c r="I1564" s="221"/>
      <c r="J1564" s="221"/>
      <c r="K1564" s="221"/>
      <c r="L1564" s="221"/>
      <c r="BF1564" s="222"/>
    </row>
    <row r="1565" spans="9:58" s="219" customFormat="1">
      <c r="I1565" s="221"/>
      <c r="J1565" s="221"/>
      <c r="K1565" s="221"/>
      <c r="L1565" s="221"/>
      <c r="BF1565" s="222"/>
    </row>
    <row r="1566" spans="9:58" s="219" customFormat="1">
      <c r="I1566" s="221"/>
      <c r="J1566" s="221"/>
      <c r="K1566" s="221"/>
      <c r="L1566" s="221"/>
      <c r="BF1566" s="222"/>
    </row>
    <row r="1567" spans="9:58" s="219" customFormat="1">
      <c r="I1567" s="221"/>
      <c r="J1567" s="221"/>
      <c r="K1567" s="221"/>
      <c r="L1567" s="221"/>
      <c r="BF1567" s="222"/>
    </row>
    <row r="1568" spans="9:58" s="219" customFormat="1">
      <c r="I1568" s="221"/>
      <c r="J1568" s="221"/>
      <c r="K1568" s="221"/>
      <c r="L1568" s="221"/>
      <c r="BF1568" s="222"/>
    </row>
    <row r="1569" spans="9:58" s="219" customFormat="1">
      <c r="I1569" s="221"/>
      <c r="J1569" s="221"/>
      <c r="K1569" s="221"/>
      <c r="L1569" s="221"/>
      <c r="BF1569" s="222"/>
    </row>
    <row r="1570" spans="9:58" s="219" customFormat="1">
      <c r="I1570" s="221"/>
      <c r="J1570" s="221"/>
      <c r="K1570" s="221"/>
      <c r="L1570" s="221"/>
      <c r="BF1570" s="222"/>
    </row>
    <row r="1571" spans="9:58" s="219" customFormat="1">
      <c r="I1571" s="221"/>
      <c r="J1571" s="221"/>
      <c r="K1571" s="221"/>
      <c r="L1571" s="221"/>
      <c r="BF1571" s="222"/>
    </row>
    <row r="1572" spans="9:58" s="219" customFormat="1">
      <c r="I1572" s="221"/>
      <c r="J1572" s="221"/>
      <c r="K1572" s="221"/>
      <c r="L1572" s="221"/>
      <c r="BF1572" s="222"/>
    </row>
    <row r="1573" spans="9:58" s="219" customFormat="1">
      <c r="I1573" s="221"/>
      <c r="J1573" s="221"/>
      <c r="K1573" s="221"/>
      <c r="L1573" s="221"/>
      <c r="BF1573" s="222"/>
    </row>
    <row r="1574" spans="9:58" s="219" customFormat="1">
      <c r="I1574" s="221"/>
      <c r="J1574" s="221"/>
      <c r="K1574" s="221"/>
      <c r="L1574" s="221"/>
      <c r="BF1574" s="222"/>
    </row>
    <row r="1575" spans="9:58" s="219" customFormat="1">
      <c r="I1575" s="221"/>
      <c r="J1575" s="221"/>
      <c r="K1575" s="221"/>
      <c r="L1575" s="221"/>
      <c r="BF1575" s="222"/>
    </row>
    <row r="1576" spans="9:58" s="219" customFormat="1">
      <c r="I1576" s="221"/>
      <c r="J1576" s="221"/>
      <c r="K1576" s="221"/>
      <c r="L1576" s="221"/>
      <c r="BF1576" s="222"/>
    </row>
    <row r="1577" spans="9:58" s="219" customFormat="1">
      <c r="I1577" s="221"/>
      <c r="J1577" s="221"/>
      <c r="K1577" s="221"/>
      <c r="L1577" s="221"/>
      <c r="BF1577" s="222"/>
    </row>
  </sheetData>
  <mergeCells count="135">
    <mergeCell ref="AS27:AT29"/>
    <mergeCell ref="AW27:AX29"/>
    <mergeCell ref="BA27:BB29"/>
    <mergeCell ref="BF2:BN2"/>
    <mergeCell ref="I2:L2"/>
    <mergeCell ref="B4:B11"/>
    <mergeCell ref="D4:D11"/>
    <mergeCell ref="F4:F11"/>
    <mergeCell ref="M27:N29"/>
    <mergeCell ref="Q27:R29"/>
    <mergeCell ref="U27:V29"/>
    <mergeCell ref="Y27:Z29"/>
    <mergeCell ref="AC27:AD29"/>
    <mergeCell ref="BE21:BF22"/>
    <mergeCell ref="BE23:BF24"/>
    <mergeCell ref="C3:D3"/>
    <mergeCell ref="E3:F3"/>
    <mergeCell ref="E4:E11"/>
    <mergeCell ref="E12:E19"/>
    <mergeCell ref="C12:C19"/>
    <mergeCell ref="C4:C11"/>
    <mergeCell ref="AG27:AH29"/>
    <mergeCell ref="AK27:AL29"/>
    <mergeCell ref="AO27:AP29"/>
    <mergeCell ref="J21:J22"/>
    <mergeCell ref="I21:I24"/>
    <mergeCell ref="J23:J24"/>
    <mergeCell ref="L23:L24"/>
    <mergeCell ref="BG17:BH17"/>
    <mergeCell ref="B12:B19"/>
    <mergeCell ref="D12:D19"/>
    <mergeCell ref="F12:F19"/>
    <mergeCell ref="K23:K24"/>
    <mergeCell ref="L21:L22"/>
    <mergeCell ref="Z21:Z22"/>
    <mergeCell ref="AA21:AA22"/>
    <mergeCell ref="K21:K22"/>
    <mergeCell ref="V23:V24"/>
    <mergeCell ref="W23:W24"/>
    <mergeCell ref="X23:X24"/>
    <mergeCell ref="Z23:Z24"/>
    <mergeCell ref="AA23:AA24"/>
    <mergeCell ref="BD23:BD24"/>
    <mergeCell ref="AR23:AR24"/>
    <mergeCell ref="AN21:AN22"/>
    <mergeCell ref="AI23:AI24"/>
    <mergeCell ref="AJ23:AJ24"/>
    <mergeCell ref="AL23:AL24"/>
    <mergeCell ref="M2:P2"/>
    <mergeCell ref="M21:M24"/>
    <mergeCell ref="N21:N22"/>
    <mergeCell ref="O21:O22"/>
    <mergeCell ref="P21:P22"/>
    <mergeCell ref="N23:N24"/>
    <mergeCell ref="O23:O24"/>
    <mergeCell ref="P23:P24"/>
    <mergeCell ref="O25:P25"/>
    <mergeCell ref="K25:L25"/>
    <mergeCell ref="W25:X25"/>
    <mergeCell ref="AA25:AB25"/>
    <mergeCell ref="AB21:AB22"/>
    <mergeCell ref="AD23:AD24"/>
    <mergeCell ref="AE23:AE24"/>
    <mergeCell ref="AF23:AF24"/>
    <mergeCell ref="AB23:AB24"/>
    <mergeCell ref="AE25:AF25"/>
    <mergeCell ref="U21:U24"/>
    <mergeCell ref="V21:V22"/>
    <mergeCell ref="W21:W22"/>
    <mergeCell ref="X21:X22"/>
    <mergeCell ref="Y21:Y24"/>
    <mergeCell ref="AI25:AJ25"/>
    <mergeCell ref="AM25:AN25"/>
    <mergeCell ref="AC2:AF2"/>
    <mergeCell ref="AC21:AC24"/>
    <mergeCell ref="AD21:AD22"/>
    <mergeCell ref="AE21:AE22"/>
    <mergeCell ref="AF21:AF22"/>
    <mergeCell ref="Q2:T2"/>
    <mergeCell ref="Q21:Q24"/>
    <mergeCell ref="R21:R22"/>
    <mergeCell ref="S21:S22"/>
    <mergeCell ref="T21:T22"/>
    <mergeCell ref="R23:R24"/>
    <mergeCell ref="S23:S24"/>
    <mergeCell ref="T23:T24"/>
    <mergeCell ref="S25:T25"/>
    <mergeCell ref="AG2:AJ2"/>
    <mergeCell ref="AK2:AN2"/>
    <mergeCell ref="AG21:AG24"/>
    <mergeCell ref="AN23:AN24"/>
    <mergeCell ref="AH23:AH24"/>
    <mergeCell ref="AH21:AH22"/>
    <mergeCell ref="U2:X2"/>
    <mergeCell ref="Y2:AB2"/>
    <mergeCell ref="BC25:BD25"/>
    <mergeCell ref="AU25:AV25"/>
    <mergeCell ref="AY25:AZ25"/>
    <mergeCell ref="AM23:AM24"/>
    <mergeCell ref="AK21:AK24"/>
    <mergeCell ref="AL21:AL22"/>
    <mergeCell ref="AM21:AM22"/>
    <mergeCell ref="AI21:AI22"/>
    <mergeCell ref="AJ21:AJ22"/>
    <mergeCell ref="AQ25:AR25"/>
    <mergeCell ref="AS21:AS24"/>
    <mergeCell ref="AT21:AT22"/>
    <mergeCell ref="AU21:AU22"/>
    <mergeCell ref="AV21:AV22"/>
    <mergeCell ref="AW21:AW24"/>
    <mergeCell ref="AX21:AX22"/>
    <mergeCell ref="AT23:AT24"/>
    <mergeCell ref="AU23:AU24"/>
    <mergeCell ref="AV23:AV24"/>
    <mergeCell ref="AX23:AX24"/>
    <mergeCell ref="AY23:AY24"/>
    <mergeCell ref="AZ23:AZ24"/>
    <mergeCell ref="AY21:AY22"/>
    <mergeCell ref="AZ21:AZ22"/>
    <mergeCell ref="BA2:BD2"/>
    <mergeCell ref="BA21:BA24"/>
    <mergeCell ref="BB21:BB22"/>
    <mergeCell ref="BC21:BC22"/>
    <mergeCell ref="BD21:BD22"/>
    <mergeCell ref="BB23:BB24"/>
    <mergeCell ref="BC23:BC24"/>
    <mergeCell ref="AO21:AO24"/>
    <mergeCell ref="AP21:AP22"/>
    <mergeCell ref="AQ21:AQ22"/>
    <mergeCell ref="AR21:AR22"/>
    <mergeCell ref="AP23:AP24"/>
    <mergeCell ref="AQ23:AQ24"/>
    <mergeCell ref="AS2:AV2"/>
    <mergeCell ref="AW2:AZ2"/>
    <mergeCell ref="AO2:AR2"/>
  </mergeCells>
  <conditionalFormatting sqref="I2:I17 L3:L21 J3:K17 M2:M17 P3:P21 N3:O17 G4:H19 I18:K19 M18:O19 Q2:Q17 R3:S17 Q18:S19 U2:U21 T3:T21 Y2:Y21 V3:X21 AC2:AC21 Z3:AB21 AG2:AG21 AD3:AF21 AK2:AK21 AH3:AJ21 AO2:AO21 AL3:AN21 AS2:AS21 AP3:AR21 AW2:AW21 AT3:AV21 BA2:BA21 AX3:AZ21 BB3:BD21">
    <cfRule type="expression" dxfId="35" priority="1">
      <formula>G2=0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L30:L31" formulaRange="1"/>
    <ignoredError sqref="BE23 BJ21:BJ31" evalError="1"/>
  </ignoredError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X201"/>
  <sheetViews>
    <sheetView workbookViewId="0">
      <selection activeCell="R47" sqref="R47"/>
    </sheetView>
  </sheetViews>
  <sheetFormatPr defaultRowHeight="15"/>
  <cols>
    <col min="1" max="1" width="3" style="286" customWidth="1"/>
    <col min="2" max="2" width="2.5703125" style="1" customWidth="1"/>
    <col min="3" max="3" width="9.140625" style="1"/>
    <col min="4" max="4" width="9.5703125" style="1" bestFit="1" customWidth="1"/>
    <col min="5" max="5" width="9.5703125" style="176" customWidth="1"/>
    <col min="6" max="6" width="10.5703125" style="176" bestFit="1" customWidth="1"/>
    <col min="7" max="7" width="2.5703125" style="1" customWidth="1"/>
    <col min="8" max="9" width="9.5703125" style="1" bestFit="1" customWidth="1"/>
    <col min="10" max="10" width="9.5703125" style="176" customWidth="1"/>
    <col min="11" max="11" width="10.5703125" style="176" bestFit="1" customWidth="1"/>
    <col min="12" max="12" width="2.5703125" style="1" customWidth="1"/>
    <col min="13" max="13" width="9.140625" style="1"/>
    <col min="14" max="14" width="9.5703125" style="1" bestFit="1" customWidth="1"/>
    <col min="15" max="15" width="9.5703125" style="176" customWidth="1"/>
    <col min="16" max="16" width="10.5703125" style="176" bestFit="1" customWidth="1"/>
    <col min="17" max="17" width="2.5703125" style="1" customWidth="1"/>
    <col min="18" max="18" width="9.140625" style="1"/>
    <col min="19" max="19" width="9.5703125" style="1" bestFit="1" customWidth="1"/>
    <col min="20" max="20" width="9.5703125" style="176" customWidth="1"/>
    <col min="21" max="21" width="10.5703125" style="176" bestFit="1" customWidth="1"/>
    <col min="22" max="24" width="2.5703125" style="1" customWidth="1"/>
    <col min="25" max="25" width="9.140625" style="1"/>
    <col min="26" max="26" width="9.5703125" style="1" bestFit="1" customWidth="1"/>
    <col min="27" max="28" width="10.5703125" style="176" bestFit="1" customWidth="1"/>
    <col min="29" max="29" width="2.5703125" style="1" customWidth="1"/>
    <col min="30" max="30" width="9.140625" style="1"/>
    <col min="31" max="31" width="9.5703125" style="1" bestFit="1" customWidth="1"/>
    <col min="32" max="32" width="9.5703125" style="176" customWidth="1"/>
    <col min="33" max="33" width="10.5703125" style="176" bestFit="1" customWidth="1"/>
    <col min="34" max="34" width="2.5703125" style="1" customWidth="1"/>
    <col min="35" max="35" width="9.140625" style="1"/>
    <col min="36" max="36" width="9.5703125" style="1" bestFit="1" customWidth="1"/>
    <col min="37" max="37" width="9.5703125" style="176" customWidth="1"/>
    <col min="38" max="38" width="10.5703125" style="176" bestFit="1" customWidth="1"/>
    <col min="39" max="39" width="2.5703125" style="1" customWidth="1"/>
    <col min="40" max="40" width="9.140625" style="1"/>
    <col min="41" max="41" width="9.5703125" style="1" bestFit="1" customWidth="1"/>
    <col min="42" max="42" width="10.7109375" style="176" bestFit="1" customWidth="1"/>
    <col min="43" max="43" width="10.5703125" style="176" bestFit="1" customWidth="1"/>
    <col min="44" max="44" width="2.5703125" style="1" customWidth="1"/>
    <col min="45" max="50" width="9.140625" style="286"/>
    <col min="51" max="16384" width="9.140625" style="1"/>
  </cols>
  <sheetData>
    <row r="1" spans="2:44" s="286" customFormat="1">
      <c r="E1" s="287"/>
      <c r="F1" s="287"/>
      <c r="J1" s="287"/>
      <c r="K1" s="287"/>
      <c r="O1" s="287"/>
      <c r="P1" s="287"/>
      <c r="T1" s="287"/>
      <c r="U1" s="287"/>
      <c r="AA1" s="287"/>
      <c r="AB1" s="287"/>
      <c r="AF1" s="287"/>
      <c r="AG1" s="287"/>
      <c r="AK1" s="287"/>
      <c r="AL1" s="287"/>
      <c r="AP1" s="287"/>
      <c r="AQ1" s="287"/>
    </row>
    <row r="2" spans="2:44" ht="15.75">
      <c r="B2" s="345"/>
      <c r="C2" s="466" t="s">
        <v>212</v>
      </c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466"/>
      <c r="O2" s="466"/>
      <c r="P2" s="466"/>
      <c r="Q2" s="466"/>
      <c r="R2" s="466"/>
      <c r="S2" s="466"/>
      <c r="T2" s="466"/>
      <c r="U2" s="466"/>
      <c r="V2" s="344"/>
      <c r="X2" s="343"/>
      <c r="Y2" s="467" t="s">
        <v>211</v>
      </c>
      <c r="Z2" s="468"/>
      <c r="AA2" s="468"/>
      <c r="AB2" s="468"/>
      <c r="AC2" s="469"/>
      <c r="AD2" s="468"/>
      <c r="AE2" s="468"/>
      <c r="AF2" s="468"/>
      <c r="AG2" s="468"/>
      <c r="AH2" s="469"/>
      <c r="AI2" s="468"/>
      <c r="AJ2" s="468"/>
      <c r="AK2" s="468"/>
      <c r="AL2" s="468"/>
      <c r="AM2" s="469"/>
      <c r="AN2" s="468"/>
      <c r="AO2" s="468"/>
      <c r="AP2" s="468"/>
      <c r="AQ2" s="470"/>
      <c r="AR2" s="342"/>
    </row>
    <row r="3" spans="2:44">
      <c r="B3" s="338"/>
      <c r="C3" s="465" t="s">
        <v>251</v>
      </c>
      <c r="D3" s="465"/>
      <c r="E3" s="465"/>
      <c r="F3" s="465"/>
      <c r="G3" s="340"/>
      <c r="H3" s="465" t="s">
        <v>250</v>
      </c>
      <c r="I3" s="465"/>
      <c r="J3" s="465"/>
      <c r="K3" s="465"/>
      <c r="L3" s="340"/>
      <c r="M3" s="465" t="s">
        <v>249</v>
      </c>
      <c r="N3" s="465"/>
      <c r="O3" s="465"/>
      <c r="P3" s="465"/>
      <c r="Q3" s="340"/>
      <c r="R3" s="465" t="s">
        <v>248</v>
      </c>
      <c r="S3" s="465"/>
      <c r="T3" s="465"/>
      <c r="U3" s="465"/>
      <c r="V3" s="336"/>
      <c r="X3" s="341" t="s">
        <v>247</v>
      </c>
      <c r="Y3" s="465" t="s">
        <v>247</v>
      </c>
      <c r="Z3" s="465"/>
      <c r="AA3" s="465"/>
      <c r="AB3" s="465"/>
      <c r="AC3" s="339">
        <f>AD3</f>
        <v>0</v>
      </c>
      <c r="AD3" s="465"/>
      <c r="AE3" s="465"/>
      <c r="AF3" s="479"/>
      <c r="AG3" s="465"/>
      <c r="AH3" s="339">
        <f>AI3</f>
        <v>0</v>
      </c>
      <c r="AI3" s="465"/>
      <c r="AJ3" s="465"/>
      <c r="AK3" s="479"/>
      <c r="AL3" s="465"/>
      <c r="AM3" s="339">
        <f>AN3</f>
        <v>0</v>
      </c>
      <c r="AN3" s="465"/>
      <c r="AO3" s="465"/>
      <c r="AP3" s="479"/>
      <c r="AQ3" s="465"/>
      <c r="AR3" s="333"/>
    </row>
    <row r="4" spans="2:44">
      <c r="B4" s="338"/>
      <c r="C4" s="193" t="s">
        <v>1</v>
      </c>
      <c r="D4" s="193" t="s">
        <v>240</v>
      </c>
      <c r="E4" s="305" t="s">
        <v>239</v>
      </c>
      <c r="F4" s="305" t="s">
        <v>238</v>
      </c>
      <c r="G4" s="340"/>
      <c r="H4" s="193" t="s">
        <v>1</v>
      </c>
      <c r="I4" s="193" t="s">
        <v>240</v>
      </c>
      <c r="J4" s="305" t="s">
        <v>239</v>
      </c>
      <c r="K4" s="305" t="s">
        <v>238</v>
      </c>
      <c r="L4" s="340"/>
      <c r="M4" s="193" t="s">
        <v>1</v>
      </c>
      <c r="N4" s="193" t="s">
        <v>240</v>
      </c>
      <c r="O4" s="305" t="s">
        <v>239</v>
      </c>
      <c r="P4" s="305" t="s">
        <v>238</v>
      </c>
      <c r="Q4" s="340"/>
      <c r="R4" s="193" t="s">
        <v>1</v>
      </c>
      <c r="S4" s="193" t="s">
        <v>240</v>
      </c>
      <c r="T4" s="305" t="s">
        <v>239</v>
      </c>
      <c r="U4" s="305" t="s">
        <v>238</v>
      </c>
      <c r="V4" s="336"/>
      <c r="X4" s="335"/>
      <c r="Y4" s="193" t="s">
        <v>1</v>
      </c>
      <c r="Z4" s="193" t="s">
        <v>240</v>
      </c>
      <c r="AA4" s="305" t="s">
        <v>239</v>
      </c>
      <c r="AB4" s="305" t="s">
        <v>238</v>
      </c>
      <c r="AC4" s="339"/>
      <c r="AD4" s="193" t="s">
        <v>1</v>
      </c>
      <c r="AE4" s="193" t="s">
        <v>240</v>
      </c>
      <c r="AF4" s="305" t="s">
        <v>239</v>
      </c>
      <c r="AG4" s="305" t="s">
        <v>238</v>
      </c>
      <c r="AH4" s="339"/>
      <c r="AI4" s="193" t="s">
        <v>1</v>
      </c>
      <c r="AJ4" s="193" t="s">
        <v>240</v>
      </c>
      <c r="AK4" s="305" t="s">
        <v>239</v>
      </c>
      <c r="AL4" s="305" t="s">
        <v>238</v>
      </c>
      <c r="AM4" s="339"/>
      <c r="AN4" s="193" t="s">
        <v>1</v>
      </c>
      <c r="AO4" s="193" t="s">
        <v>240</v>
      </c>
      <c r="AP4" s="305" t="s">
        <v>239</v>
      </c>
      <c r="AQ4" s="305" t="s">
        <v>238</v>
      </c>
      <c r="AR4" s="333"/>
    </row>
    <row r="5" spans="2:44">
      <c r="B5" s="338"/>
      <c r="C5" s="310"/>
      <c r="D5" s="195"/>
      <c r="E5" s="309"/>
      <c r="F5" s="305">
        <f t="shared" ref="F5:F16" si="0">E5*D5</f>
        <v>0</v>
      </c>
      <c r="G5" s="340"/>
      <c r="H5" s="310"/>
      <c r="I5" s="195"/>
      <c r="J5" s="309"/>
      <c r="K5" s="305">
        <f t="shared" ref="K5:K16" si="1">J5*I5</f>
        <v>0</v>
      </c>
      <c r="L5" s="340"/>
      <c r="M5" s="310"/>
      <c r="N5" s="195"/>
      <c r="O5" s="309"/>
      <c r="P5" s="305">
        <f t="shared" ref="P5:P16" si="2">O5*N5</f>
        <v>0</v>
      </c>
      <c r="Q5" s="340"/>
      <c r="R5" s="310">
        <v>44951</v>
      </c>
      <c r="S5" s="195">
        <v>5</v>
      </c>
      <c r="T5" s="309">
        <v>9.17</v>
      </c>
      <c r="U5" s="305">
        <f t="shared" ref="U5:U16" si="3">T5*S5</f>
        <v>45.85</v>
      </c>
      <c r="V5" s="336"/>
      <c r="X5" s="335"/>
      <c r="Y5" s="310"/>
      <c r="Z5" s="195"/>
      <c r="AA5" s="309"/>
      <c r="AB5" s="305">
        <f t="shared" ref="AB5:AB16" si="4">AA5*Z5</f>
        <v>0</v>
      </c>
      <c r="AC5" s="339"/>
      <c r="AD5" s="310"/>
      <c r="AE5" s="195"/>
      <c r="AF5" s="309"/>
      <c r="AG5" s="305">
        <f t="shared" ref="AG5:AG16" si="5">AF5*AE5</f>
        <v>0</v>
      </c>
      <c r="AH5" s="339"/>
      <c r="AI5" s="310"/>
      <c r="AJ5" s="195"/>
      <c r="AK5" s="309"/>
      <c r="AL5" s="305">
        <f t="shared" ref="AL5:AL16" si="6">AK5*AJ5</f>
        <v>0</v>
      </c>
      <c r="AM5" s="339"/>
      <c r="AN5" s="310"/>
      <c r="AO5" s="195"/>
      <c r="AP5" s="309"/>
      <c r="AQ5" s="305">
        <f t="shared" ref="AQ5:AQ16" si="7">AP5*AO5</f>
        <v>0</v>
      </c>
      <c r="AR5" s="333"/>
    </row>
    <row r="6" spans="2:44">
      <c r="B6" s="338"/>
      <c r="C6" s="310"/>
      <c r="D6" s="195"/>
      <c r="E6" s="309"/>
      <c r="F6" s="305">
        <f t="shared" si="0"/>
        <v>0</v>
      </c>
      <c r="G6" s="340"/>
      <c r="H6" s="310"/>
      <c r="I6" s="195"/>
      <c r="J6" s="309"/>
      <c r="K6" s="305">
        <f t="shared" si="1"/>
        <v>0</v>
      </c>
      <c r="L6" s="340"/>
      <c r="M6" s="310"/>
      <c r="N6" s="195"/>
      <c r="O6" s="309"/>
      <c r="P6" s="305">
        <f t="shared" si="2"/>
        <v>0</v>
      </c>
      <c r="Q6" s="340"/>
      <c r="R6" s="310"/>
      <c r="S6" s="195"/>
      <c r="T6" s="309"/>
      <c r="U6" s="305">
        <f t="shared" si="3"/>
        <v>0</v>
      </c>
      <c r="V6" s="336"/>
      <c r="X6" s="335"/>
      <c r="Y6" s="310"/>
      <c r="Z6" s="195"/>
      <c r="AA6" s="309"/>
      <c r="AB6" s="305">
        <f t="shared" si="4"/>
        <v>0</v>
      </c>
      <c r="AC6" s="339"/>
      <c r="AD6" s="310"/>
      <c r="AE6" s="195"/>
      <c r="AF6" s="309"/>
      <c r="AG6" s="305">
        <f t="shared" si="5"/>
        <v>0</v>
      </c>
      <c r="AH6" s="339"/>
      <c r="AI6" s="310"/>
      <c r="AJ6" s="195"/>
      <c r="AK6" s="309"/>
      <c r="AL6" s="305">
        <f t="shared" si="6"/>
        <v>0</v>
      </c>
      <c r="AM6" s="339"/>
      <c r="AN6" s="310"/>
      <c r="AO6" s="195"/>
      <c r="AP6" s="309"/>
      <c r="AQ6" s="305">
        <f t="shared" si="7"/>
        <v>0</v>
      </c>
      <c r="AR6" s="333"/>
    </row>
    <row r="7" spans="2:44">
      <c r="B7" s="338"/>
      <c r="C7" s="310"/>
      <c r="D7" s="195"/>
      <c r="E7" s="309"/>
      <c r="F7" s="305">
        <f t="shared" si="0"/>
        <v>0</v>
      </c>
      <c r="G7" s="340"/>
      <c r="H7" s="310"/>
      <c r="I7" s="195"/>
      <c r="J7" s="309"/>
      <c r="K7" s="305">
        <f t="shared" si="1"/>
        <v>0</v>
      </c>
      <c r="L7" s="340"/>
      <c r="M7" s="310"/>
      <c r="N7" s="195"/>
      <c r="O7" s="309"/>
      <c r="P7" s="305">
        <f t="shared" si="2"/>
        <v>0</v>
      </c>
      <c r="Q7" s="340"/>
      <c r="R7" s="310"/>
      <c r="S7" s="195"/>
      <c r="T7" s="309"/>
      <c r="U7" s="305">
        <f t="shared" si="3"/>
        <v>0</v>
      </c>
      <c r="V7" s="336"/>
      <c r="X7" s="335"/>
      <c r="Y7" s="310"/>
      <c r="Z7" s="195"/>
      <c r="AA7" s="309"/>
      <c r="AB7" s="305">
        <f t="shared" si="4"/>
        <v>0</v>
      </c>
      <c r="AC7" s="339"/>
      <c r="AD7" s="310"/>
      <c r="AE7" s="195"/>
      <c r="AF7" s="309"/>
      <c r="AG7" s="305">
        <f t="shared" si="5"/>
        <v>0</v>
      </c>
      <c r="AH7" s="339"/>
      <c r="AI7" s="310"/>
      <c r="AJ7" s="195"/>
      <c r="AK7" s="309"/>
      <c r="AL7" s="305">
        <f t="shared" si="6"/>
        <v>0</v>
      </c>
      <c r="AM7" s="339"/>
      <c r="AN7" s="310"/>
      <c r="AO7" s="195"/>
      <c r="AP7" s="309"/>
      <c r="AQ7" s="305">
        <f t="shared" si="7"/>
        <v>0</v>
      </c>
      <c r="AR7" s="333"/>
    </row>
    <row r="8" spans="2:44">
      <c r="B8" s="338"/>
      <c r="C8" s="310"/>
      <c r="D8" s="195"/>
      <c r="E8" s="309"/>
      <c r="F8" s="305">
        <f t="shared" si="0"/>
        <v>0</v>
      </c>
      <c r="G8" s="340"/>
      <c r="H8" s="310"/>
      <c r="I8" s="195"/>
      <c r="J8" s="309"/>
      <c r="K8" s="305">
        <f t="shared" si="1"/>
        <v>0</v>
      </c>
      <c r="L8" s="340"/>
      <c r="M8" s="310"/>
      <c r="N8" s="195"/>
      <c r="O8" s="309"/>
      <c r="P8" s="305">
        <f t="shared" si="2"/>
        <v>0</v>
      </c>
      <c r="Q8" s="340"/>
      <c r="R8" s="310"/>
      <c r="S8" s="195"/>
      <c r="T8" s="309"/>
      <c r="U8" s="305">
        <f t="shared" si="3"/>
        <v>0</v>
      </c>
      <c r="V8" s="336"/>
      <c r="X8" s="335"/>
      <c r="Y8" s="310"/>
      <c r="Z8" s="195"/>
      <c r="AA8" s="309"/>
      <c r="AB8" s="305">
        <f t="shared" si="4"/>
        <v>0</v>
      </c>
      <c r="AC8" s="339"/>
      <c r="AD8" s="310"/>
      <c r="AE8" s="195"/>
      <c r="AF8" s="309"/>
      <c r="AG8" s="305">
        <f t="shared" si="5"/>
        <v>0</v>
      </c>
      <c r="AH8" s="339"/>
      <c r="AI8" s="310"/>
      <c r="AJ8" s="195"/>
      <c r="AK8" s="309"/>
      <c r="AL8" s="305">
        <f t="shared" si="6"/>
        <v>0</v>
      </c>
      <c r="AM8" s="339"/>
      <c r="AN8" s="310"/>
      <c r="AO8" s="195"/>
      <c r="AP8" s="309"/>
      <c r="AQ8" s="305">
        <f t="shared" si="7"/>
        <v>0</v>
      </c>
      <c r="AR8" s="333"/>
    </row>
    <row r="9" spans="2:44">
      <c r="B9" s="338"/>
      <c r="C9" s="310"/>
      <c r="D9" s="195"/>
      <c r="E9" s="309"/>
      <c r="F9" s="305">
        <f t="shared" si="0"/>
        <v>0</v>
      </c>
      <c r="G9" s="340"/>
      <c r="H9" s="310"/>
      <c r="I9" s="195"/>
      <c r="J9" s="309"/>
      <c r="K9" s="305">
        <f t="shared" si="1"/>
        <v>0</v>
      </c>
      <c r="L9" s="340"/>
      <c r="M9" s="310"/>
      <c r="N9" s="195"/>
      <c r="O9" s="309"/>
      <c r="P9" s="305">
        <f t="shared" si="2"/>
        <v>0</v>
      </c>
      <c r="Q9" s="340"/>
      <c r="R9" s="310"/>
      <c r="S9" s="195"/>
      <c r="T9" s="309"/>
      <c r="U9" s="305">
        <f t="shared" si="3"/>
        <v>0</v>
      </c>
      <c r="V9" s="336"/>
      <c r="X9" s="335"/>
      <c r="Y9" s="310"/>
      <c r="Z9" s="195"/>
      <c r="AA9" s="309"/>
      <c r="AB9" s="305">
        <f t="shared" si="4"/>
        <v>0</v>
      </c>
      <c r="AC9" s="339"/>
      <c r="AD9" s="310"/>
      <c r="AE9" s="195"/>
      <c r="AF9" s="309"/>
      <c r="AG9" s="305">
        <f t="shared" si="5"/>
        <v>0</v>
      </c>
      <c r="AH9" s="339"/>
      <c r="AI9" s="310"/>
      <c r="AJ9" s="195"/>
      <c r="AK9" s="309"/>
      <c r="AL9" s="305">
        <f t="shared" si="6"/>
        <v>0</v>
      </c>
      <c r="AM9" s="339"/>
      <c r="AN9" s="310"/>
      <c r="AO9" s="195"/>
      <c r="AP9" s="309"/>
      <c r="AQ9" s="305">
        <f t="shared" si="7"/>
        <v>0</v>
      </c>
      <c r="AR9" s="333"/>
    </row>
    <row r="10" spans="2:44">
      <c r="B10" s="338"/>
      <c r="C10" s="310"/>
      <c r="D10" s="195"/>
      <c r="E10" s="309"/>
      <c r="F10" s="305">
        <f t="shared" si="0"/>
        <v>0</v>
      </c>
      <c r="G10" s="340"/>
      <c r="H10" s="310"/>
      <c r="I10" s="195"/>
      <c r="J10" s="309"/>
      <c r="K10" s="305">
        <f t="shared" si="1"/>
        <v>0</v>
      </c>
      <c r="L10" s="340"/>
      <c r="M10" s="310"/>
      <c r="N10" s="195"/>
      <c r="O10" s="309"/>
      <c r="P10" s="305">
        <f t="shared" si="2"/>
        <v>0</v>
      </c>
      <c r="Q10" s="340"/>
      <c r="R10" s="310"/>
      <c r="S10" s="195"/>
      <c r="T10" s="309"/>
      <c r="U10" s="305">
        <f t="shared" si="3"/>
        <v>0</v>
      </c>
      <c r="V10" s="336"/>
      <c r="X10" s="335"/>
      <c r="Y10" s="310"/>
      <c r="Z10" s="195"/>
      <c r="AA10" s="309"/>
      <c r="AB10" s="305">
        <f t="shared" si="4"/>
        <v>0</v>
      </c>
      <c r="AC10" s="339"/>
      <c r="AD10" s="310"/>
      <c r="AE10" s="195"/>
      <c r="AF10" s="309"/>
      <c r="AG10" s="305">
        <f t="shared" si="5"/>
        <v>0</v>
      </c>
      <c r="AH10" s="339"/>
      <c r="AI10" s="310"/>
      <c r="AJ10" s="195"/>
      <c r="AK10" s="309"/>
      <c r="AL10" s="305">
        <f t="shared" si="6"/>
        <v>0</v>
      </c>
      <c r="AM10" s="339"/>
      <c r="AN10" s="310"/>
      <c r="AO10" s="195"/>
      <c r="AP10" s="309"/>
      <c r="AQ10" s="305">
        <f t="shared" si="7"/>
        <v>0</v>
      </c>
      <c r="AR10" s="333"/>
    </row>
    <row r="11" spans="2:44">
      <c r="B11" s="338"/>
      <c r="C11" s="310"/>
      <c r="D11" s="195"/>
      <c r="E11" s="309"/>
      <c r="F11" s="305">
        <f t="shared" si="0"/>
        <v>0</v>
      </c>
      <c r="G11" s="340"/>
      <c r="H11" s="310"/>
      <c r="I11" s="195"/>
      <c r="J11" s="309"/>
      <c r="K11" s="305">
        <f t="shared" si="1"/>
        <v>0</v>
      </c>
      <c r="L11" s="340"/>
      <c r="M11" s="310"/>
      <c r="N11" s="195"/>
      <c r="O11" s="309"/>
      <c r="P11" s="305">
        <f t="shared" si="2"/>
        <v>0</v>
      </c>
      <c r="Q11" s="340"/>
      <c r="R11" s="310"/>
      <c r="S11" s="195"/>
      <c r="T11" s="309"/>
      <c r="U11" s="305">
        <f t="shared" si="3"/>
        <v>0</v>
      </c>
      <c r="V11" s="336"/>
      <c r="X11" s="335"/>
      <c r="Y11" s="310"/>
      <c r="Z11" s="195"/>
      <c r="AA11" s="309"/>
      <c r="AB11" s="305">
        <f t="shared" si="4"/>
        <v>0</v>
      </c>
      <c r="AC11" s="339"/>
      <c r="AD11" s="310"/>
      <c r="AE11" s="195"/>
      <c r="AF11" s="309"/>
      <c r="AG11" s="305">
        <f t="shared" si="5"/>
        <v>0</v>
      </c>
      <c r="AH11" s="339"/>
      <c r="AI11" s="310"/>
      <c r="AJ11" s="195"/>
      <c r="AK11" s="309"/>
      <c r="AL11" s="305">
        <f t="shared" si="6"/>
        <v>0</v>
      </c>
      <c r="AM11" s="339"/>
      <c r="AN11" s="310"/>
      <c r="AO11" s="195"/>
      <c r="AP11" s="309"/>
      <c r="AQ11" s="305">
        <f t="shared" si="7"/>
        <v>0</v>
      </c>
      <c r="AR11" s="333"/>
    </row>
    <row r="12" spans="2:44">
      <c r="B12" s="338"/>
      <c r="C12" s="310"/>
      <c r="D12" s="195"/>
      <c r="E12" s="309"/>
      <c r="F12" s="305">
        <f t="shared" si="0"/>
        <v>0</v>
      </c>
      <c r="G12" s="340"/>
      <c r="H12" s="310"/>
      <c r="I12" s="195"/>
      <c r="J12" s="309"/>
      <c r="K12" s="305">
        <f t="shared" si="1"/>
        <v>0</v>
      </c>
      <c r="L12" s="340"/>
      <c r="M12" s="310"/>
      <c r="N12" s="195"/>
      <c r="O12" s="309"/>
      <c r="P12" s="305">
        <f t="shared" si="2"/>
        <v>0</v>
      </c>
      <c r="Q12" s="340"/>
      <c r="R12" s="310"/>
      <c r="S12" s="195"/>
      <c r="T12" s="309"/>
      <c r="U12" s="305">
        <f t="shared" si="3"/>
        <v>0</v>
      </c>
      <c r="V12" s="336"/>
      <c r="X12" s="335"/>
      <c r="Y12" s="310"/>
      <c r="Z12" s="195"/>
      <c r="AA12" s="309"/>
      <c r="AB12" s="305">
        <f t="shared" si="4"/>
        <v>0</v>
      </c>
      <c r="AC12" s="339"/>
      <c r="AD12" s="310"/>
      <c r="AE12" s="195"/>
      <c r="AF12" s="309"/>
      <c r="AG12" s="305">
        <f t="shared" si="5"/>
        <v>0</v>
      </c>
      <c r="AH12" s="339"/>
      <c r="AI12" s="310"/>
      <c r="AJ12" s="195"/>
      <c r="AK12" s="309"/>
      <c r="AL12" s="305">
        <f t="shared" si="6"/>
        <v>0</v>
      </c>
      <c r="AM12" s="339"/>
      <c r="AN12" s="310"/>
      <c r="AO12" s="195"/>
      <c r="AP12" s="309"/>
      <c r="AQ12" s="305">
        <f t="shared" si="7"/>
        <v>0</v>
      </c>
      <c r="AR12" s="333"/>
    </row>
    <row r="13" spans="2:44">
      <c r="B13" s="338"/>
      <c r="C13" s="310"/>
      <c r="D13" s="195"/>
      <c r="E13" s="309"/>
      <c r="F13" s="305">
        <f t="shared" si="0"/>
        <v>0</v>
      </c>
      <c r="G13" s="340"/>
      <c r="H13" s="310"/>
      <c r="I13" s="195"/>
      <c r="J13" s="309"/>
      <c r="K13" s="305">
        <f t="shared" si="1"/>
        <v>0</v>
      </c>
      <c r="L13" s="340"/>
      <c r="M13" s="310"/>
      <c r="N13" s="195"/>
      <c r="O13" s="309"/>
      <c r="P13" s="305">
        <f t="shared" si="2"/>
        <v>0</v>
      </c>
      <c r="Q13" s="340"/>
      <c r="R13" s="310"/>
      <c r="S13" s="195"/>
      <c r="T13" s="309"/>
      <c r="U13" s="305">
        <f t="shared" si="3"/>
        <v>0</v>
      </c>
      <c r="V13" s="336"/>
      <c r="X13" s="335"/>
      <c r="Y13" s="310"/>
      <c r="Z13" s="195"/>
      <c r="AA13" s="309"/>
      <c r="AB13" s="305">
        <f t="shared" si="4"/>
        <v>0</v>
      </c>
      <c r="AC13" s="339"/>
      <c r="AD13" s="310"/>
      <c r="AE13" s="195"/>
      <c r="AF13" s="309"/>
      <c r="AG13" s="305">
        <f t="shared" si="5"/>
        <v>0</v>
      </c>
      <c r="AH13" s="339"/>
      <c r="AI13" s="310"/>
      <c r="AJ13" s="195"/>
      <c r="AK13" s="309"/>
      <c r="AL13" s="305">
        <f t="shared" si="6"/>
        <v>0</v>
      </c>
      <c r="AM13" s="339"/>
      <c r="AN13" s="310"/>
      <c r="AO13" s="195"/>
      <c r="AP13" s="309"/>
      <c r="AQ13" s="305">
        <f t="shared" si="7"/>
        <v>0</v>
      </c>
      <c r="AR13" s="333"/>
    </row>
    <row r="14" spans="2:44">
      <c r="B14" s="338"/>
      <c r="C14" s="310"/>
      <c r="D14" s="195"/>
      <c r="E14" s="309"/>
      <c r="F14" s="305">
        <f t="shared" si="0"/>
        <v>0</v>
      </c>
      <c r="G14" s="340"/>
      <c r="H14" s="310"/>
      <c r="I14" s="195"/>
      <c r="J14" s="309"/>
      <c r="K14" s="305">
        <f t="shared" si="1"/>
        <v>0</v>
      </c>
      <c r="L14" s="340"/>
      <c r="M14" s="310"/>
      <c r="N14" s="195"/>
      <c r="O14" s="309"/>
      <c r="P14" s="305">
        <f t="shared" si="2"/>
        <v>0</v>
      </c>
      <c r="Q14" s="340"/>
      <c r="R14" s="310"/>
      <c r="S14" s="195"/>
      <c r="T14" s="309"/>
      <c r="U14" s="305">
        <f t="shared" si="3"/>
        <v>0</v>
      </c>
      <c r="V14" s="336"/>
      <c r="X14" s="335"/>
      <c r="Y14" s="310"/>
      <c r="Z14" s="195"/>
      <c r="AA14" s="309"/>
      <c r="AB14" s="305">
        <f t="shared" si="4"/>
        <v>0</v>
      </c>
      <c r="AC14" s="339"/>
      <c r="AD14" s="310"/>
      <c r="AE14" s="195"/>
      <c r="AF14" s="309"/>
      <c r="AG14" s="305">
        <f t="shared" si="5"/>
        <v>0</v>
      </c>
      <c r="AH14" s="339"/>
      <c r="AI14" s="310"/>
      <c r="AJ14" s="195"/>
      <c r="AK14" s="309"/>
      <c r="AL14" s="305">
        <f t="shared" si="6"/>
        <v>0</v>
      </c>
      <c r="AM14" s="339"/>
      <c r="AN14" s="310"/>
      <c r="AO14" s="195"/>
      <c r="AP14" s="309"/>
      <c r="AQ14" s="305">
        <f t="shared" si="7"/>
        <v>0</v>
      </c>
      <c r="AR14" s="333"/>
    </row>
    <row r="15" spans="2:44">
      <c r="B15" s="338"/>
      <c r="C15" s="310"/>
      <c r="D15" s="195"/>
      <c r="E15" s="309"/>
      <c r="F15" s="305">
        <f t="shared" si="0"/>
        <v>0</v>
      </c>
      <c r="G15" s="340"/>
      <c r="H15" s="310"/>
      <c r="I15" s="195"/>
      <c r="J15" s="309"/>
      <c r="K15" s="305">
        <f t="shared" si="1"/>
        <v>0</v>
      </c>
      <c r="L15" s="340"/>
      <c r="M15" s="310"/>
      <c r="N15" s="195"/>
      <c r="O15" s="309"/>
      <c r="P15" s="305">
        <f t="shared" si="2"/>
        <v>0</v>
      </c>
      <c r="Q15" s="340"/>
      <c r="R15" s="310"/>
      <c r="S15" s="195"/>
      <c r="T15" s="309"/>
      <c r="U15" s="305">
        <f t="shared" si="3"/>
        <v>0</v>
      </c>
      <c r="V15" s="336"/>
      <c r="X15" s="335"/>
      <c r="Y15" s="310"/>
      <c r="Z15" s="195"/>
      <c r="AA15" s="309"/>
      <c r="AB15" s="305">
        <f t="shared" si="4"/>
        <v>0</v>
      </c>
      <c r="AC15" s="339"/>
      <c r="AD15" s="310"/>
      <c r="AE15" s="195"/>
      <c r="AF15" s="309"/>
      <c r="AG15" s="305">
        <f t="shared" si="5"/>
        <v>0</v>
      </c>
      <c r="AH15" s="339"/>
      <c r="AI15" s="310"/>
      <c r="AJ15" s="195"/>
      <c r="AK15" s="309"/>
      <c r="AL15" s="305">
        <f t="shared" si="6"/>
        <v>0</v>
      </c>
      <c r="AM15" s="339"/>
      <c r="AN15" s="310"/>
      <c r="AO15" s="195"/>
      <c r="AP15" s="309"/>
      <c r="AQ15" s="305">
        <f t="shared" si="7"/>
        <v>0</v>
      </c>
      <c r="AR15" s="333"/>
    </row>
    <row r="16" spans="2:44">
      <c r="B16" s="338"/>
      <c r="C16" s="310"/>
      <c r="D16" s="195"/>
      <c r="E16" s="309"/>
      <c r="F16" s="305">
        <f t="shared" si="0"/>
        <v>0</v>
      </c>
      <c r="G16" s="340"/>
      <c r="H16" s="310"/>
      <c r="I16" s="195"/>
      <c r="J16" s="309"/>
      <c r="K16" s="305">
        <f t="shared" si="1"/>
        <v>0</v>
      </c>
      <c r="L16" s="340"/>
      <c r="M16" s="310"/>
      <c r="N16" s="195"/>
      <c r="O16" s="309"/>
      <c r="P16" s="305">
        <f t="shared" si="2"/>
        <v>0</v>
      </c>
      <c r="Q16" s="340"/>
      <c r="R16" s="310"/>
      <c r="S16" s="195"/>
      <c r="T16" s="309"/>
      <c r="U16" s="305">
        <f t="shared" si="3"/>
        <v>0</v>
      </c>
      <c r="V16" s="336"/>
      <c r="X16" s="335"/>
      <c r="Y16" s="310"/>
      <c r="Z16" s="195"/>
      <c r="AA16" s="309"/>
      <c r="AB16" s="305">
        <f t="shared" si="4"/>
        <v>0</v>
      </c>
      <c r="AC16" s="339"/>
      <c r="AD16" s="310"/>
      <c r="AE16" s="195"/>
      <c r="AF16" s="309"/>
      <c r="AG16" s="305">
        <f t="shared" si="5"/>
        <v>0</v>
      </c>
      <c r="AH16" s="339"/>
      <c r="AI16" s="310"/>
      <c r="AJ16" s="195"/>
      <c r="AK16" s="309"/>
      <c r="AL16" s="305">
        <f t="shared" si="6"/>
        <v>0</v>
      </c>
      <c r="AM16" s="339"/>
      <c r="AN16" s="310"/>
      <c r="AO16" s="195"/>
      <c r="AP16" s="309"/>
      <c r="AQ16" s="305">
        <f t="shared" si="7"/>
        <v>0</v>
      </c>
      <c r="AR16" s="333"/>
    </row>
    <row r="17" spans="2:44">
      <c r="B17" s="338"/>
      <c r="C17" s="193" t="s">
        <v>237</v>
      </c>
      <c r="D17" s="193">
        <f>SUM(D5:D16)+D18</f>
        <v>15</v>
      </c>
      <c r="E17" s="305"/>
      <c r="F17" s="305">
        <f>SUM(F5:F16)</f>
        <v>0</v>
      </c>
      <c r="G17" s="337"/>
      <c r="H17" s="193" t="s">
        <v>237</v>
      </c>
      <c r="I17" s="193">
        <f>SUM(I5:I16)+I18</f>
        <v>10</v>
      </c>
      <c r="J17" s="305"/>
      <c r="K17" s="305">
        <f>SUM(K5:K16)</f>
        <v>0</v>
      </c>
      <c r="L17" s="337"/>
      <c r="M17" s="193" t="s">
        <v>237</v>
      </c>
      <c r="N17" s="193">
        <f>SUM(N5:N16)+N18</f>
        <v>1</v>
      </c>
      <c r="O17" s="305"/>
      <c r="P17" s="305">
        <f>SUM(P5:P16)</f>
        <v>0</v>
      </c>
      <c r="Q17" s="337"/>
      <c r="R17" s="193" t="s">
        <v>237</v>
      </c>
      <c r="S17" s="193">
        <f>SUM(S5:S16)+S18</f>
        <v>17</v>
      </c>
      <c r="T17" s="305"/>
      <c r="U17" s="305">
        <f>SUM(U5:U16)</f>
        <v>45.85</v>
      </c>
      <c r="V17" s="336"/>
      <c r="X17" s="335"/>
      <c r="Y17" s="193" t="s">
        <v>237</v>
      </c>
      <c r="Z17" s="193">
        <f>SUM(Z5:Z16)+Z18</f>
        <v>1</v>
      </c>
      <c r="AA17" s="305"/>
      <c r="AB17" s="305">
        <f>SUM(AB5:AB16)</f>
        <v>0</v>
      </c>
      <c r="AC17" s="334"/>
      <c r="AD17" s="193" t="s">
        <v>237</v>
      </c>
      <c r="AE17" s="193">
        <f>SUM(AE5:AE16)+AE18</f>
        <v>0</v>
      </c>
      <c r="AF17" s="305"/>
      <c r="AG17" s="305">
        <f>SUM(AG5:AG16)</f>
        <v>0</v>
      </c>
      <c r="AH17" s="334"/>
      <c r="AI17" s="193" t="s">
        <v>237</v>
      </c>
      <c r="AJ17" s="193">
        <f>SUM(AJ5:AJ16)+AJ18</f>
        <v>0</v>
      </c>
      <c r="AK17" s="305"/>
      <c r="AL17" s="305">
        <f>SUM(AL5:AL16)</f>
        <v>0</v>
      </c>
      <c r="AM17" s="334"/>
      <c r="AN17" s="193" t="s">
        <v>237</v>
      </c>
      <c r="AO17" s="193">
        <f>SUM(AO5:AO16)+AO18</f>
        <v>0</v>
      </c>
      <c r="AP17" s="305"/>
      <c r="AQ17" s="305">
        <f>SUM(AQ5:AQ16)</f>
        <v>0</v>
      </c>
      <c r="AR17" s="333"/>
    </row>
    <row r="18" spans="2:44">
      <c r="B18" s="332"/>
      <c r="C18" s="331"/>
      <c r="D18" s="328">
        <v>15</v>
      </c>
      <c r="E18" s="330"/>
      <c r="F18" s="330"/>
      <c r="G18" s="329"/>
      <c r="H18" s="328"/>
      <c r="I18" s="328">
        <v>10</v>
      </c>
      <c r="J18" s="330"/>
      <c r="K18" s="330"/>
      <c r="L18" s="329"/>
      <c r="M18" s="328"/>
      <c r="N18" s="328">
        <v>1</v>
      </c>
      <c r="O18" s="330"/>
      <c r="P18" s="330"/>
      <c r="Q18" s="329"/>
      <c r="R18" s="328"/>
      <c r="S18" s="328">
        <v>12</v>
      </c>
      <c r="T18" s="327"/>
      <c r="U18" s="327"/>
      <c r="V18" s="326"/>
      <c r="X18" s="325"/>
      <c r="Y18" s="322"/>
      <c r="Z18" s="322">
        <v>1</v>
      </c>
      <c r="AA18" s="324"/>
      <c r="AB18" s="324"/>
      <c r="AC18" s="323"/>
      <c r="AD18" s="322"/>
      <c r="AE18" s="322">
        <v>0</v>
      </c>
      <c r="AF18" s="324"/>
      <c r="AG18" s="324"/>
      <c r="AH18" s="323"/>
      <c r="AI18" s="322"/>
      <c r="AJ18" s="322">
        <v>0</v>
      </c>
      <c r="AK18" s="324"/>
      <c r="AL18" s="324"/>
      <c r="AM18" s="323"/>
      <c r="AN18" s="322"/>
      <c r="AO18" s="322">
        <v>0</v>
      </c>
      <c r="AP18" s="321"/>
      <c r="AQ18" s="321"/>
      <c r="AR18" s="320"/>
    </row>
    <row r="19" spans="2:44" s="286" customFormat="1">
      <c r="C19" s="319"/>
      <c r="D19" s="319"/>
      <c r="E19" s="318"/>
      <c r="F19" s="318"/>
      <c r="H19" s="319"/>
      <c r="I19" s="319"/>
      <c r="J19" s="318"/>
      <c r="K19" s="318"/>
      <c r="M19" s="319"/>
      <c r="N19" s="319"/>
      <c r="O19" s="318"/>
      <c r="P19" s="318"/>
      <c r="R19" s="319"/>
      <c r="S19" s="319"/>
      <c r="T19" s="318"/>
      <c r="U19" s="318"/>
      <c r="Y19" s="319"/>
      <c r="Z19" s="319"/>
      <c r="AA19" s="318"/>
      <c r="AB19" s="318"/>
      <c r="AD19" s="319"/>
      <c r="AE19" s="319"/>
      <c r="AF19" s="318"/>
      <c r="AG19" s="318"/>
      <c r="AI19" s="319"/>
      <c r="AJ19" s="319"/>
      <c r="AK19" s="318"/>
      <c r="AL19" s="318"/>
      <c r="AN19" s="319"/>
      <c r="AO19" s="319"/>
      <c r="AP19" s="318"/>
      <c r="AQ19" s="318"/>
    </row>
    <row r="20" spans="2:44" ht="15.75">
      <c r="B20" s="317"/>
      <c r="C20" s="475" t="s">
        <v>211</v>
      </c>
      <c r="D20" s="476"/>
      <c r="E20" s="476"/>
      <c r="F20" s="476"/>
      <c r="G20" s="477"/>
      <c r="H20" s="476"/>
      <c r="I20" s="476"/>
      <c r="J20" s="476"/>
      <c r="K20" s="476"/>
      <c r="L20" s="477"/>
      <c r="M20" s="476"/>
      <c r="N20" s="476"/>
      <c r="O20" s="476"/>
      <c r="P20" s="476"/>
      <c r="Q20" s="477"/>
      <c r="R20" s="476"/>
      <c r="S20" s="476"/>
      <c r="T20" s="476"/>
      <c r="U20" s="478"/>
      <c r="V20" s="316"/>
      <c r="X20" s="315"/>
      <c r="Y20" s="471" t="s">
        <v>212</v>
      </c>
      <c r="Z20" s="472"/>
      <c r="AA20" s="472"/>
      <c r="AB20" s="472"/>
      <c r="AC20" s="473"/>
      <c r="AD20" s="472"/>
      <c r="AE20" s="472"/>
      <c r="AF20" s="472"/>
      <c r="AG20" s="472"/>
      <c r="AH20" s="473"/>
      <c r="AI20" s="472"/>
      <c r="AJ20" s="472"/>
      <c r="AK20" s="472"/>
      <c r="AL20" s="472"/>
      <c r="AM20" s="473"/>
      <c r="AN20" s="472"/>
      <c r="AO20" s="472"/>
      <c r="AP20" s="472"/>
      <c r="AQ20" s="474"/>
      <c r="AR20" s="314"/>
    </row>
    <row r="21" spans="2:44">
      <c r="B21" s="308"/>
      <c r="C21" s="465"/>
      <c r="D21" s="465"/>
      <c r="E21" s="465"/>
      <c r="F21" s="465"/>
      <c r="G21" s="312"/>
      <c r="H21" s="465" t="s">
        <v>246</v>
      </c>
      <c r="I21" s="465"/>
      <c r="J21" s="465"/>
      <c r="K21" s="465"/>
      <c r="L21" s="313">
        <f>M21</f>
        <v>0</v>
      </c>
      <c r="M21" s="465"/>
      <c r="N21" s="465"/>
      <c r="O21" s="465"/>
      <c r="P21" s="465"/>
      <c r="Q21" s="313">
        <f>R21</f>
        <v>0</v>
      </c>
      <c r="R21" s="465"/>
      <c r="S21" s="465"/>
      <c r="T21" s="465"/>
      <c r="U21" s="465"/>
      <c r="V21" s="307"/>
      <c r="X21" s="306"/>
      <c r="Y21" s="465" t="s">
        <v>245</v>
      </c>
      <c r="Z21" s="465"/>
      <c r="AA21" s="465"/>
      <c r="AB21" s="465"/>
      <c r="AC21" s="311"/>
      <c r="AD21" s="465" t="s">
        <v>244</v>
      </c>
      <c r="AE21" s="465"/>
      <c r="AF21" s="479"/>
      <c r="AG21" s="465"/>
      <c r="AH21" s="311"/>
      <c r="AI21" s="465" t="s">
        <v>243</v>
      </c>
      <c r="AJ21" s="465"/>
      <c r="AK21" s="479"/>
      <c r="AL21" s="465"/>
      <c r="AM21" s="311"/>
      <c r="AN21" s="465" t="s">
        <v>242</v>
      </c>
      <c r="AO21" s="465"/>
      <c r="AP21" s="479"/>
      <c r="AQ21" s="465"/>
      <c r="AR21" s="304"/>
    </row>
    <row r="22" spans="2:44">
      <c r="B22" s="308"/>
      <c r="C22" s="193" t="s">
        <v>1</v>
      </c>
      <c r="D22" s="193" t="s">
        <v>240</v>
      </c>
      <c r="E22" s="305" t="s">
        <v>239</v>
      </c>
      <c r="F22" s="305" t="s">
        <v>238</v>
      </c>
      <c r="G22" s="312"/>
      <c r="H22" s="193" t="s">
        <v>1</v>
      </c>
      <c r="I22" s="193" t="s">
        <v>240</v>
      </c>
      <c r="J22" s="305" t="s">
        <v>239</v>
      </c>
      <c r="K22" s="305" t="s">
        <v>238</v>
      </c>
      <c r="L22" s="312"/>
      <c r="M22" s="193" t="s">
        <v>1</v>
      </c>
      <c r="N22" s="193" t="s">
        <v>240</v>
      </c>
      <c r="O22" s="305" t="s">
        <v>239</v>
      </c>
      <c r="P22" s="305" t="s">
        <v>241</v>
      </c>
      <c r="Q22" s="312"/>
      <c r="R22" s="193" t="s">
        <v>1</v>
      </c>
      <c r="S22" s="193" t="s">
        <v>240</v>
      </c>
      <c r="T22" s="305" t="s">
        <v>239</v>
      </c>
      <c r="U22" s="305" t="s">
        <v>238</v>
      </c>
      <c r="V22" s="307"/>
      <c r="X22" s="306"/>
      <c r="Y22" s="193" t="s">
        <v>1</v>
      </c>
      <c r="Z22" s="193" t="s">
        <v>240</v>
      </c>
      <c r="AA22" s="305" t="s">
        <v>239</v>
      </c>
      <c r="AB22" s="305" t="s">
        <v>238</v>
      </c>
      <c r="AC22" s="311"/>
      <c r="AD22" s="193" t="s">
        <v>1</v>
      </c>
      <c r="AE22" s="193" t="s">
        <v>240</v>
      </c>
      <c r="AF22" s="305" t="s">
        <v>239</v>
      </c>
      <c r="AG22" s="305" t="s">
        <v>238</v>
      </c>
      <c r="AH22" s="311"/>
      <c r="AI22" s="193" t="s">
        <v>1</v>
      </c>
      <c r="AJ22" s="193" t="s">
        <v>240</v>
      </c>
      <c r="AK22" s="305" t="s">
        <v>239</v>
      </c>
      <c r="AL22" s="305" t="s">
        <v>238</v>
      </c>
      <c r="AM22" s="311"/>
      <c r="AN22" s="193" t="s">
        <v>1</v>
      </c>
      <c r="AO22" s="193" t="s">
        <v>240</v>
      </c>
      <c r="AP22" s="305" t="s">
        <v>239</v>
      </c>
      <c r="AQ22" s="305" t="s">
        <v>238</v>
      </c>
      <c r="AR22" s="304"/>
    </row>
    <row r="23" spans="2:44">
      <c r="B23" s="308"/>
      <c r="C23" s="310"/>
      <c r="D23" s="195"/>
      <c r="E23" s="309"/>
      <c r="F23" s="305">
        <f t="shared" ref="F23:F34" si="8">E23*D23</f>
        <v>0</v>
      </c>
      <c r="G23" s="312"/>
      <c r="H23" s="310">
        <v>44951</v>
      </c>
      <c r="I23" s="195">
        <v>1</v>
      </c>
      <c r="J23" s="309">
        <v>86.3</v>
      </c>
      <c r="K23" s="305">
        <f t="shared" ref="K23:K34" si="9">J23*I23</f>
        <v>86.3</v>
      </c>
      <c r="L23" s="312"/>
      <c r="M23" s="310"/>
      <c r="N23" s="195"/>
      <c r="O23" s="309"/>
      <c r="P23" s="305">
        <f t="shared" ref="P23:P34" si="10">O23*N23</f>
        <v>0</v>
      </c>
      <c r="Q23" s="312"/>
      <c r="R23" s="310"/>
      <c r="S23" s="195"/>
      <c r="T23" s="309"/>
      <c r="U23" s="305">
        <f t="shared" ref="U23:U34" si="11">T23*S23</f>
        <v>0</v>
      </c>
      <c r="V23" s="307"/>
      <c r="X23" s="306"/>
      <c r="Y23" s="310"/>
      <c r="Z23" s="195"/>
      <c r="AA23" s="309"/>
      <c r="AB23" s="305">
        <f t="shared" ref="AB23:AB34" si="12">AA23*Z23</f>
        <v>0</v>
      </c>
      <c r="AC23" s="311"/>
      <c r="AD23" s="310"/>
      <c r="AE23" s="195"/>
      <c r="AF23" s="309"/>
      <c r="AG23" s="305">
        <f t="shared" ref="AG23:AG34" si="13">AF23*AE23</f>
        <v>0</v>
      </c>
      <c r="AH23" s="311"/>
      <c r="AI23" s="310"/>
      <c r="AJ23" s="195"/>
      <c r="AK23" s="309"/>
      <c r="AL23" s="305">
        <f t="shared" ref="AL23:AL34" si="14">AK23*AJ23</f>
        <v>0</v>
      </c>
      <c r="AM23" s="311"/>
      <c r="AN23" s="310"/>
      <c r="AO23" s="195"/>
      <c r="AP23" s="309"/>
      <c r="AQ23" s="305">
        <f t="shared" ref="AQ23:AQ34" si="15">AP23*AO23</f>
        <v>0</v>
      </c>
      <c r="AR23" s="304"/>
    </row>
    <row r="24" spans="2:44">
      <c r="B24" s="308"/>
      <c r="C24" s="310"/>
      <c r="D24" s="195"/>
      <c r="E24" s="309"/>
      <c r="F24" s="305">
        <f t="shared" si="8"/>
        <v>0</v>
      </c>
      <c r="G24" s="312"/>
      <c r="H24" s="310"/>
      <c r="I24" s="195"/>
      <c r="J24" s="309"/>
      <c r="K24" s="305">
        <f t="shared" si="9"/>
        <v>0</v>
      </c>
      <c r="L24" s="312"/>
      <c r="M24" s="310"/>
      <c r="N24" s="195"/>
      <c r="O24" s="309"/>
      <c r="P24" s="305">
        <f t="shared" si="10"/>
        <v>0</v>
      </c>
      <c r="Q24" s="312"/>
      <c r="R24" s="310"/>
      <c r="S24" s="195"/>
      <c r="T24" s="309"/>
      <c r="U24" s="305">
        <f t="shared" si="11"/>
        <v>0</v>
      </c>
      <c r="V24" s="307"/>
      <c r="X24" s="306"/>
      <c r="Y24" s="310"/>
      <c r="Z24" s="195"/>
      <c r="AA24" s="309"/>
      <c r="AB24" s="305">
        <f t="shared" si="12"/>
        <v>0</v>
      </c>
      <c r="AC24" s="311"/>
      <c r="AD24" s="310"/>
      <c r="AE24" s="195"/>
      <c r="AF24" s="309"/>
      <c r="AG24" s="305">
        <f t="shared" si="13"/>
        <v>0</v>
      </c>
      <c r="AH24" s="311"/>
      <c r="AI24" s="310"/>
      <c r="AJ24" s="195"/>
      <c r="AK24" s="309"/>
      <c r="AL24" s="305">
        <f t="shared" si="14"/>
        <v>0</v>
      </c>
      <c r="AM24" s="311"/>
      <c r="AN24" s="310"/>
      <c r="AO24" s="195"/>
      <c r="AP24" s="309"/>
      <c r="AQ24" s="305">
        <f t="shared" si="15"/>
        <v>0</v>
      </c>
      <c r="AR24" s="304"/>
    </row>
    <row r="25" spans="2:44">
      <c r="B25" s="308"/>
      <c r="C25" s="310"/>
      <c r="D25" s="195"/>
      <c r="E25" s="309"/>
      <c r="F25" s="305">
        <f t="shared" si="8"/>
        <v>0</v>
      </c>
      <c r="G25" s="312"/>
      <c r="H25" s="310"/>
      <c r="I25" s="195"/>
      <c r="J25" s="309"/>
      <c r="K25" s="305">
        <f t="shared" si="9"/>
        <v>0</v>
      </c>
      <c r="L25" s="312"/>
      <c r="M25" s="310"/>
      <c r="N25" s="195"/>
      <c r="O25" s="309"/>
      <c r="P25" s="305">
        <f t="shared" si="10"/>
        <v>0</v>
      </c>
      <c r="Q25" s="312"/>
      <c r="R25" s="310"/>
      <c r="S25" s="195"/>
      <c r="T25" s="309"/>
      <c r="U25" s="305">
        <f t="shared" si="11"/>
        <v>0</v>
      </c>
      <c r="V25" s="307"/>
      <c r="X25" s="306"/>
      <c r="Y25" s="310"/>
      <c r="Z25" s="195"/>
      <c r="AA25" s="309"/>
      <c r="AB25" s="305">
        <f t="shared" si="12"/>
        <v>0</v>
      </c>
      <c r="AC25" s="311"/>
      <c r="AD25" s="310"/>
      <c r="AE25" s="195"/>
      <c r="AF25" s="309"/>
      <c r="AG25" s="305">
        <f t="shared" si="13"/>
        <v>0</v>
      </c>
      <c r="AH25" s="311"/>
      <c r="AI25" s="310"/>
      <c r="AJ25" s="195"/>
      <c r="AK25" s="309"/>
      <c r="AL25" s="305">
        <f t="shared" si="14"/>
        <v>0</v>
      </c>
      <c r="AM25" s="311"/>
      <c r="AN25" s="310"/>
      <c r="AO25" s="195"/>
      <c r="AP25" s="309"/>
      <c r="AQ25" s="305">
        <f t="shared" si="15"/>
        <v>0</v>
      </c>
      <c r="AR25" s="304"/>
    </row>
    <row r="26" spans="2:44">
      <c r="B26" s="308"/>
      <c r="C26" s="310"/>
      <c r="D26" s="195"/>
      <c r="E26" s="309"/>
      <c r="F26" s="305">
        <f t="shared" si="8"/>
        <v>0</v>
      </c>
      <c r="G26" s="312"/>
      <c r="H26" s="310"/>
      <c r="I26" s="195"/>
      <c r="J26" s="309"/>
      <c r="K26" s="305">
        <f t="shared" si="9"/>
        <v>0</v>
      </c>
      <c r="L26" s="312"/>
      <c r="M26" s="310"/>
      <c r="N26" s="195"/>
      <c r="O26" s="309"/>
      <c r="P26" s="305">
        <f t="shared" si="10"/>
        <v>0</v>
      </c>
      <c r="Q26" s="312"/>
      <c r="R26" s="310"/>
      <c r="S26" s="195"/>
      <c r="T26" s="309"/>
      <c r="U26" s="305">
        <f t="shared" si="11"/>
        <v>0</v>
      </c>
      <c r="V26" s="307"/>
      <c r="X26" s="306"/>
      <c r="Y26" s="310"/>
      <c r="Z26" s="195"/>
      <c r="AA26" s="309"/>
      <c r="AB26" s="305">
        <f t="shared" si="12"/>
        <v>0</v>
      </c>
      <c r="AC26" s="311"/>
      <c r="AD26" s="310"/>
      <c r="AE26" s="195"/>
      <c r="AF26" s="309"/>
      <c r="AG26" s="305">
        <f t="shared" si="13"/>
        <v>0</v>
      </c>
      <c r="AH26" s="311"/>
      <c r="AI26" s="310"/>
      <c r="AJ26" s="195"/>
      <c r="AK26" s="309"/>
      <c r="AL26" s="305">
        <f t="shared" si="14"/>
        <v>0</v>
      </c>
      <c r="AM26" s="311"/>
      <c r="AN26" s="310"/>
      <c r="AO26" s="195"/>
      <c r="AP26" s="309"/>
      <c r="AQ26" s="305">
        <f t="shared" si="15"/>
        <v>0</v>
      </c>
      <c r="AR26" s="304"/>
    </row>
    <row r="27" spans="2:44">
      <c r="B27" s="308"/>
      <c r="C27" s="310"/>
      <c r="D27" s="195"/>
      <c r="E27" s="309"/>
      <c r="F27" s="305">
        <f t="shared" si="8"/>
        <v>0</v>
      </c>
      <c r="G27" s="312"/>
      <c r="H27" s="310"/>
      <c r="I27" s="195"/>
      <c r="J27" s="309"/>
      <c r="K27" s="305">
        <f t="shared" si="9"/>
        <v>0</v>
      </c>
      <c r="L27" s="312"/>
      <c r="M27" s="310"/>
      <c r="N27" s="195"/>
      <c r="O27" s="309"/>
      <c r="P27" s="305">
        <f t="shared" si="10"/>
        <v>0</v>
      </c>
      <c r="Q27" s="312"/>
      <c r="R27" s="310"/>
      <c r="S27" s="195"/>
      <c r="T27" s="309"/>
      <c r="U27" s="305">
        <f t="shared" si="11"/>
        <v>0</v>
      </c>
      <c r="V27" s="307"/>
      <c r="X27" s="306"/>
      <c r="Y27" s="310"/>
      <c r="Z27" s="195"/>
      <c r="AA27" s="309"/>
      <c r="AB27" s="305">
        <f t="shared" si="12"/>
        <v>0</v>
      </c>
      <c r="AC27" s="311"/>
      <c r="AD27" s="310"/>
      <c r="AE27" s="195"/>
      <c r="AF27" s="309"/>
      <c r="AG27" s="305">
        <f t="shared" si="13"/>
        <v>0</v>
      </c>
      <c r="AH27" s="311"/>
      <c r="AI27" s="310"/>
      <c r="AJ27" s="195"/>
      <c r="AK27" s="309"/>
      <c r="AL27" s="305">
        <f t="shared" si="14"/>
        <v>0</v>
      </c>
      <c r="AM27" s="311"/>
      <c r="AN27" s="310"/>
      <c r="AO27" s="195"/>
      <c r="AP27" s="309"/>
      <c r="AQ27" s="305">
        <f t="shared" si="15"/>
        <v>0</v>
      </c>
      <c r="AR27" s="304"/>
    </row>
    <row r="28" spans="2:44">
      <c r="B28" s="308"/>
      <c r="C28" s="310"/>
      <c r="D28" s="195"/>
      <c r="E28" s="309"/>
      <c r="F28" s="305">
        <f t="shared" si="8"/>
        <v>0</v>
      </c>
      <c r="G28" s="312"/>
      <c r="H28" s="310"/>
      <c r="I28" s="195"/>
      <c r="J28" s="309"/>
      <c r="K28" s="305">
        <f t="shared" si="9"/>
        <v>0</v>
      </c>
      <c r="L28" s="312"/>
      <c r="M28" s="310"/>
      <c r="N28" s="195"/>
      <c r="O28" s="309"/>
      <c r="P28" s="305">
        <f t="shared" si="10"/>
        <v>0</v>
      </c>
      <c r="Q28" s="312"/>
      <c r="R28" s="310"/>
      <c r="S28" s="195"/>
      <c r="T28" s="309"/>
      <c r="U28" s="305">
        <f t="shared" si="11"/>
        <v>0</v>
      </c>
      <c r="V28" s="307"/>
      <c r="X28" s="306"/>
      <c r="Y28" s="310"/>
      <c r="Z28" s="195"/>
      <c r="AA28" s="309"/>
      <c r="AB28" s="305">
        <f t="shared" si="12"/>
        <v>0</v>
      </c>
      <c r="AC28" s="311"/>
      <c r="AD28" s="310"/>
      <c r="AE28" s="195"/>
      <c r="AF28" s="309"/>
      <c r="AG28" s="305">
        <f t="shared" si="13"/>
        <v>0</v>
      </c>
      <c r="AH28" s="311"/>
      <c r="AI28" s="310"/>
      <c r="AJ28" s="195"/>
      <c r="AK28" s="309"/>
      <c r="AL28" s="305">
        <f t="shared" si="14"/>
        <v>0</v>
      </c>
      <c r="AM28" s="311"/>
      <c r="AN28" s="310"/>
      <c r="AO28" s="195"/>
      <c r="AP28" s="309"/>
      <c r="AQ28" s="305">
        <f t="shared" si="15"/>
        <v>0</v>
      </c>
      <c r="AR28" s="304"/>
    </row>
    <row r="29" spans="2:44">
      <c r="B29" s="308"/>
      <c r="C29" s="310"/>
      <c r="D29" s="195"/>
      <c r="E29" s="309"/>
      <c r="F29" s="305">
        <f t="shared" si="8"/>
        <v>0</v>
      </c>
      <c r="G29" s="312"/>
      <c r="H29" s="310"/>
      <c r="I29" s="195"/>
      <c r="J29" s="309"/>
      <c r="K29" s="305">
        <f t="shared" si="9"/>
        <v>0</v>
      </c>
      <c r="L29" s="312"/>
      <c r="M29" s="310"/>
      <c r="N29" s="195"/>
      <c r="O29" s="309"/>
      <c r="P29" s="305">
        <f t="shared" si="10"/>
        <v>0</v>
      </c>
      <c r="Q29" s="312"/>
      <c r="R29" s="310"/>
      <c r="S29" s="195"/>
      <c r="T29" s="309"/>
      <c r="U29" s="305">
        <f t="shared" si="11"/>
        <v>0</v>
      </c>
      <c r="V29" s="307"/>
      <c r="X29" s="306"/>
      <c r="Y29" s="310"/>
      <c r="Z29" s="195"/>
      <c r="AA29" s="309"/>
      <c r="AB29" s="305">
        <f t="shared" si="12"/>
        <v>0</v>
      </c>
      <c r="AC29" s="311"/>
      <c r="AD29" s="310"/>
      <c r="AE29" s="195"/>
      <c r="AF29" s="309"/>
      <c r="AG29" s="305">
        <f t="shared" si="13"/>
        <v>0</v>
      </c>
      <c r="AH29" s="311"/>
      <c r="AI29" s="310"/>
      <c r="AJ29" s="195"/>
      <c r="AK29" s="309"/>
      <c r="AL29" s="305">
        <f t="shared" si="14"/>
        <v>0</v>
      </c>
      <c r="AM29" s="311"/>
      <c r="AN29" s="310"/>
      <c r="AO29" s="195"/>
      <c r="AP29" s="309"/>
      <c r="AQ29" s="305">
        <f t="shared" si="15"/>
        <v>0</v>
      </c>
      <c r="AR29" s="304"/>
    </row>
    <row r="30" spans="2:44">
      <c r="B30" s="308"/>
      <c r="C30" s="310"/>
      <c r="D30" s="195"/>
      <c r="E30" s="309"/>
      <c r="F30" s="305">
        <f t="shared" si="8"/>
        <v>0</v>
      </c>
      <c r="G30" s="312"/>
      <c r="H30" s="310"/>
      <c r="I30" s="195"/>
      <c r="J30" s="309"/>
      <c r="K30" s="305">
        <f t="shared" si="9"/>
        <v>0</v>
      </c>
      <c r="L30" s="312"/>
      <c r="M30" s="310"/>
      <c r="N30" s="195"/>
      <c r="O30" s="309"/>
      <c r="P30" s="305">
        <f t="shared" si="10"/>
        <v>0</v>
      </c>
      <c r="Q30" s="312"/>
      <c r="R30" s="310"/>
      <c r="S30" s="195"/>
      <c r="T30" s="309"/>
      <c r="U30" s="305">
        <f t="shared" si="11"/>
        <v>0</v>
      </c>
      <c r="V30" s="307"/>
      <c r="X30" s="306"/>
      <c r="Y30" s="310"/>
      <c r="Z30" s="195"/>
      <c r="AA30" s="309"/>
      <c r="AB30" s="305">
        <f t="shared" si="12"/>
        <v>0</v>
      </c>
      <c r="AC30" s="311"/>
      <c r="AD30" s="310"/>
      <c r="AE30" s="195"/>
      <c r="AF30" s="309"/>
      <c r="AG30" s="305">
        <f t="shared" si="13"/>
        <v>0</v>
      </c>
      <c r="AH30" s="311"/>
      <c r="AI30" s="310"/>
      <c r="AJ30" s="195"/>
      <c r="AK30" s="309"/>
      <c r="AL30" s="305">
        <f t="shared" si="14"/>
        <v>0</v>
      </c>
      <c r="AM30" s="311"/>
      <c r="AN30" s="310"/>
      <c r="AO30" s="195"/>
      <c r="AP30" s="309"/>
      <c r="AQ30" s="305">
        <f t="shared" si="15"/>
        <v>0</v>
      </c>
      <c r="AR30" s="304"/>
    </row>
    <row r="31" spans="2:44">
      <c r="B31" s="308"/>
      <c r="C31" s="310"/>
      <c r="D31" s="195"/>
      <c r="E31" s="309"/>
      <c r="F31" s="305">
        <f t="shared" si="8"/>
        <v>0</v>
      </c>
      <c r="G31" s="312"/>
      <c r="H31" s="310"/>
      <c r="I31" s="195"/>
      <c r="J31" s="309"/>
      <c r="K31" s="305">
        <f t="shared" si="9"/>
        <v>0</v>
      </c>
      <c r="L31" s="312"/>
      <c r="M31" s="310"/>
      <c r="N31" s="195"/>
      <c r="O31" s="309"/>
      <c r="P31" s="305">
        <f t="shared" si="10"/>
        <v>0</v>
      </c>
      <c r="Q31" s="312"/>
      <c r="R31" s="310"/>
      <c r="S31" s="195"/>
      <c r="T31" s="309"/>
      <c r="U31" s="305">
        <f t="shared" si="11"/>
        <v>0</v>
      </c>
      <c r="V31" s="307"/>
      <c r="X31" s="306"/>
      <c r="Y31" s="310"/>
      <c r="Z31" s="195"/>
      <c r="AA31" s="309"/>
      <c r="AB31" s="305">
        <f t="shared" si="12"/>
        <v>0</v>
      </c>
      <c r="AC31" s="311"/>
      <c r="AD31" s="310"/>
      <c r="AE31" s="195"/>
      <c r="AF31" s="309"/>
      <c r="AG31" s="305">
        <f t="shared" si="13"/>
        <v>0</v>
      </c>
      <c r="AH31" s="311"/>
      <c r="AI31" s="310"/>
      <c r="AJ31" s="195"/>
      <c r="AK31" s="309"/>
      <c r="AL31" s="305">
        <f t="shared" si="14"/>
        <v>0</v>
      </c>
      <c r="AM31" s="311"/>
      <c r="AN31" s="310"/>
      <c r="AO31" s="195"/>
      <c r="AP31" s="309"/>
      <c r="AQ31" s="305">
        <f t="shared" si="15"/>
        <v>0</v>
      </c>
      <c r="AR31" s="304"/>
    </row>
    <row r="32" spans="2:44">
      <c r="B32" s="308"/>
      <c r="C32" s="310"/>
      <c r="D32" s="195"/>
      <c r="E32" s="309"/>
      <c r="F32" s="305">
        <f t="shared" si="8"/>
        <v>0</v>
      </c>
      <c r="G32" s="312"/>
      <c r="H32" s="310"/>
      <c r="I32" s="195"/>
      <c r="J32" s="309"/>
      <c r="K32" s="305">
        <f t="shared" si="9"/>
        <v>0</v>
      </c>
      <c r="L32" s="312"/>
      <c r="M32" s="310"/>
      <c r="N32" s="195"/>
      <c r="O32" s="309"/>
      <c r="P32" s="305">
        <f t="shared" si="10"/>
        <v>0</v>
      </c>
      <c r="Q32" s="312"/>
      <c r="R32" s="310"/>
      <c r="S32" s="195"/>
      <c r="T32" s="309"/>
      <c r="U32" s="305">
        <f t="shared" si="11"/>
        <v>0</v>
      </c>
      <c r="V32" s="307"/>
      <c r="X32" s="306"/>
      <c r="Y32" s="310"/>
      <c r="Z32" s="195"/>
      <c r="AA32" s="309"/>
      <c r="AB32" s="305">
        <f t="shared" si="12"/>
        <v>0</v>
      </c>
      <c r="AC32" s="311"/>
      <c r="AD32" s="310"/>
      <c r="AE32" s="195"/>
      <c r="AF32" s="309"/>
      <c r="AG32" s="305">
        <f t="shared" si="13"/>
        <v>0</v>
      </c>
      <c r="AH32" s="311"/>
      <c r="AI32" s="310"/>
      <c r="AJ32" s="195"/>
      <c r="AK32" s="309"/>
      <c r="AL32" s="305">
        <f t="shared" si="14"/>
        <v>0</v>
      </c>
      <c r="AM32" s="311"/>
      <c r="AN32" s="310"/>
      <c r="AO32" s="195"/>
      <c r="AP32" s="309"/>
      <c r="AQ32" s="305">
        <f t="shared" si="15"/>
        <v>0</v>
      </c>
      <c r="AR32" s="304"/>
    </row>
    <row r="33" spans="2:44">
      <c r="B33" s="308"/>
      <c r="C33" s="310"/>
      <c r="D33" s="195"/>
      <c r="E33" s="309"/>
      <c r="F33" s="305">
        <f t="shared" si="8"/>
        <v>0</v>
      </c>
      <c r="G33" s="312"/>
      <c r="H33" s="310"/>
      <c r="I33" s="195"/>
      <c r="J33" s="309"/>
      <c r="K33" s="305">
        <f t="shared" si="9"/>
        <v>0</v>
      </c>
      <c r="L33" s="312"/>
      <c r="M33" s="310"/>
      <c r="N33" s="195"/>
      <c r="O33" s="309"/>
      <c r="P33" s="305">
        <f t="shared" si="10"/>
        <v>0</v>
      </c>
      <c r="Q33" s="312"/>
      <c r="R33" s="310"/>
      <c r="S33" s="195"/>
      <c r="T33" s="309"/>
      <c r="U33" s="305">
        <f t="shared" si="11"/>
        <v>0</v>
      </c>
      <c r="V33" s="307"/>
      <c r="X33" s="306"/>
      <c r="Y33" s="310"/>
      <c r="Z33" s="195"/>
      <c r="AA33" s="309"/>
      <c r="AB33" s="305">
        <f t="shared" si="12"/>
        <v>0</v>
      </c>
      <c r="AC33" s="311"/>
      <c r="AD33" s="310"/>
      <c r="AE33" s="195"/>
      <c r="AF33" s="309"/>
      <c r="AG33" s="305">
        <f t="shared" si="13"/>
        <v>0</v>
      </c>
      <c r="AH33" s="311"/>
      <c r="AI33" s="310"/>
      <c r="AJ33" s="195"/>
      <c r="AK33" s="309"/>
      <c r="AL33" s="305">
        <f t="shared" si="14"/>
        <v>0</v>
      </c>
      <c r="AM33" s="311"/>
      <c r="AN33" s="310"/>
      <c r="AO33" s="195"/>
      <c r="AP33" s="309"/>
      <c r="AQ33" s="305">
        <f t="shared" si="15"/>
        <v>0</v>
      </c>
      <c r="AR33" s="304"/>
    </row>
    <row r="34" spans="2:44">
      <c r="B34" s="308"/>
      <c r="C34" s="310"/>
      <c r="D34" s="195"/>
      <c r="E34" s="309"/>
      <c r="F34" s="305">
        <f t="shared" si="8"/>
        <v>0</v>
      </c>
      <c r="G34" s="312"/>
      <c r="H34" s="310"/>
      <c r="I34" s="195"/>
      <c r="J34" s="309"/>
      <c r="K34" s="305">
        <f t="shared" si="9"/>
        <v>0</v>
      </c>
      <c r="L34" s="312"/>
      <c r="M34" s="310"/>
      <c r="N34" s="195"/>
      <c r="O34" s="309"/>
      <c r="P34" s="305">
        <f t="shared" si="10"/>
        <v>0</v>
      </c>
      <c r="Q34" s="312"/>
      <c r="R34" s="310"/>
      <c r="S34" s="195"/>
      <c r="T34" s="309"/>
      <c r="U34" s="305">
        <f t="shared" si="11"/>
        <v>0</v>
      </c>
      <c r="V34" s="307"/>
      <c r="X34" s="306"/>
      <c r="Y34" s="310"/>
      <c r="Z34" s="195"/>
      <c r="AA34" s="309"/>
      <c r="AB34" s="305">
        <f t="shared" si="12"/>
        <v>0</v>
      </c>
      <c r="AC34" s="311"/>
      <c r="AD34" s="310"/>
      <c r="AE34" s="195"/>
      <c r="AF34" s="309"/>
      <c r="AG34" s="305">
        <f t="shared" si="13"/>
        <v>0</v>
      </c>
      <c r="AH34" s="311"/>
      <c r="AI34" s="310"/>
      <c r="AJ34" s="195"/>
      <c r="AK34" s="309"/>
      <c r="AL34" s="305">
        <f t="shared" si="14"/>
        <v>0</v>
      </c>
      <c r="AM34" s="311"/>
      <c r="AN34" s="310"/>
      <c r="AO34" s="195"/>
      <c r="AP34" s="309"/>
      <c r="AQ34" s="305">
        <f t="shared" si="15"/>
        <v>0</v>
      </c>
      <c r="AR34" s="304"/>
    </row>
    <row r="35" spans="2:44">
      <c r="B35" s="308"/>
      <c r="C35" s="193" t="s">
        <v>237</v>
      </c>
      <c r="D35" s="193">
        <f>SUM(D23:D34)+D36</f>
        <v>0</v>
      </c>
      <c r="E35" s="305"/>
      <c r="F35" s="305">
        <f>SUM(F23:F34)</f>
        <v>0</v>
      </c>
      <c r="G35" s="302"/>
      <c r="H35" s="193" t="s">
        <v>237</v>
      </c>
      <c r="I35" s="193">
        <f>SUM(I23:I34)+I36</f>
        <v>2</v>
      </c>
      <c r="J35" s="305"/>
      <c r="K35" s="305">
        <f>SUM(K23:K34)</f>
        <v>86.3</v>
      </c>
      <c r="L35" s="302"/>
      <c r="M35" s="193" t="s">
        <v>237</v>
      </c>
      <c r="N35" s="193">
        <f>SUM(N23:N34)+N36</f>
        <v>0</v>
      </c>
      <c r="O35" s="305"/>
      <c r="P35" s="305">
        <f>SUM(P23:P34)</f>
        <v>0</v>
      </c>
      <c r="Q35" s="302"/>
      <c r="R35" s="193" t="s">
        <v>237</v>
      </c>
      <c r="S35" s="193">
        <f>SUM(S23:S34)+S36</f>
        <v>0</v>
      </c>
      <c r="T35" s="305"/>
      <c r="U35" s="305">
        <f>SUM(U23:U34)</f>
        <v>0</v>
      </c>
      <c r="V35" s="307"/>
      <c r="X35" s="306"/>
      <c r="Y35" s="193" t="s">
        <v>237</v>
      </c>
      <c r="Z35" s="193">
        <f>SUM(Z23:Z34)+Z36</f>
        <v>1</v>
      </c>
      <c r="AA35" s="305"/>
      <c r="AB35" s="305">
        <f>SUM(AB23:AB34)</f>
        <v>0</v>
      </c>
      <c r="AC35" s="296"/>
      <c r="AD35" s="193" t="s">
        <v>237</v>
      </c>
      <c r="AE35" s="193">
        <f>SUM(AE23:AE34)+AE36</f>
        <v>10</v>
      </c>
      <c r="AF35" s="305"/>
      <c r="AG35" s="305">
        <f>SUM(AG23:AG34)</f>
        <v>0</v>
      </c>
      <c r="AH35" s="296"/>
      <c r="AI35" s="193" t="s">
        <v>237</v>
      </c>
      <c r="AJ35" s="193">
        <f>SUM(AJ23:AJ34)+AJ36</f>
        <v>1</v>
      </c>
      <c r="AK35" s="305"/>
      <c r="AL35" s="305">
        <f>SUM(AL23:AL34)</f>
        <v>0</v>
      </c>
      <c r="AM35" s="296"/>
      <c r="AN35" s="193" t="s">
        <v>237</v>
      </c>
      <c r="AO35" s="193">
        <f>SUM(AO23:AO34)+AO36</f>
        <v>1</v>
      </c>
      <c r="AP35" s="305"/>
      <c r="AQ35" s="305">
        <f>SUM(AQ23:AQ34)</f>
        <v>0</v>
      </c>
      <c r="AR35" s="304"/>
    </row>
    <row r="36" spans="2:44">
      <c r="B36" s="303"/>
      <c r="C36" s="302"/>
      <c r="D36" s="300"/>
      <c r="E36" s="301"/>
      <c r="F36" s="301"/>
      <c r="G36" s="300"/>
      <c r="H36" s="300"/>
      <c r="I36" s="300">
        <v>1</v>
      </c>
      <c r="J36" s="301"/>
      <c r="K36" s="301"/>
      <c r="L36" s="300"/>
      <c r="M36" s="300"/>
      <c r="N36" s="300">
        <v>0</v>
      </c>
      <c r="O36" s="301"/>
      <c r="P36" s="301"/>
      <c r="Q36" s="300"/>
      <c r="R36" s="300"/>
      <c r="S36" s="300">
        <v>0</v>
      </c>
      <c r="T36" s="299"/>
      <c r="U36" s="299"/>
      <c r="V36" s="298"/>
      <c r="X36" s="297"/>
      <c r="Y36" s="296"/>
      <c r="Z36" s="294">
        <v>1</v>
      </c>
      <c r="AA36" s="295"/>
      <c r="AB36" s="295"/>
      <c r="AC36" s="294"/>
      <c r="AD36" s="294"/>
      <c r="AE36" s="294">
        <v>10</v>
      </c>
      <c r="AF36" s="295"/>
      <c r="AG36" s="295"/>
      <c r="AH36" s="294"/>
      <c r="AI36" s="294"/>
      <c r="AJ36" s="294">
        <v>1</v>
      </c>
      <c r="AK36" s="295"/>
      <c r="AL36" s="295"/>
      <c r="AM36" s="294"/>
      <c r="AN36" s="294"/>
      <c r="AO36" s="294">
        <v>1</v>
      </c>
      <c r="AP36" s="293"/>
      <c r="AQ36" s="293"/>
      <c r="AR36" s="292"/>
    </row>
    <row r="37" spans="2:44" s="286" customFormat="1">
      <c r="E37" s="287"/>
      <c r="F37" s="287"/>
      <c r="J37" s="287"/>
      <c r="K37" s="287"/>
      <c r="O37" s="287"/>
      <c r="P37" s="287"/>
      <c r="T37" s="287"/>
      <c r="U37" s="287"/>
      <c r="AA37" s="287"/>
      <c r="AB37" s="287"/>
      <c r="AF37" s="287"/>
      <c r="AG37" s="287"/>
      <c r="AK37" s="287"/>
      <c r="AL37" s="287"/>
      <c r="AP37" s="287"/>
      <c r="AQ37" s="287"/>
    </row>
    <row r="38" spans="2:44" s="286" customFormat="1">
      <c r="E38" s="287"/>
      <c r="F38" s="287"/>
      <c r="J38" s="287"/>
      <c r="K38" s="287"/>
      <c r="O38" s="287"/>
      <c r="P38" s="287"/>
      <c r="T38" s="287"/>
      <c r="U38" s="287"/>
      <c r="AA38" s="287"/>
      <c r="AB38" s="287"/>
      <c r="AF38" s="287"/>
      <c r="AG38" s="287"/>
      <c r="AK38" s="287"/>
      <c r="AL38" s="287"/>
      <c r="AP38" s="287"/>
      <c r="AQ38" s="287"/>
    </row>
    <row r="39" spans="2:44" s="286" customFormat="1">
      <c r="E39" s="287"/>
      <c r="F39" s="287"/>
      <c r="J39" s="287"/>
      <c r="K39" s="287"/>
      <c r="O39" s="287"/>
      <c r="P39" s="287"/>
      <c r="T39" s="287"/>
      <c r="U39" s="287"/>
      <c r="AA39" s="287"/>
      <c r="AB39" s="287"/>
      <c r="AF39" s="287"/>
      <c r="AG39" s="287"/>
      <c r="AK39" s="287"/>
      <c r="AL39" s="287"/>
      <c r="AP39" s="287"/>
      <c r="AQ39" s="287"/>
    </row>
    <row r="40" spans="2:44" s="286" customFormat="1">
      <c r="D40" s="289"/>
      <c r="E40" s="291"/>
      <c r="F40" s="287"/>
      <c r="H40" s="290"/>
      <c r="J40" s="287"/>
      <c r="K40" s="287"/>
      <c r="O40" s="287"/>
      <c r="P40" s="287"/>
      <c r="T40" s="287"/>
      <c r="U40" s="287"/>
      <c r="AA40" s="287"/>
      <c r="AB40" s="287"/>
      <c r="AF40" s="287"/>
      <c r="AG40" s="287"/>
      <c r="AK40" s="287"/>
      <c r="AL40" s="287"/>
      <c r="AP40" s="287"/>
      <c r="AQ40" s="287"/>
    </row>
    <row r="41" spans="2:44" s="286" customFormat="1">
      <c r="E41" s="288"/>
      <c r="F41" s="287"/>
      <c r="J41" s="287"/>
      <c r="K41" s="287"/>
      <c r="O41" s="287"/>
      <c r="P41" s="287"/>
      <c r="T41" s="287"/>
      <c r="U41" s="287"/>
      <c r="AA41" s="287"/>
      <c r="AB41" s="287"/>
      <c r="AF41" s="287"/>
      <c r="AG41" s="287"/>
      <c r="AK41" s="287"/>
      <c r="AL41" s="287"/>
      <c r="AP41" s="287"/>
      <c r="AQ41" s="287"/>
    </row>
    <row r="42" spans="2:44" s="286" customFormat="1">
      <c r="E42" s="288"/>
      <c r="F42" s="287"/>
      <c r="J42" s="287"/>
      <c r="K42" s="287"/>
      <c r="O42" s="287"/>
      <c r="P42" s="287"/>
      <c r="T42" s="287"/>
      <c r="U42" s="287"/>
      <c r="AA42" s="287"/>
      <c r="AB42" s="287"/>
      <c r="AF42" s="287"/>
      <c r="AG42" s="287"/>
      <c r="AK42" s="287"/>
      <c r="AL42" s="287"/>
      <c r="AP42" s="287"/>
      <c r="AQ42" s="287"/>
    </row>
    <row r="43" spans="2:44" s="286" customFormat="1">
      <c r="E43" s="288"/>
      <c r="F43" s="287"/>
      <c r="J43" s="287"/>
      <c r="K43" s="287"/>
      <c r="O43" s="287"/>
      <c r="P43" s="287"/>
      <c r="T43" s="287"/>
      <c r="U43" s="287"/>
      <c r="AA43" s="287"/>
      <c r="AB43" s="287"/>
      <c r="AF43" s="287"/>
      <c r="AG43" s="287"/>
      <c r="AK43" s="287"/>
      <c r="AL43" s="287"/>
      <c r="AP43" s="287"/>
      <c r="AQ43" s="287"/>
    </row>
    <row r="44" spans="2:44" s="286" customFormat="1">
      <c r="E44" s="288"/>
      <c r="F44" s="287"/>
      <c r="J44" s="287"/>
      <c r="K44" s="287"/>
      <c r="O44" s="287"/>
      <c r="P44" s="287"/>
      <c r="T44" s="287"/>
      <c r="U44" s="287"/>
      <c r="AA44" s="287"/>
      <c r="AB44" s="287"/>
      <c r="AF44" s="287"/>
      <c r="AG44" s="287"/>
      <c r="AK44" s="287"/>
      <c r="AL44" s="287"/>
      <c r="AP44" s="287"/>
      <c r="AQ44" s="287"/>
    </row>
    <row r="45" spans="2:44" s="286" customFormat="1">
      <c r="E45" s="288"/>
      <c r="F45" s="287"/>
      <c r="J45" s="287"/>
      <c r="K45" s="287"/>
      <c r="O45" s="287"/>
      <c r="P45" s="287"/>
      <c r="T45" s="287"/>
      <c r="U45" s="287"/>
      <c r="AA45" s="287"/>
      <c r="AB45" s="287"/>
      <c r="AF45" s="287"/>
      <c r="AG45" s="287"/>
      <c r="AK45" s="287"/>
      <c r="AL45" s="287"/>
      <c r="AP45" s="287"/>
      <c r="AQ45" s="287"/>
    </row>
    <row r="46" spans="2:44" s="286" customFormat="1">
      <c r="D46" s="289"/>
      <c r="E46" s="288"/>
      <c r="F46" s="287"/>
      <c r="J46" s="287"/>
      <c r="K46" s="287"/>
      <c r="O46" s="287"/>
      <c r="P46" s="287"/>
      <c r="T46" s="287"/>
      <c r="U46" s="287"/>
      <c r="AA46" s="287"/>
      <c r="AB46" s="287"/>
      <c r="AF46" s="287"/>
      <c r="AG46" s="287"/>
      <c r="AK46" s="287"/>
      <c r="AL46" s="287"/>
      <c r="AP46" s="287"/>
      <c r="AQ46" s="287"/>
    </row>
    <row r="47" spans="2:44" s="286" customFormat="1">
      <c r="D47" s="289"/>
      <c r="E47" s="288"/>
      <c r="F47" s="287"/>
      <c r="J47" s="287"/>
      <c r="K47" s="287"/>
      <c r="O47" s="287"/>
      <c r="P47" s="287"/>
      <c r="T47" s="287"/>
      <c r="U47" s="287"/>
      <c r="AA47" s="287"/>
      <c r="AB47" s="287"/>
      <c r="AF47" s="287"/>
      <c r="AG47" s="287"/>
      <c r="AK47" s="287"/>
      <c r="AL47" s="287"/>
      <c r="AP47" s="287"/>
      <c r="AQ47" s="287"/>
    </row>
    <row r="48" spans="2:44" s="286" customFormat="1">
      <c r="E48" s="288"/>
      <c r="F48" s="287"/>
      <c r="J48" s="287"/>
      <c r="K48" s="287"/>
      <c r="O48" s="287"/>
      <c r="P48" s="287"/>
      <c r="T48" s="287"/>
      <c r="U48" s="287"/>
      <c r="AA48" s="287"/>
      <c r="AB48" s="287"/>
      <c r="AF48" s="287"/>
      <c r="AG48" s="287"/>
      <c r="AK48" s="287"/>
      <c r="AL48" s="287"/>
      <c r="AP48" s="287"/>
      <c r="AQ48" s="287"/>
    </row>
    <row r="49" spans="5:43" s="286" customFormat="1">
      <c r="E49" s="288"/>
      <c r="F49" s="287"/>
      <c r="J49" s="287"/>
      <c r="K49" s="287"/>
      <c r="O49" s="287"/>
      <c r="P49" s="287"/>
      <c r="T49" s="287"/>
      <c r="U49" s="287"/>
      <c r="AA49" s="287"/>
      <c r="AB49" s="287"/>
      <c r="AF49" s="287"/>
      <c r="AG49" s="287"/>
      <c r="AK49" s="287"/>
      <c r="AL49" s="287"/>
      <c r="AP49" s="287"/>
      <c r="AQ49" s="287"/>
    </row>
    <row r="50" spans="5:43" s="286" customFormat="1">
      <c r="E50" s="288"/>
      <c r="F50" s="287"/>
      <c r="J50" s="287"/>
      <c r="K50" s="287"/>
      <c r="O50" s="287"/>
      <c r="P50" s="287"/>
      <c r="T50" s="287"/>
      <c r="U50" s="287"/>
      <c r="AA50" s="287"/>
      <c r="AB50" s="287"/>
      <c r="AF50" s="287"/>
      <c r="AG50" s="287"/>
      <c r="AK50" s="287"/>
      <c r="AL50" s="287"/>
      <c r="AP50" s="287"/>
      <c r="AQ50" s="287"/>
    </row>
    <row r="51" spans="5:43" s="286" customFormat="1">
      <c r="E51" s="288"/>
      <c r="F51" s="287"/>
      <c r="J51" s="287"/>
      <c r="K51" s="287"/>
      <c r="O51" s="287"/>
      <c r="P51" s="287"/>
      <c r="T51" s="287"/>
      <c r="U51" s="287"/>
      <c r="AA51" s="287"/>
      <c r="AB51" s="287"/>
      <c r="AF51" s="287"/>
      <c r="AG51" s="287"/>
      <c r="AK51" s="287"/>
      <c r="AL51" s="287"/>
      <c r="AP51" s="287"/>
      <c r="AQ51" s="287"/>
    </row>
    <row r="52" spans="5:43" s="286" customFormat="1">
      <c r="E52" s="288"/>
      <c r="F52" s="287"/>
      <c r="J52" s="287"/>
      <c r="K52" s="287"/>
      <c r="O52" s="287"/>
      <c r="P52" s="287"/>
      <c r="T52" s="287"/>
      <c r="U52" s="287"/>
      <c r="AA52" s="287"/>
      <c r="AB52" s="287"/>
      <c r="AF52" s="287"/>
      <c r="AG52" s="287"/>
      <c r="AK52" s="287"/>
      <c r="AL52" s="287"/>
      <c r="AP52" s="287"/>
      <c r="AQ52" s="287"/>
    </row>
    <row r="53" spans="5:43" s="286" customFormat="1">
      <c r="E53" s="288"/>
      <c r="F53" s="287"/>
      <c r="J53" s="287"/>
      <c r="K53" s="287"/>
      <c r="O53" s="287"/>
      <c r="P53" s="287"/>
      <c r="T53" s="287"/>
      <c r="U53" s="287"/>
      <c r="AA53" s="287"/>
      <c r="AB53" s="287"/>
      <c r="AF53" s="287"/>
      <c r="AG53" s="287"/>
      <c r="AK53" s="287"/>
      <c r="AL53" s="287"/>
      <c r="AP53" s="287"/>
      <c r="AQ53" s="287"/>
    </row>
    <row r="54" spans="5:43" s="286" customFormat="1">
      <c r="E54" s="288"/>
      <c r="F54" s="287"/>
      <c r="J54" s="287"/>
      <c r="K54" s="287"/>
      <c r="O54" s="287"/>
      <c r="P54" s="287"/>
      <c r="T54" s="287"/>
      <c r="U54" s="287"/>
      <c r="AA54" s="287"/>
      <c r="AB54" s="287"/>
      <c r="AF54" s="287"/>
      <c r="AG54" s="287"/>
      <c r="AK54" s="287"/>
      <c r="AL54" s="287"/>
      <c r="AP54" s="287"/>
      <c r="AQ54" s="287"/>
    </row>
    <row r="55" spans="5:43" s="286" customFormat="1">
      <c r="E55" s="288"/>
      <c r="F55" s="287"/>
      <c r="J55" s="287"/>
      <c r="K55" s="287"/>
      <c r="O55" s="287"/>
      <c r="P55" s="287"/>
      <c r="T55" s="287"/>
      <c r="U55" s="287"/>
      <c r="AA55" s="287"/>
      <c r="AB55" s="287"/>
      <c r="AF55" s="287"/>
      <c r="AG55" s="287"/>
      <c r="AK55" s="287"/>
      <c r="AL55" s="287"/>
      <c r="AP55" s="287"/>
      <c r="AQ55" s="287"/>
    </row>
    <row r="56" spans="5:43" s="286" customFormat="1">
      <c r="E56" s="288"/>
      <c r="F56" s="287"/>
      <c r="J56" s="287"/>
      <c r="K56" s="287"/>
      <c r="O56" s="287"/>
      <c r="P56" s="287"/>
      <c r="T56" s="287"/>
      <c r="U56" s="287"/>
      <c r="AA56" s="287"/>
      <c r="AB56" s="287"/>
      <c r="AF56" s="287"/>
      <c r="AG56" s="287"/>
      <c r="AK56" s="287"/>
      <c r="AL56" s="287"/>
      <c r="AP56" s="287"/>
      <c r="AQ56" s="287"/>
    </row>
    <row r="57" spans="5:43" s="286" customFormat="1">
      <c r="E57" s="288"/>
      <c r="F57" s="287"/>
      <c r="J57" s="287"/>
      <c r="K57" s="287"/>
      <c r="O57" s="287"/>
      <c r="P57" s="287"/>
      <c r="T57" s="287"/>
      <c r="U57" s="287"/>
      <c r="AA57" s="287"/>
      <c r="AB57" s="287"/>
      <c r="AF57" s="287"/>
      <c r="AG57" s="287"/>
      <c r="AK57" s="287"/>
      <c r="AL57" s="287"/>
      <c r="AP57" s="287"/>
      <c r="AQ57" s="287"/>
    </row>
    <row r="58" spans="5:43" s="286" customFormat="1">
      <c r="E58" s="288"/>
      <c r="F58" s="287"/>
      <c r="J58" s="287"/>
      <c r="K58" s="287"/>
      <c r="O58" s="287"/>
      <c r="P58" s="287"/>
      <c r="T58" s="287"/>
      <c r="U58" s="287"/>
      <c r="AA58" s="287"/>
      <c r="AB58" s="287"/>
      <c r="AF58" s="287"/>
      <c r="AG58" s="287"/>
      <c r="AK58" s="287"/>
      <c r="AL58" s="287"/>
      <c r="AP58" s="287"/>
      <c r="AQ58" s="287"/>
    </row>
    <row r="59" spans="5:43" s="286" customFormat="1">
      <c r="E59" s="288"/>
      <c r="F59" s="287"/>
      <c r="J59" s="287"/>
      <c r="K59" s="287"/>
      <c r="O59" s="287"/>
      <c r="P59" s="287"/>
      <c r="T59" s="287"/>
      <c r="U59" s="287"/>
      <c r="AA59" s="287"/>
      <c r="AB59" s="287"/>
      <c r="AF59" s="287"/>
      <c r="AG59" s="287"/>
      <c r="AK59" s="287"/>
      <c r="AL59" s="287"/>
      <c r="AP59" s="287"/>
      <c r="AQ59" s="287"/>
    </row>
    <row r="60" spans="5:43" s="286" customFormat="1">
      <c r="E60" s="288"/>
      <c r="F60" s="287"/>
      <c r="J60" s="287"/>
      <c r="K60" s="287"/>
      <c r="O60" s="287"/>
      <c r="P60" s="287"/>
      <c r="T60" s="287"/>
      <c r="U60" s="287"/>
      <c r="AA60" s="287"/>
      <c r="AB60" s="287"/>
      <c r="AF60" s="287"/>
      <c r="AG60" s="287"/>
      <c r="AK60" s="287"/>
      <c r="AL60" s="287"/>
      <c r="AP60" s="287"/>
      <c r="AQ60" s="287"/>
    </row>
    <row r="61" spans="5:43" s="286" customFormat="1">
      <c r="E61" s="288"/>
      <c r="F61" s="287"/>
      <c r="J61" s="287"/>
      <c r="K61" s="287"/>
      <c r="O61" s="287"/>
      <c r="P61" s="287"/>
      <c r="T61" s="287"/>
      <c r="U61" s="287"/>
      <c r="AA61" s="287"/>
      <c r="AB61" s="287"/>
      <c r="AF61" s="287"/>
      <c r="AG61" s="287"/>
      <c r="AK61" s="287"/>
      <c r="AL61" s="287"/>
      <c r="AP61" s="287"/>
      <c r="AQ61" s="287"/>
    </row>
    <row r="62" spans="5:43" s="286" customFormat="1">
      <c r="E62" s="288"/>
      <c r="F62" s="287"/>
      <c r="J62" s="287"/>
      <c r="K62" s="287"/>
      <c r="O62" s="287"/>
      <c r="P62" s="287"/>
      <c r="T62" s="287"/>
      <c r="U62" s="287"/>
      <c r="AA62" s="287"/>
      <c r="AB62" s="287"/>
      <c r="AF62" s="287"/>
      <c r="AG62" s="287"/>
      <c r="AK62" s="287"/>
      <c r="AL62" s="287"/>
      <c r="AP62" s="287"/>
      <c r="AQ62" s="287"/>
    </row>
    <row r="63" spans="5:43" s="286" customFormat="1">
      <c r="E63" s="288"/>
      <c r="F63" s="287"/>
      <c r="J63" s="287"/>
      <c r="K63" s="287"/>
      <c r="O63" s="287"/>
      <c r="P63" s="287"/>
      <c r="T63" s="287"/>
      <c r="U63" s="287"/>
      <c r="AA63" s="287"/>
      <c r="AB63" s="287"/>
      <c r="AF63" s="287"/>
      <c r="AG63" s="287"/>
      <c r="AK63" s="287"/>
      <c r="AL63" s="287"/>
      <c r="AP63" s="287"/>
      <c r="AQ63" s="287"/>
    </row>
    <row r="64" spans="5:43" s="286" customFormat="1">
      <c r="E64" s="288"/>
      <c r="F64" s="287"/>
      <c r="J64" s="287"/>
      <c r="K64" s="287"/>
      <c r="O64" s="287"/>
      <c r="P64" s="287"/>
      <c r="T64" s="287"/>
      <c r="U64" s="287"/>
      <c r="AA64" s="287"/>
      <c r="AB64" s="287"/>
      <c r="AF64" s="287"/>
      <c r="AG64" s="287"/>
      <c r="AK64" s="287"/>
      <c r="AL64" s="287"/>
      <c r="AP64" s="287"/>
      <c r="AQ64" s="287"/>
    </row>
    <row r="65" spans="5:43" s="286" customFormat="1">
      <c r="E65" s="288"/>
      <c r="F65" s="287"/>
      <c r="J65" s="287"/>
      <c r="K65" s="287"/>
      <c r="O65" s="287"/>
      <c r="P65" s="287"/>
      <c r="T65" s="287"/>
      <c r="U65" s="287"/>
      <c r="AA65" s="287"/>
      <c r="AB65" s="287"/>
      <c r="AF65" s="287"/>
      <c r="AG65" s="287"/>
      <c r="AK65" s="287"/>
      <c r="AL65" s="287"/>
      <c r="AP65" s="287"/>
      <c r="AQ65" s="287"/>
    </row>
    <row r="66" spans="5:43" s="286" customFormat="1">
      <c r="E66" s="288"/>
      <c r="F66" s="287"/>
      <c r="J66" s="287"/>
      <c r="K66" s="287"/>
      <c r="O66" s="287"/>
      <c r="P66" s="287"/>
      <c r="T66" s="287"/>
      <c r="U66" s="287"/>
      <c r="AA66" s="287"/>
      <c r="AB66" s="287"/>
      <c r="AF66" s="287"/>
      <c r="AG66" s="287"/>
      <c r="AK66" s="287"/>
      <c r="AL66" s="287"/>
      <c r="AP66" s="287"/>
      <c r="AQ66" s="287"/>
    </row>
    <row r="67" spans="5:43" s="286" customFormat="1">
      <c r="E67" s="288"/>
      <c r="F67" s="287"/>
      <c r="J67" s="287"/>
      <c r="K67" s="287"/>
      <c r="O67" s="287"/>
      <c r="P67" s="287"/>
      <c r="T67" s="287"/>
      <c r="U67" s="287"/>
      <c r="AA67" s="287"/>
      <c r="AB67" s="287"/>
      <c r="AF67" s="287"/>
      <c r="AG67" s="287"/>
      <c r="AK67" s="287"/>
      <c r="AL67" s="287"/>
      <c r="AP67" s="287"/>
      <c r="AQ67" s="287"/>
    </row>
    <row r="68" spans="5:43" s="286" customFormat="1">
      <c r="E68" s="288"/>
      <c r="F68" s="287"/>
      <c r="J68" s="287"/>
      <c r="K68" s="287"/>
      <c r="O68" s="287"/>
      <c r="P68" s="287"/>
      <c r="T68" s="287"/>
      <c r="U68" s="287"/>
      <c r="AA68" s="287"/>
      <c r="AB68" s="287"/>
      <c r="AF68" s="287"/>
      <c r="AG68" s="287"/>
      <c r="AK68" s="287"/>
      <c r="AL68" s="287"/>
      <c r="AP68" s="287"/>
      <c r="AQ68" s="287"/>
    </row>
    <row r="69" spans="5:43" s="286" customFormat="1">
      <c r="E69" s="288"/>
      <c r="F69" s="287"/>
      <c r="J69" s="287"/>
      <c r="K69" s="287"/>
      <c r="O69" s="287"/>
      <c r="P69" s="287"/>
      <c r="T69" s="287"/>
      <c r="U69" s="287"/>
      <c r="AA69" s="287"/>
      <c r="AB69" s="287"/>
      <c r="AF69" s="287"/>
      <c r="AG69" s="287"/>
      <c r="AK69" s="287"/>
      <c r="AL69" s="287"/>
      <c r="AP69" s="287"/>
      <c r="AQ69" s="287"/>
    </row>
    <row r="70" spans="5:43" s="286" customFormat="1">
      <c r="E70" s="288"/>
      <c r="F70" s="287"/>
      <c r="J70" s="287"/>
      <c r="K70" s="287"/>
      <c r="O70" s="287"/>
      <c r="P70" s="287"/>
      <c r="T70" s="287"/>
      <c r="U70" s="287"/>
      <c r="AA70" s="287"/>
      <c r="AB70" s="287"/>
      <c r="AF70" s="287"/>
      <c r="AG70" s="287"/>
      <c r="AK70" s="287"/>
      <c r="AL70" s="287"/>
      <c r="AP70" s="287"/>
      <c r="AQ70" s="287"/>
    </row>
    <row r="71" spans="5:43" s="286" customFormat="1">
      <c r="E71" s="288"/>
      <c r="F71" s="287"/>
      <c r="J71" s="287"/>
      <c r="K71" s="287"/>
      <c r="O71" s="287"/>
      <c r="P71" s="287"/>
      <c r="T71" s="287"/>
      <c r="U71" s="287"/>
      <c r="AA71" s="287"/>
      <c r="AB71" s="287"/>
      <c r="AF71" s="287"/>
      <c r="AG71" s="287"/>
      <c r="AK71" s="287"/>
      <c r="AL71" s="287"/>
      <c r="AP71" s="287"/>
      <c r="AQ71" s="287"/>
    </row>
    <row r="72" spans="5:43" s="286" customFormat="1">
      <c r="E72" s="288"/>
      <c r="F72" s="287"/>
      <c r="J72" s="287"/>
      <c r="K72" s="287"/>
      <c r="O72" s="287"/>
      <c r="P72" s="287"/>
      <c r="T72" s="287"/>
      <c r="U72" s="287"/>
      <c r="AA72" s="287"/>
      <c r="AB72" s="287"/>
      <c r="AF72" s="287"/>
      <c r="AG72" s="287"/>
      <c r="AK72" s="287"/>
      <c r="AL72" s="287"/>
      <c r="AP72" s="287"/>
      <c r="AQ72" s="287"/>
    </row>
    <row r="73" spans="5:43" s="286" customFormat="1">
      <c r="E73" s="288"/>
      <c r="F73" s="287"/>
      <c r="J73" s="287"/>
      <c r="K73" s="287"/>
      <c r="O73" s="287"/>
      <c r="P73" s="287"/>
      <c r="T73" s="287"/>
      <c r="U73" s="287"/>
      <c r="AA73" s="287"/>
      <c r="AB73" s="287"/>
      <c r="AF73" s="287"/>
      <c r="AG73" s="287"/>
      <c r="AK73" s="287"/>
      <c r="AL73" s="287"/>
      <c r="AP73" s="287"/>
      <c r="AQ73" s="287"/>
    </row>
    <row r="74" spans="5:43" s="286" customFormat="1">
      <c r="E74" s="288"/>
      <c r="F74" s="287"/>
      <c r="J74" s="287"/>
      <c r="K74" s="287"/>
      <c r="O74" s="287"/>
      <c r="P74" s="287"/>
      <c r="T74" s="287"/>
      <c r="U74" s="287"/>
      <c r="AA74" s="287"/>
      <c r="AB74" s="287"/>
      <c r="AF74" s="287"/>
      <c r="AG74" s="287"/>
      <c r="AK74" s="287"/>
      <c r="AL74" s="287"/>
      <c r="AP74" s="287"/>
      <c r="AQ74" s="287"/>
    </row>
    <row r="75" spans="5:43" s="286" customFormat="1">
      <c r="E75" s="288"/>
      <c r="F75" s="287"/>
      <c r="J75" s="287"/>
      <c r="K75" s="287"/>
      <c r="O75" s="287"/>
      <c r="P75" s="287"/>
      <c r="T75" s="287"/>
      <c r="U75" s="287"/>
      <c r="AA75" s="287"/>
      <c r="AB75" s="287"/>
      <c r="AF75" s="287"/>
      <c r="AG75" s="287"/>
      <c r="AK75" s="287"/>
      <c r="AL75" s="287"/>
      <c r="AP75" s="287"/>
      <c r="AQ75" s="287"/>
    </row>
    <row r="76" spans="5:43" s="286" customFormat="1">
      <c r="E76" s="288"/>
      <c r="F76" s="287"/>
      <c r="J76" s="287"/>
      <c r="K76" s="287"/>
      <c r="O76" s="287"/>
      <c r="P76" s="287"/>
      <c r="T76" s="287"/>
      <c r="U76" s="287"/>
      <c r="AA76" s="287"/>
      <c r="AB76" s="287"/>
      <c r="AF76" s="287"/>
      <c r="AG76" s="287"/>
      <c r="AK76" s="287"/>
      <c r="AL76" s="287"/>
      <c r="AP76" s="287"/>
      <c r="AQ76" s="287"/>
    </row>
    <row r="77" spans="5:43" s="286" customFormat="1">
      <c r="E77" s="287"/>
      <c r="F77" s="287"/>
      <c r="J77" s="287"/>
      <c r="K77" s="287"/>
      <c r="O77" s="287"/>
      <c r="P77" s="287"/>
      <c r="T77" s="287"/>
      <c r="U77" s="287"/>
      <c r="AA77" s="287"/>
      <c r="AB77" s="287"/>
      <c r="AF77" s="287"/>
      <c r="AG77" s="287"/>
      <c r="AK77" s="287"/>
      <c r="AL77" s="287"/>
      <c r="AP77" s="287"/>
      <c r="AQ77" s="287"/>
    </row>
    <row r="78" spans="5:43" s="286" customFormat="1">
      <c r="E78" s="287"/>
      <c r="F78" s="287"/>
      <c r="J78" s="287"/>
      <c r="K78" s="287"/>
      <c r="O78" s="287"/>
      <c r="P78" s="287"/>
      <c r="T78" s="287"/>
      <c r="U78" s="287"/>
      <c r="AA78" s="287"/>
      <c r="AB78" s="287"/>
      <c r="AF78" s="287"/>
      <c r="AG78" s="287"/>
      <c r="AK78" s="287"/>
      <c r="AL78" s="287"/>
      <c r="AP78" s="287"/>
      <c r="AQ78" s="287"/>
    </row>
    <row r="79" spans="5:43" s="286" customFormat="1">
      <c r="E79" s="287"/>
      <c r="F79" s="287"/>
      <c r="J79" s="287"/>
      <c r="K79" s="287"/>
      <c r="O79" s="287"/>
      <c r="P79" s="287"/>
      <c r="T79" s="287"/>
      <c r="U79" s="287"/>
      <c r="AA79" s="287"/>
      <c r="AB79" s="287"/>
      <c r="AF79" s="287"/>
      <c r="AG79" s="287"/>
      <c r="AK79" s="287"/>
      <c r="AL79" s="287"/>
      <c r="AP79" s="287"/>
      <c r="AQ79" s="287"/>
    </row>
    <row r="80" spans="5:43" s="286" customFormat="1">
      <c r="E80" s="287"/>
      <c r="F80" s="287"/>
      <c r="J80" s="287"/>
      <c r="K80" s="287"/>
      <c r="O80" s="287"/>
      <c r="P80" s="287"/>
      <c r="T80" s="287"/>
      <c r="U80" s="287"/>
      <c r="AA80" s="287"/>
      <c r="AB80" s="287"/>
      <c r="AF80" s="287"/>
      <c r="AG80" s="287"/>
      <c r="AK80" s="287"/>
      <c r="AL80" s="287"/>
      <c r="AP80" s="287"/>
      <c r="AQ80" s="287"/>
    </row>
    <row r="81" spans="5:43" s="286" customFormat="1">
      <c r="E81" s="287"/>
      <c r="F81" s="287"/>
      <c r="J81" s="287"/>
      <c r="K81" s="287"/>
      <c r="O81" s="287"/>
      <c r="P81" s="287"/>
      <c r="T81" s="287"/>
      <c r="U81" s="287"/>
      <c r="AA81" s="287"/>
      <c r="AB81" s="287"/>
      <c r="AF81" s="287"/>
      <c r="AG81" s="287"/>
      <c r="AK81" s="287"/>
      <c r="AL81" s="287"/>
      <c r="AP81" s="287"/>
      <c r="AQ81" s="287"/>
    </row>
    <row r="82" spans="5:43" s="286" customFormat="1">
      <c r="E82" s="287"/>
      <c r="F82" s="287"/>
      <c r="J82" s="287"/>
      <c r="K82" s="287"/>
      <c r="O82" s="287"/>
      <c r="P82" s="287"/>
      <c r="T82" s="287"/>
      <c r="U82" s="287"/>
      <c r="AA82" s="287"/>
      <c r="AB82" s="287"/>
      <c r="AF82" s="287"/>
      <c r="AG82" s="287"/>
      <c r="AK82" s="287"/>
      <c r="AL82" s="287"/>
      <c r="AP82" s="287"/>
      <c r="AQ82" s="287"/>
    </row>
    <row r="83" spans="5:43" s="286" customFormat="1">
      <c r="E83" s="287"/>
      <c r="F83" s="287"/>
      <c r="J83" s="287"/>
      <c r="K83" s="287"/>
      <c r="O83" s="287"/>
      <c r="P83" s="287"/>
      <c r="T83" s="287"/>
      <c r="U83" s="287"/>
      <c r="AA83" s="287"/>
      <c r="AB83" s="287"/>
      <c r="AF83" s="287"/>
      <c r="AG83" s="287"/>
      <c r="AK83" s="287"/>
      <c r="AL83" s="287"/>
      <c r="AP83" s="287"/>
      <c r="AQ83" s="287"/>
    </row>
    <row r="84" spans="5:43" s="286" customFormat="1">
      <c r="E84" s="287"/>
      <c r="F84" s="287"/>
      <c r="J84" s="287"/>
      <c r="K84" s="287"/>
      <c r="O84" s="287"/>
      <c r="P84" s="287"/>
      <c r="T84" s="287"/>
      <c r="U84" s="287"/>
      <c r="AA84" s="287"/>
      <c r="AB84" s="287"/>
      <c r="AF84" s="287"/>
      <c r="AG84" s="287"/>
      <c r="AK84" s="287"/>
      <c r="AL84" s="287"/>
      <c r="AP84" s="287"/>
      <c r="AQ84" s="287"/>
    </row>
    <row r="85" spans="5:43" s="286" customFormat="1">
      <c r="E85" s="287"/>
      <c r="F85" s="287"/>
      <c r="J85" s="287"/>
      <c r="K85" s="287"/>
      <c r="O85" s="287"/>
      <c r="P85" s="287"/>
      <c r="T85" s="287"/>
      <c r="U85" s="287"/>
      <c r="AA85" s="287"/>
      <c r="AB85" s="287"/>
      <c r="AF85" s="287"/>
      <c r="AG85" s="287"/>
      <c r="AK85" s="287"/>
      <c r="AL85" s="287"/>
      <c r="AP85" s="287"/>
      <c r="AQ85" s="287"/>
    </row>
    <row r="86" spans="5:43" s="286" customFormat="1">
      <c r="E86" s="287"/>
      <c r="F86" s="287"/>
      <c r="J86" s="287"/>
      <c r="K86" s="287"/>
      <c r="O86" s="287"/>
      <c r="P86" s="287"/>
      <c r="T86" s="287"/>
      <c r="U86" s="287"/>
      <c r="AA86" s="287"/>
      <c r="AB86" s="287"/>
      <c r="AF86" s="287"/>
      <c r="AG86" s="287"/>
      <c r="AK86" s="287"/>
      <c r="AL86" s="287"/>
      <c r="AP86" s="287"/>
      <c r="AQ86" s="287"/>
    </row>
    <row r="87" spans="5:43" s="286" customFormat="1">
      <c r="E87" s="287"/>
      <c r="F87" s="287"/>
      <c r="J87" s="287"/>
      <c r="K87" s="287"/>
      <c r="O87" s="287"/>
      <c r="P87" s="287"/>
      <c r="T87" s="287"/>
      <c r="U87" s="287"/>
      <c r="AA87" s="287"/>
      <c r="AB87" s="287"/>
      <c r="AF87" s="287"/>
      <c r="AG87" s="287"/>
      <c r="AK87" s="287"/>
      <c r="AL87" s="287"/>
      <c r="AP87" s="287"/>
      <c r="AQ87" s="287"/>
    </row>
    <row r="88" spans="5:43" s="286" customFormat="1">
      <c r="E88" s="287"/>
      <c r="F88" s="287"/>
      <c r="J88" s="287"/>
      <c r="K88" s="287"/>
      <c r="O88" s="287"/>
      <c r="P88" s="287"/>
      <c r="T88" s="287"/>
      <c r="U88" s="287"/>
      <c r="AA88" s="287"/>
      <c r="AB88" s="287"/>
      <c r="AF88" s="287"/>
      <c r="AG88" s="287"/>
      <c r="AK88" s="287"/>
      <c r="AL88" s="287"/>
      <c r="AP88" s="287"/>
      <c r="AQ88" s="287"/>
    </row>
    <row r="89" spans="5:43" s="286" customFormat="1">
      <c r="E89" s="287"/>
      <c r="F89" s="287"/>
      <c r="J89" s="287"/>
      <c r="K89" s="287"/>
      <c r="O89" s="287"/>
      <c r="P89" s="287"/>
      <c r="T89" s="287"/>
      <c r="U89" s="287"/>
      <c r="AA89" s="287"/>
      <c r="AB89" s="287"/>
      <c r="AF89" s="287"/>
      <c r="AG89" s="287"/>
      <c r="AK89" s="287"/>
      <c r="AL89" s="287"/>
      <c r="AP89" s="287"/>
      <c r="AQ89" s="287"/>
    </row>
    <row r="90" spans="5:43" s="286" customFormat="1">
      <c r="E90" s="287"/>
      <c r="F90" s="287"/>
      <c r="J90" s="287"/>
      <c r="K90" s="287"/>
      <c r="O90" s="287"/>
      <c r="P90" s="287"/>
      <c r="T90" s="287"/>
      <c r="U90" s="287"/>
      <c r="AA90" s="287"/>
      <c r="AB90" s="287"/>
      <c r="AF90" s="287"/>
      <c r="AG90" s="287"/>
      <c r="AK90" s="287"/>
      <c r="AL90" s="287"/>
      <c r="AP90" s="287"/>
      <c r="AQ90" s="287"/>
    </row>
    <row r="91" spans="5:43" s="286" customFormat="1">
      <c r="E91" s="287"/>
      <c r="F91" s="287"/>
      <c r="J91" s="287"/>
      <c r="K91" s="287"/>
      <c r="O91" s="287"/>
      <c r="P91" s="287"/>
      <c r="T91" s="287"/>
      <c r="U91" s="287"/>
      <c r="AA91" s="287"/>
      <c r="AB91" s="287"/>
      <c r="AF91" s="287"/>
      <c r="AG91" s="287"/>
      <c r="AK91" s="287"/>
      <c r="AL91" s="287"/>
      <c r="AP91" s="287"/>
      <c r="AQ91" s="287"/>
    </row>
    <row r="92" spans="5:43" s="286" customFormat="1">
      <c r="E92" s="287"/>
      <c r="F92" s="287"/>
      <c r="J92" s="287"/>
      <c r="K92" s="287"/>
      <c r="O92" s="287"/>
      <c r="P92" s="287"/>
      <c r="T92" s="287"/>
      <c r="U92" s="287"/>
      <c r="AA92" s="287"/>
      <c r="AB92" s="287"/>
      <c r="AF92" s="287"/>
      <c r="AG92" s="287"/>
      <c r="AK92" s="287"/>
      <c r="AL92" s="287"/>
      <c r="AP92" s="287"/>
      <c r="AQ92" s="287"/>
    </row>
    <row r="93" spans="5:43" s="286" customFormat="1">
      <c r="E93" s="287"/>
      <c r="F93" s="287"/>
      <c r="J93" s="287"/>
      <c r="K93" s="287"/>
      <c r="O93" s="287"/>
      <c r="P93" s="287"/>
      <c r="T93" s="287"/>
      <c r="U93" s="287"/>
      <c r="AA93" s="287"/>
      <c r="AB93" s="287"/>
      <c r="AF93" s="287"/>
      <c r="AG93" s="287"/>
      <c r="AK93" s="287"/>
      <c r="AL93" s="287"/>
      <c r="AP93" s="287"/>
      <c r="AQ93" s="287"/>
    </row>
    <row r="94" spans="5:43" s="286" customFormat="1">
      <c r="E94" s="287"/>
      <c r="F94" s="287"/>
      <c r="J94" s="287"/>
      <c r="K94" s="287"/>
      <c r="O94" s="287"/>
      <c r="P94" s="287"/>
      <c r="T94" s="287"/>
      <c r="U94" s="287"/>
      <c r="AA94" s="287"/>
      <c r="AB94" s="287"/>
      <c r="AF94" s="287"/>
      <c r="AG94" s="287"/>
      <c r="AK94" s="287"/>
      <c r="AL94" s="287"/>
      <c r="AP94" s="287"/>
      <c r="AQ94" s="287"/>
    </row>
    <row r="95" spans="5:43" s="286" customFormat="1">
      <c r="E95" s="287"/>
      <c r="F95" s="287"/>
      <c r="J95" s="287"/>
      <c r="K95" s="287"/>
      <c r="O95" s="287"/>
      <c r="P95" s="287"/>
      <c r="T95" s="287"/>
      <c r="U95" s="287"/>
      <c r="AA95" s="287"/>
      <c r="AB95" s="287"/>
      <c r="AF95" s="287"/>
      <c r="AG95" s="287"/>
      <c r="AK95" s="287"/>
      <c r="AL95" s="287"/>
      <c r="AP95" s="287"/>
      <c r="AQ95" s="287"/>
    </row>
    <row r="96" spans="5:43" s="286" customFormat="1">
      <c r="E96" s="287"/>
      <c r="F96" s="287"/>
      <c r="J96" s="287"/>
      <c r="K96" s="287"/>
      <c r="O96" s="287"/>
      <c r="P96" s="287"/>
      <c r="T96" s="287"/>
      <c r="U96" s="287"/>
      <c r="AA96" s="287"/>
      <c r="AB96" s="287"/>
      <c r="AF96" s="287"/>
      <c r="AG96" s="287"/>
      <c r="AK96" s="287"/>
      <c r="AL96" s="287"/>
      <c r="AP96" s="287"/>
      <c r="AQ96" s="287"/>
    </row>
    <row r="97" spans="5:43" s="286" customFormat="1">
      <c r="E97" s="287"/>
      <c r="F97" s="287"/>
      <c r="J97" s="287"/>
      <c r="K97" s="287"/>
      <c r="O97" s="287"/>
      <c r="P97" s="287"/>
      <c r="T97" s="287"/>
      <c r="U97" s="287"/>
      <c r="AA97" s="287"/>
      <c r="AB97" s="287"/>
      <c r="AF97" s="287"/>
      <c r="AG97" s="287"/>
      <c r="AK97" s="287"/>
      <c r="AL97" s="287"/>
      <c r="AP97" s="287"/>
      <c r="AQ97" s="287"/>
    </row>
    <row r="98" spans="5:43" s="286" customFormat="1">
      <c r="E98" s="287"/>
      <c r="F98" s="287"/>
      <c r="J98" s="287"/>
      <c r="K98" s="287"/>
      <c r="O98" s="287"/>
      <c r="P98" s="287"/>
      <c r="T98" s="287"/>
      <c r="U98" s="287"/>
      <c r="AA98" s="287"/>
      <c r="AB98" s="287"/>
      <c r="AF98" s="287"/>
      <c r="AG98" s="287"/>
      <c r="AK98" s="287"/>
      <c r="AL98" s="287"/>
      <c r="AP98" s="287"/>
      <c r="AQ98" s="287"/>
    </row>
    <row r="99" spans="5:43" s="286" customFormat="1">
      <c r="E99" s="287"/>
      <c r="F99" s="287"/>
      <c r="J99" s="287"/>
      <c r="K99" s="287"/>
      <c r="O99" s="287"/>
      <c r="P99" s="287"/>
      <c r="T99" s="287"/>
      <c r="U99" s="287"/>
      <c r="AA99" s="287"/>
      <c r="AB99" s="287"/>
      <c r="AF99" s="287"/>
      <c r="AG99" s="287"/>
      <c r="AK99" s="287"/>
      <c r="AL99" s="287"/>
      <c r="AP99" s="287"/>
      <c r="AQ99" s="287"/>
    </row>
    <row r="100" spans="5:43" s="286" customFormat="1">
      <c r="E100" s="287"/>
      <c r="F100" s="287"/>
      <c r="J100" s="287"/>
      <c r="K100" s="287"/>
      <c r="O100" s="287"/>
      <c r="P100" s="287"/>
      <c r="T100" s="287"/>
      <c r="U100" s="287"/>
      <c r="AA100" s="287"/>
      <c r="AB100" s="287"/>
      <c r="AF100" s="287"/>
      <c r="AG100" s="287"/>
      <c r="AK100" s="287"/>
      <c r="AL100" s="287"/>
      <c r="AP100" s="287"/>
      <c r="AQ100" s="287"/>
    </row>
    <row r="101" spans="5:43" s="286" customFormat="1">
      <c r="E101" s="287"/>
      <c r="F101" s="287"/>
      <c r="J101" s="287"/>
      <c r="K101" s="287"/>
      <c r="O101" s="287"/>
      <c r="P101" s="287"/>
      <c r="T101" s="287"/>
      <c r="U101" s="287"/>
      <c r="AA101" s="287"/>
      <c r="AB101" s="287"/>
      <c r="AF101" s="287"/>
      <c r="AG101" s="287"/>
      <c r="AK101" s="287"/>
      <c r="AL101" s="287"/>
      <c r="AP101" s="287"/>
      <c r="AQ101" s="287"/>
    </row>
    <row r="102" spans="5:43" s="286" customFormat="1">
      <c r="E102" s="287"/>
      <c r="F102" s="287"/>
      <c r="J102" s="287"/>
      <c r="K102" s="287"/>
      <c r="O102" s="287"/>
      <c r="P102" s="287"/>
      <c r="T102" s="287"/>
      <c r="U102" s="287"/>
      <c r="AA102" s="287"/>
      <c r="AB102" s="287"/>
      <c r="AF102" s="287"/>
      <c r="AG102" s="287"/>
      <c r="AK102" s="287"/>
      <c r="AL102" s="287"/>
      <c r="AP102" s="287"/>
      <c r="AQ102" s="287"/>
    </row>
    <row r="103" spans="5:43" s="286" customFormat="1">
      <c r="E103" s="287"/>
      <c r="F103" s="287"/>
      <c r="J103" s="287"/>
      <c r="K103" s="287"/>
      <c r="O103" s="287"/>
      <c r="P103" s="287"/>
      <c r="T103" s="287"/>
      <c r="U103" s="287"/>
      <c r="AA103" s="287"/>
      <c r="AB103" s="287"/>
      <c r="AF103" s="287"/>
      <c r="AG103" s="287"/>
      <c r="AK103" s="287"/>
      <c r="AL103" s="287"/>
      <c r="AP103" s="287"/>
      <c r="AQ103" s="287"/>
    </row>
    <row r="104" spans="5:43" s="286" customFormat="1">
      <c r="E104" s="287"/>
      <c r="F104" s="287"/>
      <c r="J104" s="287"/>
      <c r="K104" s="287"/>
      <c r="O104" s="287"/>
      <c r="P104" s="287"/>
      <c r="T104" s="287"/>
      <c r="U104" s="287"/>
      <c r="AA104" s="287"/>
      <c r="AB104" s="287"/>
      <c r="AF104" s="287"/>
      <c r="AG104" s="287"/>
      <c r="AK104" s="287"/>
      <c r="AL104" s="287"/>
      <c r="AP104" s="287"/>
      <c r="AQ104" s="287"/>
    </row>
    <row r="105" spans="5:43" s="286" customFormat="1">
      <c r="E105" s="287"/>
      <c r="F105" s="287"/>
      <c r="J105" s="287"/>
      <c r="K105" s="287"/>
      <c r="O105" s="287"/>
      <c r="P105" s="287"/>
      <c r="T105" s="287"/>
      <c r="U105" s="287"/>
      <c r="AA105" s="287"/>
      <c r="AB105" s="287"/>
      <c r="AF105" s="287"/>
      <c r="AG105" s="287"/>
      <c r="AK105" s="287"/>
      <c r="AL105" s="287"/>
      <c r="AP105" s="287"/>
      <c r="AQ105" s="287"/>
    </row>
    <row r="106" spans="5:43" s="286" customFormat="1">
      <c r="E106" s="287"/>
      <c r="F106" s="287"/>
      <c r="J106" s="287"/>
      <c r="K106" s="287"/>
      <c r="O106" s="287"/>
      <c r="P106" s="287"/>
      <c r="T106" s="287"/>
      <c r="U106" s="287"/>
      <c r="AA106" s="287"/>
      <c r="AB106" s="287"/>
      <c r="AF106" s="287"/>
      <c r="AG106" s="287"/>
      <c r="AK106" s="287"/>
      <c r="AL106" s="287"/>
      <c r="AP106" s="287"/>
      <c r="AQ106" s="287"/>
    </row>
    <row r="107" spans="5:43" s="286" customFormat="1">
      <c r="E107" s="287"/>
      <c r="F107" s="287"/>
      <c r="J107" s="287"/>
      <c r="K107" s="287"/>
      <c r="O107" s="287"/>
      <c r="P107" s="287"/>
      <c r="T107" s="287"/>
      <c r="U107" s="287"/>
      <c r="AA107" s="287"/>
      <c r="AB107" s="287"/>
      <c r="AF107" s="287"/>
      <c r="AG107" s="287"/>
      <c r="AK107" s="287"/>
      <c r="AL107" s="287"/>
      <c r="AP107" s="287"/>
      <c r="AQ107" s="287"/>
    </row>
    <row r="108" spans="5:43" s="286" customFormat="1">
      <c r="E108" s="287"/>
      <c r="F108" s="287"/>
      <c r="J108" s="287"/>
      <c r="K108" s="287"/>
      <c r="O108" s="287"/>
      <c r="P108" s="287"/>
      <c r="T108" s="287"/>
      <c r="U108" s="287"/>
      <c r="AA108" s="287"/>
      <c r="AB108" s="287"/>
      <c r="AF108" s="287"/>
      <c r="AG108" s="287"/>
      <c r="AK108" s="287"/>
      <c r="AL108" s="287"/>
      <c r="AP108" s="287"/>
      <c r="AQ108" s="287"/>
    </row>
    <row r="109" spans="5:43" s="286" customFormat="1">
      <c r="E109" s="287"/>
      <c r="F109" s="287"/>
      <c r="J109" s="287"/>
      <c r="K109" s="287"/>
      <c r="O109" s="287"/>
      <c r="P109" s="287"/>
      <c r="T109" s="287"/>
      <c r="U109" s="287"/>
      <c r="AA109" s="287"/>
      <c r="AB109" s="287"/>
      <c r="AF109" s="287"/>
      <c r="AG109" s="287"/>
      <c r="AK109" s="287"/>
      <c r="AL109" s="287"/>
      <c r="AP109" s="287"/>
      <c r="AQ109" s="287"/>
    </row>
    <row r="110" spans="5:43" s="286" customFormat="1">
      <c r="E110" s="287"/>
      <c r="F110" s="287"/>
      <c r="J110" s="287"/>
      <c r="K110" s="287"/>
      <c r="O110" s="287"/>
      <c r="P110" s="287"/>
      <c r="T110" s="287"/>
      <c r="U110" s="287"/>
      <c r="AA110" s="287"/>
      <c r="AB110" s="287"/>
      <c r="AF110" s="287"/>
      <c r="AG110" s="287"/>
      <c r="AK110" s="287"/>
      <c r="AL110" s="287"/>
      <c r="AP110" s="287"/>
      <c r="AQ110" s="287"/>
    </row>
    <row r="111" spans="5:43" s="286" customFormat="1">
      <c r="E111" s="287"/>
      <c r="F111" s="287"/>
      <c r="J111" s="287"/>
      <c r="K111" s="287"/>
      <c r="O111" s="287"/>
      <c r="P111" s="287"/>
      <c r="T111" s="287"/>
      <c r="U111" s="287"/>
      <c r="AA111" s="287"/>
      <c r="AB111" s="287"/>
      <c r="AF111" s="287"/>
      <c r="AG111" s="287"/>
      <c r="AK111" s="287"/>
      <c r="AL111" s="287"/>
      <c r="AP111" s="287"/>
      <c r="AQ111" s="287"/>
    </row>
    <row r="112" spans="5:43" s="286" customFormat="1">
      <c r="E112" s="287"/>
      <c r="F112" s="287"/>
      <c r="J112" s="287"/>
      <c r="K112" s="287"/>
      <c r="O112" s="287"/>
      <c r="P112" s="287"/>
      <c r="T112" s="287"/>
      <c r="U112" s="287"/>
      <c r="AA112" s="287"/>
      <c r="AB112" s="287"/>
      <c r="AF112" s="287"/>
      <c r="AG112" s="287"/>
      <c r="AK112" s="287"/>
      <c r="AL112" s="287"/>
      <c r="AP112" s="287"/>
      <c r="AQ112" s="287"/>
    </row>
    <row r="113" spans="5:43" s="286" customFormat="1">
      <c r="E113" s="287"/>
      <c r="F113" s="287"/>
      <c r="J113" s="287"/>
      <c r="K113" s="287"/>
      <c r="O113" s="287"/>
      <c r="P113" s="287"/>
      <c r="T113" s="287"/>
      <c r="U113" s="287"/>
      <c r="AA113" s="287"/>
      <c r="AB113" s="287"/>
      <c r="AF113" s="287"/>
      <c r="AG113" s="287"/>
      <c r="AK113" s="287"/>
      <c r="AL113" s="287"/>
      <c r="AP113" s="287"/>
      <c r="AQ113" s="287"/>
    </row>
    <row r="114" spans="5:43" s="286" customFormat="1">
      <c r="E114" s="287"/>
      <c r="F114" s="287"/>
      <c r="J114" s="287"/>
      <c r="K114" s="287"/>
      <c r="O114" s="287"/>
      <c r="P114" s="287"/>
      <c r="T114" s="287"/>
      <c r="U114" s="287"/>
      <c r="AA114" s="287"/>
      <c r="AB114" s="287"/>
      <c r="AF114" s="287"/>
      <c r="AG114" s="287"/>
      <c r="AK114" s="287"/>
      <c r="AL114" s="287"/>
      <c r="AP114" s="287"/>
      <c r="AQ114" s="287"/>
    </row>
    <row r="115" spans="5:43" s="286" customFormat="1">
      <c r="E115" s="287"/>
      <c r="F115" s="287"/>
      <c r="J115" s="287"/>
      <c r="K115" s="287"/>
      <c r="O115" s="287"/>
      <c r="P115" s="287"/>
      <c r="T115" s="287"/>
      <c r="U115" s="287"/>
      <c r="AA115" s="287"/>
      <c r="AB115" s="287"/>
      <c r="AF115" s="287"/>
      <c r="AG115" s="287"/>
      <c r="AK115" s="287"/>
      <c r="AL115" s="287"/>
      <c r="AP115" s="287"/>
      <c r="AQ115" s="287"/>
    </row>
    <row r="116" spans="5:43" s="286" customFormat="1">
      <c r="E116" s="287"/>
      <c r="F116" s="287"/>
      <c r="J116" s="287"/>
      <c r="K116" s="287"/>
      <c r="O116" s="287"/>
      <c r="P116" s="287"/>
      <c r="T116" s="287"/>
      <c r="U116" s="287"/>
      <c r="AA116" s="287"/>
      <c r="AB116" s="287"/>
      <c r="AF116" s="287"/>
      <c r="AG116" s="287"/>
      <c r="AK116" s="287"/>
      <c r="AL116" s="287"/>
      <c r="AP116" s="287"/>
      <c r="AQ116" s="287"/>
    </row>
    <row r="117" spans="5:43" s="286" customFormat="1">
      <c r="E117" s="287"/>
      <c r="F117" s="287"/>
      <c r="J117" s="287"/>
      <c r="K117" s="287"/>
      <c r="O117" s="287"/>
      <c r="P117" s="287"/>
      <c r="T117" s="287"/>
      <c r="U117" s="287"/>
      <c r="AA117" s="287"/>
      <c r="AB117" s="287"/>
      <c r="AF117" s="287"/>
      <c r="AG117" s="287"/>
      <c r="AK117" s="287"/>
      <c r="AL117" s="287"/>
      <c r="AP117" s="287"/>
      <c r="AQ117" s="287"/>
    </row>
    <row r="118" spans="5:43" s="286" customFormat="1">
      <c r="E118" s="287"/>
      <c r="F118" s="287"/>
      <c r="J118" s="287"/>
      <c r="K118" s="287"/>
      <c r="O118" s="287"/>
      <c r="P118" s="287"/>
      <c r="T118" s="287"/>
      <c r="U118" s="287"/>
      <c r="AA118" s="287"/>
      <c r="AB118" s="287"/>
      <c r="AF118" s="287"/>
      <c r="AG118" s="287"/>
      <c r="AK118" s="287"/>
      <c r="AL118" s="287"/>
      <c r="AP118" s="287"/>
      <c r="AQ118" s="287"/>
    </row>
    <row r="119" spans="5:43" s="286" customFormat="1">
      <c r="E119" s="287"/>
      <c r="F119" s="287"/>
      <c r="J119" s="287"/>
      <c r="K119" s="287"/>
      <c r="O119" s="287"/>
      <c r="P119" s="287"/>
      <c r="T119" s="287"/>
      <c r="U119" s="287"/>
      <c r="AA119" s="287"/>
      <c r="AB119" s="287"/>
      <c r="AF119" s="287"/>
      <c r="AG119" s="287"/>
      <c r="AK119" s="287"/>
      <c r="AL119" s="287"/>
      <c r="AP119" s="287"/>
      <c r="AQ119" s="287"/>
    </row>
    <row r="120" spans="5:43" s="286" customFormat="1">
      <c r="E120" s="287"/>
      <c r="F120" s="287"/>
      <c r="J120" s="287"/>
      <c r="K120" s="287"/>
      <c r="O120" s="287"/>
      <c r="P120" s="287"/>
      <c r="T120" s="287"/>
      <c r="U120" s="287"/>
      <c r="AA120" s="287"/>
      <c r="AB120" s="287"/>
      <c r="AF120" s="287"/>
      <c r="AG120" s="287"/>
      <c r="AK120" s="287"/>
      <c r="AL120" s="287"/>
      <c r="AP120" s="287"/>
      <c r="AQ120" s="287"/>
    </row>
    <row r="121" spans="5:43" s="286" customFormat="1">
      <c r="E121" s="287"/>
      <c r="F121" s="287"/>
      <c r="J121" s="287"/>
      <c r="K121" s="287"/>
      <c r="O121" s="287"/>
      <c r="P121" s="287"/>
      <c r="T121" s="287"/>
      <c r="U121" s="287"/>
      <c r="AA121" s="287"/>
      <c r="AB121" s="287"/>
      <c r="AF121" s="287"/>
      <c r="AG121" s="287"/>
      <c r="AK121" s="287"/>
      <c r="AL121" s="287"/>
      <c r="AP121" s="287"/>
      <c r="AQ121" s="287"/>
    </row>
    <row r="122" spans="5:43" s="286" customFormat="1">
      <c r="E122" s="287"/>
      <c r="F122" s="287"/>
      <c r="J122" s="287"/>
      <c r="K122" s="287"/>
      <c r="O122" s="287"/>
      <c r="P122" s="287"/>
      <c r="T122" s="287"/>
      <c r="U122" s="287"/>
      <c r="AA122" s="287"/>
      <c r="AB122" s="287"/>
      <c r="AF122" s="287"/>
      <c r="AG122" s="287"/>
      <c r="AK122" s="287"/>
      <c r="AL122" s="287"/>
      <c r="AP122" s="287"/>
      <c r="AQ122" s="287"/>
    </row>
    <row r="123" spans="5:43" s="286" customFormat="1">
      <c r="E123" s="287"/>
      <c r="F123" s="287"/>
      <c r="J123" s="287"/>
      <c r="K123" s="287"/>
      <c r="O123" s="287"/>
      <c r="P123" s="287"/>
      <c r="T123" s="287"/>
      <c r="U123" s="287"/>
      <c r="AA123" s="287"/>
      <c r="AB123" s="287"/>
      <c r="AF123" s="287"/>
      <c r="AG123" s="287"/>
      <c r="AK123" s="287"/>
      <c r="AL123" s="287"/>
      <c r="AP123" s="287"/>
      <c r="AQ123" s="287"/>
    </row>
    <row r="124" spans="5:43" s="286" customFormat="1">
      <c r="E124" s="287"/>
      <c r="F124" s="287"/>
      <c r="J124" s="287"/>
      <c r="K124" s="287"/>
      <c r="O124" s="287"/>
      <c r="P124" s="287"/>
      <c r="T124" s="287"/>
      <c r="U124" s="287"/>
      <c r="AA124" s="287"/>
      <c r="AB124" s="287"/>
      <c r="AF124" s="287"/>
      <c r="AG124" s="287"/>
      <c r="AK124" s="287"/>
      <c r="AL124" s="287"/>
      <c r="AP124" s="287"/>
      <c r="AQ124" s="287"/>
    </row>
    <row r="125" spans="5:43" s="286" customFormat="1">
      <c r="E125" s="287"/>
      <c r="F125" s="287"/>
      <c r="J125" s="287"/>
      <c r="K125" s="287"/>
      <c r="O125" s="287"/>
      <c r="P125" s="287"/>
      <c r="T125" s="287"/>
      <c r="U125" s="287"/>
      <c r="AA125" s="287"/>
      <c r="AB125" s="287"/>
      <c r="AF125" s="287"/>
      <c r="AG125" s="287"/>
      <c r="AK125" s="287"/>
      <c r="AL125" s="287"/>
      <c r="AP125" s="287"/>
      <c r="AQ125" s="287"/>
    </row>
    <row r="126" spans="5:43" s="286" customFormat="1">
      <c r="E126" s="287"/>
      <c r="F126" s="287"/>
      <c r="J126" s="287"/>
      <c r="K126" s="287"/>
      <c r="O126" s="287"/>
      <c r="P126" s="287"/>
      <c r="T126" s="287"/>
      <c r="U126" s="287"/>
      <c r="AA126" s="287"/>
      <c r="AB126" s="287"/>
      <c r="AF126" s="287"/>
      <c r="AG126" s="287"/>
      <c r="AK126" s="287"/>
      <c r="AL126" s="287"/>
      <c r="AP126" s="287"/>
      <c r="AQ126" s="287"/>
    </row>
    <row r="127" spans="5:43" s="286" customFormat="1">
      <c r="E127" s="287"/>
      <c r="F127" s="287"/>
      <c r="J127" s="287"/>
      <c r="K127" s="287"/>
      <c r="O127" s="287"/>
      <c r="P127" s="287"/>
      <c r="T127" s="287"/>
      <c r="U127" s="287"/>
      <c r="AA127" s="287"/>
      <c r="AB127" s="287"/>
      <c r="AF127" s="287"/>
      <c r="AG127" s="287"/>
      <c r="AK127" s="287"/>
      <c r="AL127" s="287"/>
      <c r="AP127" s="287"/>
      <c r="AQ127" s="287"/>
    </row>
    <row r="128" spans="5:43" s="286" customFormat="1">
      <c r="E128" s="287"/>
      <c r="F128" s="287"/>
      <c r="J128" s="287"/>
      <c r="K128" s="287"/>
      <c r="O128" s="287"/>
      <c r="P128" s="287"/>
      <c r="T128" s="287"/>
      <c r="U128" s="287"/>
      <c r="AA128" s="287"/>
      <c r="AB128" s="287"/>
      <c r="AF128" s="287"/>
      <c r="AG128" s="287"/>
      <c r="AK128" s="287"/>
      <c r="AL128" s="287"/>
      <c r="AP128" s="287"/>
      <c r="AQ128" s="287"/>
    </row>
    <row r="129" spans="5:43" s="286" customFormat="1">
      <c r="E129" s="287"/>
      <c r="F129" s="287"/>
      <c r="J129" s="287"/>
      <c r="K129" s="287"/>
      <c r="O129" s="287"/>
      <c r="P129" s="287"/>
      <c r="T129" s="287"/>
      <c r="U129" s="287"/>
      <c r="AA129" s="287"/>
      <c r="AB129" s="287"/>
      <c r="AF129" s="287"/>
      <c r="AG129" s="287"/>
      <c r="AK129" s="287"/>
      <c r="AL129" s="287"/>
      <c r="AP129" s="287"/>
      <c r="AQ129" s="287"/>
    </row>
    <row r="130" spans="5:43" s="286" customFormat="1">
      <c r="E130" s="287"/>
      <c r="F130" s="287"/>
      <c r="J130" s="287"/>
      <c r="K130" s="287"/>
      <c r="O130" s="287"/>
      <c r="P130" s="287"/>
      <c r="T130" s="287"/>
      <c r="U130" s="287"/>
      <c r="AA130" s="287"/>
      <c r="AB130" s="287"/>
      <c r="AF130" s="287"/>
      <c r="AG130" s="287"/>
      <c r="AK130" s="287"/>
      <c r="AL130" s="287"/>
      <c r="AP130" s="287"/>
      <c r="AQ130" s="287"/>
    </row>
    <row r="131" spans="5:43" s="286" customFormat="1">
      <c r="E131" s="287"/>
      <c r="F131" s="287"/>
      <c r="J131" s="287"/>
      <c r="K131" s="287"/>
      <c r="O131" s="287"/>
      <c r="P131" s="287"/>
      <c r="T131" s="287"/>
      <c r="U131" s="287"/>
      <c r="AA131" s="287"/>
      <c r="AB131" s="287"/>
      <c r="AF131" s="287"/>
      <c r="AG131" s="287"/>
      <c r="AK131" s="287"/>
      <c r="AL131" s="287"/>
      <c r="AP131" s="287"/>
      <c r="AQ131" s="287"/>
    </row>
    <row r="132" spans="5:43" s="286" customFormat="1">
      <c r="E132" s="287"/>
      <c r="F132" s="287"/>
      <c r="J132" s="287"/>
      <c r="K132" s="287"/>
      <c r="O132" s="287"/>
      <c r="P132" s="287"/>
      <c r="T132" s="287"/>
      <c r="U132" s="287"/>
      <c r="AA132" s="287"/>
      <c r="AB132" s="287"/>
      <c r="AF132" s="287"/>
      <c r="AG132" s="287"/>
      <c r="AK132" s="287"/>
      <c r="AL132" s="287"/>
      <c r="AP132" s="287"/>
      <c r="AQ132" s="287"/>
    </row>
    <row r="133" spans="5:43" s="286" customFormat="1">
      <c r="E133" s="287"/>
      <c r="F133" s="287"/>
      <c r="J133" s="287"/>
      <c r="K133" s="287"/>
      <c r="O133" s="287"/>
      <c r="P133" s="287"/>
      <c r="T133" s="287"/>
      <c r="U133" s="287"/>
      <c r="AA133" s="287"/>
      <c r="AB133" s="287"/>
      <c r="AF133" s="287"/>
      <c r="AG133" s="287"/>
      <c r="AK133" s="287"/>
      <c r="AL133" s="287"/>
      <c r="AP133" s="287"/>
      <c r="AQ133" s="287"/>
    </row>
    <row r="134" spans="5:43" s="286" customFormat="1">
      <c r="E134" s="287"/>
      <c r="F134" s="287"/>
      <c r="J134" s="287"/>
      <c r="K134" s="287"/>
      <c r="O134" s="287"/>
      <c r="P134" s="287"/>
      <c r="T134" s="287"/>
      <c r="U134" s="287"/>
      <c r="AA134" s="287"/>
      <c r="AB134" s="287"/>
      <c r="AF134" s="287"/>
      <c r="AG134" s="287"/>
      <c r="AK134" s="287"/>
      <c r="AL134" s="287"/>
      <c r="AP134" s="287"/>
      <c r="AQ134" s="287"/>
    </row>
    <row r="135" spans="5:43" s="286" customFormat="1">
      <c r="E135" s="287"/>
      <c r="F135" s="287"/>
      <c r="J135" s="287"/>
      <c r="K135" s="287"/>
      <c r="O135" s="287"/>
      <c r="P135" s="287"/>
      <c r="T135" s="287"/>
      <c r="U135" s="287"/>
      <c r="AA135" s="287"/>
      <c r="AB135" s="287"/>
      <c r="AF135" s="287"/>
      <c r="AG135" s="287"/>
      <c r="AK135" s="287"/>
      <c r="AL135" s="287"/>
      <c r="AP135" s="287"/>
      <c r="AQ135" s="287"/>
    </row>
    <row r="136" spans="5:43" s="286" customFormat="1">
      <c r="E136" s="287"/>
      <c r="F136" s="287"/>
      <c r="J136" s="287"/>
      <c r="K136" s="287"/>
      <c r="O136" s="287"/>
      <c r="P136" s="287"/>
      <c r="T136" s="287"/>
      <c r="U136" s="287"/>
      <c r="AA136" s="287"/>
      <c r="AB136" s="287"/>
      <c r="AF136" s="287"/>
      <c r="AG136" s="287"/>
      <c r="AK136" s="287"/>
      <c r="AL136" s="287"/>
      <c r="AP136" s="287"/>
      <c r="AQ136" s="287"/>
    </row>
    <row r="137" spans="5:43" s="286" customFormat="1">
      <c r="E137" s="287"/>
      <c r="F137" s="287"/>
      <c r="J137" s="287"/>
      <c r="K137" s="287"/>
      <c r="O137" s="287"/>
      <c r="P137" s="287"/>
      <c r="T137" s="287"/>
      <c r="U137" s="287"/>
      <c r="AA137" s="287"/>
      <c r="AB137" s="287"/>
      <c r="AF137" s="287"/>
      <c r="AG137" s="287"/>
      <c r="AK137" s="287"/>
      <c r="AL137" s="287"/>
      <c r="AP137" s="287"/>
      <c r="AQ137" s="287"/>
    </row>
    <row r="138" spans="5:43" s="286" customFormat="1">
      <c r="E138" s="287"/>
      <c r="F138" s="287"/>
      <c r="J138" s="287"/>
      <c r="K138" s="287"/>
      <c r="O138" s="287"/>
      <c r="P138" s="287"/>
      <c r="T138" s="287"/>
      <c r="U138" s="287"/>
      <c r="AA138" s="287"/>
      <c r="AB138" s="287"/>
      <c r="AF138" s="287"/>
      <c r="AG138" s="287"/>
      <c r="AK138" s="287"/>
      <c r="AL138" s="287"/>
      <c r="AP138" s="287"/>
      <c r="AQ138" s="287"/>
    </row>
    <row r="139" spans="5:43" s="286" customFormat="1">
      <c r="E139" s="287"/>
      <c r="F139" s="287"/>
      <c r="J139" s="287"/>
      <c r="K139" s="287"/>
      <c r="O139" s="287"/>
      <c r="P139" s="287"/>
      <c r="T139" s="287"/>
      <c r="U139" s="287"/>
      <c r="AA139" s="287"/>
      <c r="AB139" s="287"/>
      <c r="AF139" s="287"/>
      <c r="AG139" s="287"/>
      <c r="AK139" s="287"/>
      <c r="AL139" s="287"/>
      <c r="AP139" s="287"/>
      <c r="AQ139" s="287"/>
    </row>
    <row r="140" spans="5:43" s="286" customFormat="1">
      <c r="E140" s="287"/>
      <c r="F140" s="287"/>
      <c r="J140" s="287"/>
      <c r="K140" s="287"/>
      <c r="O140" s="287"/>
      <c r="P140" s="287"/>
      <c r="T140" s="287"/>
      <c r="U140" s="287"/>
      <c r="AA140" s="287"/>
      <c r="AB140" s="287"/>
      <c r="AF140" s="287"/>
      <c r="AG140" s="287"/>
      <c r="AK140" s="287"/>
      <c r="AL140" s="287"/>
      <c r="AP140" s="287"/>
      <c r="AQ140" s="287"/>
    </row>
    <row r="141" spans="5:43" s="286" customFormat="1">
      <c r="E141" s="287"/>
      <c r="F141" s="287"/>
      <c r="J141" s="287"/>
      <c r="K141" s="287"/>
      <c r="O141" s="287"/>
      <c r="P141" s="287"/>
      <c r="T141" s="287"/>
      <c r="U141" s="287"/>
      <c r="AA141" s="287"/>
      <c r="AB141" s="287"/>
      <c r="AF141" s="287"/>
      <c r="AG141" s="287"/>
      <c r="AK141" s="287"/>
      <c r="AL141" s="287"/>
      <c r="AP141" s="287"/>
      <c r="AQ141" s="287"/>
    </row>
    <row r="142" spans="5:43" s="286" customFormat="1">
      <c r="E142" s="287"/>
      <c r="F142" s="287"/>
      <c r="J142" s="287"/>
      <c r="K142" s="287"/>
      <c r="O142" s="287"/>
      <c r="P142" s="287"/>
      <c r="T142" s="287"/>
      <c r="U142" s="287"/>
      <c r="AA142" s="287"/>
      <c r="AB142" s="287"/>
      <c r="AF142" s="287"/>
      <c r="AG142" s="287"/>
      <c r="AK142" s="287"/>
      <c r="AL142" s="287"/>
      <c r="AP142" s="287"/>
      <c r="AQ142" s="287"/>
    </row>
    <row r="143" spans="5:43" s="286" customFormat="1">
      <c r="E143" s="287"/>
      <c r="F143" s="287"/>
      <c r="J143" s="287"/>
      <c r="K143" s="287"/>
      <c r="O143" s="287"/>
      <c r="P143" s="287"/>
      <c r="T143" s="287"/>
      <c r="U143" s="287"/>
      <c r="AA143" s="287"/>
      <c r="AB143" s="287"/>
      <c r="AF143" s="287"/>
      <c r="AG143" s="287"/>
      <c r="AK143" s="287"/>
      <c r="AL143" s="287"/>
      <c r="AP143" s="287"/>
      <c r="AQ143" s="287"/>
    </row>
    <row r="144" spans="5:43" s="286" customFormat="1">
      <c r="E144" s="287"/>
      <c r="F144" s="287"/>
      <c r="J144" s="287"/>
      <c r="K144" s="287"/>
      <c r="O144" s="287"/>
      <c r="P144" s="287"/>
      <c r="T144" s="287"/>
      <c r="U144" s="287"/>
      <c r="AA144" s="287"/>
      <c r="AB144" s="287"/>
      <c r="AF144" s="287"/>
      <c r="AG144" s="287"/>
      <c r="AK144" s="287"/>
      <c r="AL144" s="287"/>
      <c r="AP144" s="287"/>
      <c r="AQ144" s="287"/>
    </row>
    <row r="145" spans="5:43" s="286" customFormat="1">
      <c r="E145" s="287"/>
      <c r="F145" s="287"/>
      <c r="J145" s="287"/>
      <c r="K145" s="287"/>
      <c r="O145" s="287"/>
      <c r="P145" s="287"/>
      <c r="T145" s="287"/>
      <c r="U145" s="287"/>
      <c r="AA145" s="287"/>
      <c r="AB145" s="287"/>
      <c r="AF145" s="287"/>
      <c r="AG145" s="287"/>
      <c r="AK145" s="287"/>
      <c r="AL145" s="287"/>
      <c r="AP145" s="287"/>
      <c r="AQ145" s="287"/>
    </row>
    <row r="146" spans="5:43" s="286" customFormat="1">
      <c r="E146" s="287"/>
      <c r="F146" s="287"/>
      <c r="J146" s="287"/>
      <c r="K146" s="287"/>
      <c r="O146" s="287"/>
      <c r="P146" s="287"/>
      <c r="T146" s="287"/>
      <c r="U146" s="287"/>
      <c r="AA146" s="287"/>
      <c r="AB146" s="287"/>
      <c r="AF146" s="287"/>
      <c r="AG146" s="287"/>
      <c r="AK146" s="287"/>
      <c r="AL146" s="287"/>
      <c r="AP146" s="287"/>
      <c r="AQ146" s="287"/>
    </row>
    <row r="147" spans="5:43" s="286" customFormat="1">
      <c r="E147" s="287"/>
      <c r="F147" s="287"/>
      <c r="J147" s="287"/>
      <c r="K147" s="287"/>
      <c r="O147" s="287"/>
      <c r="P147" s="287"/>
      <c r="T147" s="287"/>
      <c r="U147" s="287"/>
      <c r="AA147" s="287"/>
      <c r="AB147" s="287"/>
      <c r="AF147" s="287"/>
      <c r="AG147" s="287"/>
      <c r="AK147" s="287"/>
      <c r="AL147" s="287"/>
      <c r="AP147" s="287"/>
      <c r="AQ147" s="287"/>
    </row>
    <row r="148" spans="5:43" s="286" customFormat="1">
      <c r="E148" s="287"/>
      <c r="F148" s="287"/>
      <c r="J148" s="287"/>
      <c r="K148" s="287"/>
      <c r="O148" s="287"/>
      <c r="P148" s="287"/>
      <c r="T148" s="287"/>
      <c r="U148" s="287"/>
      <c r="AA148" s="287"/>
      <c r="AB148" s="287"/>
      <c r="AF148" s="287"/>
      <c r="AG148" s="287"/>
      <c r="AK148" s="287"/>
      <c r="AL148" s="287"/>
      <c r="AP148" s="287"/>
      <c r="AQ148" s="287"/>
    </row>
    <row r="149" spans="5:43" s="286" customFormat="1">
      <c r="E149" s="287"/>
      <c r="F149" s="287"/>
      <c r="J149" s="287"/>
      <c r="K149" s="287"/>
      <c r="O149" s="287"/>
      <c r="P149" s="287"/>
      <c r="T149" s="287"/>
      <c r="U149" s="287"/>
      <c r="AA149" s="287"/>
      <c r="AB149" s="287"/>
      <c r="AF149" s="287"/>
      <c r="AG149" s="287"/>
      <c r="AK149" s="287"/>
      <c r="AL149" s="287"/>
      <c r="AP149" s="287"/>
      <c r="AQ149" s="287"/>
    </row>
    <row r="150" spans="5:43" s="286" customFormat="1">
      <c r="E150" s="287"/>
      <c r="F150" s="287"/>
      <c r="J150" s="287"/>
      <c r="K150" s="287"/>
      <c r="O150" s="287"/>
      <c r="P150" s="287"/>
      <c r="T150" s="287"/>
      <c r="U150" s="287"/>
      <c r="AA150" s="287"/>
      <c r="AB150" s="287"/>
      <c r="AF150" s="287"/>
      <c r="AG150" s="287"/>
      <c r="AK150" s="287"/>
      <c r="AL150" s="287"/>
      <c r="AP150" s="287"/>
      <c r="AQ150" s="287"/>
    </row>
    <row r="151" spans="5:43" s="286" customFormat="1">
      <c r="E151" s="287"/>
      <c r="F151" s="287"/>
      <c r="J151" s="287"/>
      <c r="K151" s="287"/>
      <c r="O151" s="287"/>
      <c r="P151" s="287"/>
      <c r="T151" s="287"/>
      <c r="U151" s="287"/>
      <c r="AA151" s="287"/>
      <c r="AB151" s="287"/>
      <c r="AF151" s="287"/>
      <c r="AG151" s="287"/>
      <c r="AK151" s="287"/>
      <c r="AL151" s="287"/>
      <c r="AP151" s="287"/>
      <c r="AQ151" s="287"/>
    </row>
    <row r="152" spans="5:43" s="286" customFormat="1">
      <c r="E152" s="287"/>
      <c r="F152" s="287"/>
      <c r="J152" s="287"/>
      <c r="K152" s="287"/>
      <c r="O152" s="287"/>
      <c r="P152" s="287"/>
      <c r="T152" s="287"/>
      <c r="U152" s="287"/>
      <c r="AA152" s="287"/>
      <c r="AB152" s="287"/>
      <c r="AF152" s="287"/>
      <c r="AG152" s="287"/>
      <c r="AK152" s="287"/>
      <c r="AL152" s="287"/>
      <c r="AP152" s="287"/>
      <c r="AQ152" s="287"/>
    </row>
    <row r="153" spans="5:43" s="286" customFormat="1">
      <c r="E153" s="287"/>
      <c r="F153" s="287"/>
      <c r="J153" s="287"/>
      <c r="K153" s="287"/>
      <c r="O153" s="287"/>
      <c r="P153" s="287"/>
      <c r="T153" s="287"/>
      <c r="U153" s="287"/>
      <c r="AA153" s="287"/>
      <c r="AB153" s="287"/>
      <c r="AF153" s="287"/>
      <c r="AG153" s="287"/>
      <c r="AK153" s="287"/>
      <c r="AL153" s="287"/>
      <c r="AP153" s="287"/>
      <c r="AQ153" s="287"/>
    </row>
    <row r="154" spans="5:43" s="286" customFormat="1">
      <c r="E154" s="287"/>
      <c r="F154" s="287"/>
      <c r="J154" s="287"/>
      <c r="K154" s="287"/>
      <c r="O154" s="287"/>
      <c r="P154" s="287"/>
      <c r="T154" s="287"/>
      <c r="U154" s="287"/>
      <c r="AA154" s="287"/>
      <c r="AB154" s="287"/>
      <c r="AF154" s="287"/>
      <c r="AG154" s="287"/>
      <c r="AK154" s="287"/>
      <c r="AL154" s="287"/>
      <c r="AP154" s="287"/>
      <c r="AQ154" s="287"/>
    </row>
    <row r="155" spans="5:43" s="286" customFormat="1">
      <c r="E155" s="287"/>
      <c r="F155" s="287"/>
      <c r="J155" s="287"/>
      <c r="K155" s="287"/>
      <c r="O155" s="287"/>
      <c r="P155" s="287"/>
      <c r="T155" s="287"/>
      <c r="U155" s="287"/>
      <c r="AA155" s="287"/>
      <c r="AB155" s="287"/>
      <c r="AF155" s="287"/>
      <c r="AG155" s="287"/>
      <c r="AK155" s="287"/>
      <c r="AL155" s="287"/>
      <c r="AP155" s="287"/>
      <c r="AQ155" s="287"/>
    </row>
    <row r="156" spans="5:43" s="286" customFormat="1">
      <c r="E156" s="287"/>
      <c r="F156" s="287"/>
      <c r="J156" s="287"/>
      <c r="K156" s="287"/>
      <c r="O156" s="287"/>
      <c r="P156" s="287"/>
      <c r="T156" s="287"/>
      <c r="U156" s="287"/>
      <c r="AA156" s="287"/>
      <c r="AB156" s="287"/>
      <c r="AF156" s="287"/>
      <c r="AG156" s="287"/>
      <c r="AK156" s="287"/>
      <c r="AL156" s="287"/>
      <c r="AP156" s="287"/>
      <c r="AQ156" s="287"/>
    </row>
    <row r="157" spans="5:43" s="286" customFormat="1">
      <c r="E157" s="287"/>
      <c r="F157" s="287"/>
      <c r="J157" s="287"/>
      <c r="K157" s="287"/>
      <c r="O157" s="287"/>
      <c r="P157" s="287"/>
      <c r="T157" s="287"/>
      <c r="U157" s="287"/>
      <c r="AA157" s="287"/>
      <c r="AB157" s="287"/>
      <c r="AF157" s="287"/>
      <c r="AG157" s="287"/>
      <c r="AK157" s="287"/>
      <c r="AL157" s="287"/>
      <c r="AP157" s="287"/>
      <c r="AQ157" s="287"/>
    </row>
    <row r="158" spans="5:43" s="286" customFormat="1">
      <c r="E158" s="287"/>
      <c r="F158" s="287"/>
      <c r="J158" s="287"/>
      <c r="K158" s="287"/>
      <c r="O158" s="287"/>
      <c r="P158" s="287"/>
      <c r="T158" s="287"/>
      <c r="U158" s="287"/>
      <c r="AA158" s="287"/>
      <c r="AB158" s="287"/>
      <c r="AF158" s="287"/>
      <c r="AG158" s="287"/>
      <c r="AK158" s="287"/>
      <c r="AL158" s="287"/>
      <c r="AP158" s="287"/>
      <c r="AQ158" s="287"/>
    </row>
    <row r="159" spans="5:43" s="286" customFormat="1">
      <c r="E159" s="287"/>
      <c r="F159" s="287"/>
      <c r="J159" s="287"/>
      <c r="K159" s="287"/>
      <c r="O159" s="287"/>
      <c r="P159" s="287"/>
      <c r="T159" s="287"/>
      <c r="U159" s="287"/>
      <c r="AA159" s="287"/>
      <c r="AB159" s="287"/>
      <c r="AF159" s="287"/>
      <c r="AG159" s="287"/>
      <c r="AK159" s="287"/>
      <c r="AL159" s="287"/>
      <c r="AP159" s="287"/>
      <c r="AQ159" s="287"/>
    </row>
    <row r="160" spans="5:43" s="286" customFormat="1">
      <c r="E160" s="287"/>
      <c r="F160" s="287"/>
      <c r="J160" s="287"/>
      <c r="K160" s="287"/>
      <c r="O160" s="287"/>
      <c r="P160" s="287"/>
      <c r="T160" s="287"/>
      <c r="U160" s="287"/>
      <c r="AA160" s="287"/>
      <c r="AB160" s="287"/>
      <c r="AF160" s="287"/>
      <c r="AG160" s="287"/>
      <c r="AK160" s="287"/>
      <c r="AL160" s="287"/>
      <c r="AP160" s="287"/>
      <c r="AQ160" s="287"/>
    </row>
    <row r="161" spans="5:43" s="286" customFormat="1">
      <c r="E161" s="287"/>
      <c r="F161" s="287"/>
      <c r="J161" s="287"/>
      <c r="K161" s="287"/>
      <c r="O161" s="287"/>
      <c r="P161" s="287"/>
      <c r="T161" s="287"/>
      <c r="U161" s="287"/>
      <c r="AA161" s="287"/>
      <c r="AB161" s="287"/>
      <c r="AF161" s="287"/>
      <c r="AG161" s="287"/>
      <c r="AK161" s="287"/>
      <c r="AL161" s="287"/>
      <c r="AP161" s="287"/>
      <c r="AQ161" s="287"/>
    </row>
    <row r="162" spans="5:43" s="286" customFormat="1">
      <c r="E162" s="287"/>
      <c r="F162" s="287"/>
      <c r="J162" s="287"/>
      <c r="K162" s="287"/>
      <c r="O162" s="287"/>
      <c r="P162" s="287"/>
      <c r="T162" s="287"/>
      <c r="U162" s="287"/>
      <c r="AA162" s="287"/>
      <c r="AB162" s="287"/>
      <c r="AF162" s="287"/>
      <c r="AG162" s="287"/>
      <c r="AK162" s="287"/>
      <c r="AL162" s="287"/>
      <c r="AP162" s="287"/>
      <c r="AQ162" s="287"/>
    </row>
    <row r="163" spans="5:43" s="286" customFormat="1">
      <c r="E163" s="287"/>
      <c r="F163" s="287"/>
      <c r="J163" s="287"/>
      <c r="K163" s="287"/>
      <c r="O163" s="287"/>
      <c r="P163" s="287"/>
      <c r="T163" s="287"/>
      <c r="U163" s="287"/>
      <c r="AA163" s="287"/>
      <c r="AB163" s="287"/>
      <c r="AF163" s="287"/>
      <c r="AG163" s="287"/>
      <c r="AK163" s="287"/>
      <c r="AL163" s="287"/>
      <c r="AP163" s="287"/>
      <c r="AQ163" s="287"/>
    </row>
    <row r="164" spans="5:43" s="286" customFormat="1">
      <c r="E164" s="287"/>
      <c r="F164" s="287"/>
      <c r="J164" s="287"/>
      <c r="K164" s="287"/>
      <c r="O164" s="287"/>
      <c r="P164" s="287"/>
      <c r="T164" s="287"/>
      <c r="U164" s="287"/>
      <c r="AA164" s="287"/>
      <c r="AB164" s="287"/>
      <c r="AF164" s="287"/>
      <c r="AG164" s="287"/>
      <c r="AK164" s="287"/>
      <c r="AL164" s="287"/>
      <c r="AP164" s="287"/>
      <c r="AQ164" s="287"/>
    </row>
    <row r="165" spans="5:43" s="286" customFormat="1">
      <c r="E165" s="287"/>
      <c r="F165" s="287"/>
      <c r="J165" s="287"/>
      <c r="K165" s="287"/>
      <c r="O165" s="287"/>
      <c r="P165" s="287"/>
      <c r="T165" s="287"/>
      <c r="U165" s="287"/>
      <c r="AA165" s="287"/>
      <c r="AB165" s="287"/>
      <c r="AF165" s="287"/>
      <c r="AG165" s="287"/>
      <c r="AK165" s="287"/>
      <c r="AL165" s="287"/>
      <c r="AP165" s="287"/>
      <c r="AQ165" s="287"/>
    </row>
    <row r="166" spans="5:43" s="286" customFormat="1">
      <c r="E166" s="287"/>
      <c r="F166" s="287"/>
      <c r="J166" s="287"/>
      <c r="K166" s="287"/>
      <c r="O166" s="287"/>
      <c r="P166" s="287"/>
      <c r="T166" s="287"/>
      <c r="U166" s="287"/>
      <c r="AA166" s="287"/>
      <c r="AB166" s="287"/>
      <c r="AF166" s="287"/>
      <c r="AG166" s="287"/>
      <c r="AK166" s="287"/>
      <c r="AL166" s="287"/>
      <c r="AP166" s="287"/>
      <c r="AQ166" s="287"/>
    </row>
    <row r="167" spans="5:43" s="286" customFormat="1">
      <c r="E167" s="287"/>
      <c r="F167" s="287"/>
      <c r="J167" s="287"/>
      <c r="K167" s="287"/>
      <c r="O167" s="287"/>
      <c r="P167" s="287"/>
      <c r="T167" s="287"/>
      <c r="U167" s="287"/>
      <c r="AA167" s="287"/>
      <c r="AB167" s="287"/>
      <c r="AF167" s="287"/>
      <c r="AG167" s="287"/>
      <c r="AK167" s="287"/>
      <c r="AL167" s="287"/>
      <c r="AP167" s="287"/>
      <c r="AQ167" s="287"/>
    </row>
    <row r="168" spans="5:43" s="286" customFormat="1">
      <c r="E168" s="287"/>
      <c r="F168" s="287"/>
      <c r="J168" s="287"/>
      <c r="K168" s="287"/>
      <c r="O168" s="287"/>
      <c r="P168" s="287"/>
      <c r="T168" s="287"/>
      <c r="U168" s="287"/>
      <c r="AA168" s="287"/>
      <c r="AB168" s="287"/>
      <c r="AF168" s="287"/>
      <c r="AG168" s="287"/>
      <c r="AK168" s="287"/>
      <c r="AL168" s="287"/>
      <c r="AP168" s="287"/>
      <c r="AQ168" s="287"/>
    </row>
    <row r="169" spans="5:43" s="286" customFormat="1">
      <c r="E169" s="287"/>
      <c r="F169" s="287"/>
      <c r="J169" s="287"/>
      <c r="K169" s="287"/>
      <c r="O169" s="287"/>
      <c r="P169" s="287"/>
      <c r="T169" s="287"/>
      <c r="U169" s="287"/>
      <c r="AA169" s="287"/>
      <c r="AB169" s="287"/>
      <c r="AF169" s="287"/>
      <c r="AG169" s="287"/>
      <c r="AK169" s="287"/>
      <c r="AL169" s="287"/>
      <c r="AP169" s="287"/>
      <c r="AQ169" s="287"/>
    </row>
    <row r="170" spans="5:43" s="286" customFormat="1">
      <c r="E170" s="287"/>
      <c r="F170" s="287"/>
      <c r="J170" s="287"/>
      <c r="K170" s="287"/>
      <c r="O170" s="287"/>
      <c r="P170" s="287"/>
      <c r="T170" s="287"/>
      <c r="U170" s="287"/>
      <c r="AA170" s="287"/>
      <c r="AB170" s="287"/>
      <c r="AF170" s="287"/>
      <c r="AG170" s="287"/>
      <c r="AK170" s="287"/>
      <c r="AL170" s="287"/>
      <c r="AP170" s="287"/>
      <c r="AQ170" s="287"/>
    </row>
    <row r="171" spans="5:43" s="286" customFormat="1">
      <c r="E171" s="287"/>
      <c r="F171" s="287"/>
      <c r="J171" s="287"/>
      <c r="K171" s="287"/>
      <c r="O171" s="287"/>
      <c r="P171" s="287"/>
      <c r="T171" s="287"/>
      <c r="U171" s="287"/>
      <c r="AA171" s="287"/>
      <c r="AB171" s="287"/>
      <c r="AF171" s="287"/>
      <c r="AG171" s="287"/>
      <c r="AK171" s="287"/>
      <c r="AL171" s="287"/>
      <c r="AP171" s="287"/>
      <c r="AQ171" s="287"/>
    </row>
    <row r="172" spans="5:43" s="286" customFormat="1">
      <c r="E172" s="287"/>
      <c r="F172" s="287"/>
      <c r="J172" s="287"/>
      <c r="K172" s="287"/>
      <c r="O172" s="287"/>
      <c r="P172" s="287"/>
      <c r="T172" s="287"/>
      <c r="U172" s="287"/>
      <c r="AA172" s="287"/>
      <c r="AB172" s="287"/>
      <c r="AF172" s="287"/>
      <c r="AG172" s="287"/>
      <c r="AK172" s="287"/>
      <c r="AL172" s="287"/>
      <c r="AP172" s="287"/>
      <c r="AQ172" s="287"/>
    </row>
    <row r="173" spans="5:43" s="286" customFormat="1">
      <c r="E173" s="287"/>
      <c r="F173" s="287"/>
      <c r="J173" s="287"/>
      <c r="K173" s="287"/>
      <c r="O173" s="287"/>
      <c r="P173" s="287"/>
      <c r="T173" s="287"/>
      <c r="U173" s="287"/>
      <c r="AA173" s="287"/>
      <c r="AB173" s="287"/>
      <c r="AF173" s="287"/>
      <c r="AG173" s="287"/>
      <c r="AK173" s="287"/>
      <c r="AL173" s="287"/>
      <c r="AP173" s="287"/>
      <c r="AQ173" s="287"/>
    </row>
    <row r="174" spans="5:43" s="286" customFormat="1">
      <c r="E174" s="287"/>
      <c r="F174" s="287"/>
      <c r="J174" s="287"/>
      <c r="K174" s="287"/>
      <c r="O174" s="287"/>
      <c r="P174" s="287"/>
      <c r="T174" s="287"/>
      <c r="U174" s="287"/>
      <c r="AA174" s="287"/>
      <c r="AB174" s="287"/>
      <c r="AF174" s="287"/>
      <c r="AG174" s="287"/>
      <c r="AK174" s="287"/>
      <c r="AL174" s="287"/>
      <c r="AP174" s="287"/>
      <c r="AQ174" s="287"/>
    </row>
    <row r="175" spans="5:43" s="286" customFormat="1">
      <c r="E175" s="287"/>
      <c r="F175" s="287"/>
      <c r="J175" s="287"/>
      <c r="K175" s="287"/>
      <c r="O175" s="287"/>
      <c r="P175" s="287"/>
      <c r="T175" s="287"/>
      <c r="U175" s="287"/>
      <c r="AA175" s="287"/>
      <c r="AB175" s="287"/>
      <c r="AF175" s="287"/>
      <c r="AG175" s="287"/>
      <c r="AK175" s="287"/>
      <c r="AL175" s="287"/>
      <c r="AP175" s="287"/>
      <c r="AQ175" s="287"/>
    </row>
    <row r="176" spans="5:43" s="286" customFormat="1">
      <c r="E176" s="287"/>
      <c r="F176" s="287"/>
      <c r="J176" s="287"/>
      <c r="K176" s="287"/>
      <c r="O176" s="287"/>
      <c r="P176" s="287"/>
      <c r="T176" s="287"/>
      <c r="U176" s="287"/>
      <c r="AA176" s="287"/>
      <c r="AB176" s="287"/>
      <c r="AF176" s="287"/>
      <c r="AG176" s="287"/>
      <c r="AK176" s="287"/>
      <c r="AL176" s="287"/>
      <c r="AP176" s="287"/>
      <c r="AQ176" s="287"/>
    </row>
    <row r="177" spans="5:43" s="286" customFormat="1">
      <c r="E177" s="287"/>
      <c r="F177" s="287"/>
      <c r="J177" s="287"/>
      <c r="K177" s="287"/>
      <c r="O177" s="287"/>
      <c r="P177" s="287"/>
      <c r="T177" s="287"/>
      <c r="U177" s="287"/>
      <c r="AA177" s="287"/>
      <c r="AB177" s="287"/>
      <c r="AF177" s="287"/>
      <c r="AG177" s="287"/>
      <c r="AK177" s="287"/>
      <c r="AL177" s="287"/>
      <c r="AP177" s="287"/>
      <c r="AQ177" s="287"/>
    </row>
    <row r="178" spans="5:43" s="286" customFormat="1">
      <c r="E178" s="287"/>
      <c r="F178" s="287"/>
      <c r="J178" s="287"/>
      <c r="K178" s="287"/>
      <c r="O178" s="287"/>
      <c r="P178" s="287"/>
      <c r="T178" s="287"/>
      <c r="U178" s="287"/>
      <c r="AA178" s="287"/>
      <c r="AB178" s="287"/>
      <c r="AF178" s="287"/>
      <c r="AG178" s="287"/>
      <c r="AK178" s="287"/>
      <c r="AL178" s="287"/>
      <c r="AP178" s="287"/>
      <c r="AQ178" s="287"/>
    </row>
    <row r="179" spans="5:43" s="286" customFormat="1">
      <c r="E179" s="287"/>
      <c r="F179" s="287"/>
      <c r="J179" s="287"/>
      <c r="K179" s="287"/>
      <c r="O179" s="287"/>
      <c r="P179" s="287"/>
      <c r="T179" s="287"/>
      <c r="U179" s="287"/>
      <c r="AA179" s="287"/>
      <c r="AB179" s="287"/>
      <c r="AF179" s="287"/>
      <c r="AG179" s="287"/>
      <c r="AK179" s="287"/>
      <c r="AL179" s="287"/>
      <c r="AP179" s="287"/>
      <c r="AQ179" s="287"/>
    </row>
    <row r="180" spans="5:43" s="286" customFormat="1">
      <c r="E180" s="287"/>
      <c r="F180" s="287"/>
      <c r="J180" s="287"/>
      <c r="K180" s="287"/>
      <c r="O180" s="287"/>
      <c r="P180" s="287"/>
      <c r="T180" s="287"/>
      <c r="U180" s="287"/>
      <c r="AA180" s="287"/>
      <c r="AB180" s="287"/>
      <c r="AF180" s="287"/>
      <c r="AG180" s="287"/>
      <c r="AK180" s="287"/>
      <c r="AL180" s="287"/>
      <c r="AP180" s="287"/>
      <c r="AQ180" s="287"/>
    </row>
    <row r="181" spans="5:43" s="286" customFormat="1">
      <c r="E181" s="287"/>
      <c r="F181" s="287"/>
      <c r="J181" s="287"/>
      <c r="K181" s="287"/>
      <c r="O181" s="287"/>
      <c r="P181" s="287"/>
      <c r="T181" s="287"/>
      <c r="U181" s="287"/>
      <c r="AA181" s="287"/>
      <c r="AB181" s="287"/>
      <c r="AF181" s="287"/>
      <c r="AG181" s="287"/>
      <c r="AK181" s="287"/>
      <c r="AL181" s="287"/>
      <c r="AP181" s="287"/>
      <c r="AQ181" s="287"/>
    </row>
    <row r="182" spans="5:43" s="286" customFormat="1">
      <c r="E182" s="287"/>
      <c r="F182" s="287"/>
      <c r="J182" s="287"/>
      <c r="K182" s="287"/>
      <c r="O182" s="287"/>
      <c r="P182" s="287"/>
      <c r="T182" s="287"/>
      <c r="U182" s="287"/>
      <c r="AA182" s="287"/>
      <c r="AB182" s="287"/>
      <c r="AF182" s="287"/>
      <c r="AG182" s="287"/>
      <c r="AK182" s="287"/>
      <c r="AL182" s="287"/>
      <c r="AP182" s="287"/>
      <c r="AQ182" s="287"/>
    </row>
    <row r="183" spans="5:43" s="286" customFormat="1">
      <c r="E183" s="287"/>
      <c r="F183" s="287"/>
      <c r="J183" s="287"/>
      <c r="K183" s="287"/>
      <c r="O183" s="287"/>
      <c r="P183" s="287"/>
      <c r="T183" s="287"/>
      <c r="U183" s="287"/>
      <c r="AA183" s="287"/>
      <c r="AB183" s="287"/>
      <c r="AF183" s="287"/>
      <c r="AG183" s="287"/>
      <c r="AK183" s="287"/>
      <c r="AL183" s="287"/>
      <c r="AP183" s="287"/>
      <c r="AQ183" s="287"/>
    </row>
    <row r="184" spans="5:43" s="286" customFormat="1">
      <c r="E184" s="287"/>
      <c r="F184" s="287"/>
      <c r="J184" s="287"/>
      <c r="K184" s="287"/>
      <c r="O184" s="287"/>
      <c r="P184" s="287"/>
      <c r="T184" s="287"/>
      <c r="U184" s="287"/>
      <c r="AA184" s="287"/>
      <c r="AB184" s="287"/>
      <c r="AF184" s="287"/>
      <c r="AG184" s="287"/>
      <c r="AK184" s="287"/>
      <c r="AL184" s="287"/>
      <c r="AP184" s="287"/>
      <c r="AQ184" s="287"/>
    </row>
    <row r="185" spans="5:43" s="286" customFormat="1">
      <c r="E185" s="287"/>
      <c r="F185" s="287"/>
      <c r="J185" s="287"/>
      <c r="K185" s="287"/>
      <c r="O185" s="287"/>
      <c r="P185" s="287"/>
      <c r="T185" s="287"/>
      <c r="U185" s="287"/>
      <c r="AA185" s="287"/>
      <c r="AB185" s="287"/>
      <c r="AF185" s="287"/>
      <c r="AG185" s="287"/>
      <c r="AK185" s="287"/>
      <c r="AL185" s="287"/>
      <c r="AP185" s="287"/>
      <c r="AQ185" s="287"/>
    </row>
    <row r="186" spans="5:43" s="286" customFormat="1">
      <c r="E186" s="287"/>
      <c r="F186" s="287"/>
      <c r="J186" s="287"/>
      <c r="K186" s="287"/>
      <c r="O186" s="287"/>
      <c r="P186" s="287"/>
      <c r="T186" s="287"/>
      <c r="U186" s="287"/>
      <c r="AA186" s="287"/>
      <c r="AB186" s="287"/>
      <c r="AF186" s="287"/>
      <c r="AG186" s="287"/>
      <c r="AK186" s="287"/>
      <c r="AL186" s="287"/>
      <c r="AP186" s="287"/>
      <c r="AQ186" s="287"/>
    </row>
    <row r="187" spans="5:43" s="286" customFormat="1">
      <c r="E187" s="287"/>
      <c r="F187" s="287"/>
      <c r="J187" s="287"/>
      <c r="K187" s="287"/>
      <c r="O187" s="287"/>
      <c r="P187" s="287"/>
      <c r="T187" s="287"/>
      <c r="U187" s="287"/>
      <c r="AA187" s="287"/>
      <c r="AB187" s="287"/>
      <c r="AF187" s="287"/>
      <c r="AG187" s="287"/>
      <c r="AK187" s="287"/>
      <c r="AL187" s="287"/>
      <c r="AP187" s="287"/>
      <c r="AQ187" s="287"/>
    </row>
    <row r="188" spans="5:43" s="286" customFormat="1">
      <c r="E188" s="287"/>
      <c r="F188" s="287"/>
      <c r="J188" s="287"/>
      <c r="K188" s="287"/>
      <c r="O188" s="287"/>
      <c r="P188" s="287"/>
      <c r="T188" s="287"/>
      <c r="U188" s="287"/>
      <c r="AA188" s="287"/>
      <c r="AB188" s="287"/>
      <c r="AF188" s="287"/>
      <c r="AG188" s="287"/>
      <c r="AK188" s="287"/>
      <c r="AL188" s="287"/>
      <c r="AP188" s="287"/>
      <c r="AQ188" s="287"/>
    </row>
    <row r="189" spans="5:43" s="286" customFormat="1">
      <c r="E189" s="287"/>
      <c r="F189" s="287"/>
      <c r="J189" s="287"/>
      <c r="K189" s="287"/>
      <c r="O189" s="287"/>
      <c r="P189" s="287"/>
      <c r="T189" s="287"/>
      <c r="U189" s="287"/>
      <c r="AA189" s="287"/>
      <c r="AB189" s="287"/>
      <c r="AF189" s="287"/>
      <c r="AG189" s="287"/>
      <c r="AK189" s="287"/>
      <c r="AL189" s="287"/>
      <c r="AP189" s="287"/>
      <c r="AQ189" s="287"/>
    </row>
    <row r="190" spans="5:43" s="286" customFormat="1">
      <c r="E190" s="287"/>
      <c r="F190" s="287"/>
      <c r="J190" s="287"/>
      <c r="K190" s="287"/>
      <c r="O190" s="287"/>
      <c r="P190" s="287"/>
      <c r="T190" s="287"/>
      <c r="U190" s="287"/>
      <c r="AA190" s="287"/>
      <c r="AB190" s="287"/>
      <c r="AF190" s="287"/>
      <c r="AG190" s="287"/>
      <c r="AK190" s="287"/>
      <c r="AL190" s="287"/>
      <c r="AP190" s="287"/>
      <c r="AQ190" s="287"/>
    </row>
    <row r="191" spans="5:43" s="286" customFormat="1">
      <c r="E191" s="287"/>
      <c r="F191" s="287"/>
      <c r="J191" s="287"/>
      <c r="K191" s="287"/>
      <c r="O191" s="287"/>
      <c r="P191" s="287"/>
      <c r="T191" s="287"/>
      <c r="U191" s="287"/>
      <c r="AA191" s="287"/>
      <c r="AB191" s="287"/>
      <c r="AF191" s="287"/>
      <c r="AG191" s="287"/>
      <c r="AK191" s="287"/>
      <c r="AL191" s="287"/>
      <c r="AP191" s="287"/>
      <c r="AQ191" s="287"/>
    </row>
    <row r="192" spans="5:43" s="286" customFormat="1">
      <c r="E192" s="287"/>
      <c r="F192" s="287"/>
      <c r="J192" s="287"/>
      <c r="K192" s="287"/>
      <c r="O192" s="287"/>
      <c r="P192" s="287"/>
      <c r="T192" s="287"/>
      <c r="U192" s="287"/>
      <c r="AA192" s="287"/>
      <c r="AB192" s="287"/>
      <c r="AF192" s="287"/>
      <c r="AG192" s="287"/>
      <c r="AK192" s="287"/>
      <c r="AL192" s="287"/>
      <c r="AP192" s="287"/>
      <c r="AQ192" s="287"/>
    </row>
    <row r="193" spans="5:43" s="286" customFormat="1">
      <c r="E193" s="287"/>
      <c r="F193" s="287"/>
      <c r="J193" s="287"/>
      <c r="K193" s="287"/>
      <c r="O193" s="287"/>
      <c r="P193" s="287"/>
      <c r="T193" s="287"/>
      <c r="U193" s="287"/>
      <c r="AA193" s="287"/>
      <c r="AB193" s="287"/>
      <c r="AF193" s="287"/>
      <c r="AG193" s="287"/>
      <c r="AK193" s="287"/>
      <c r="AL193" s="287"/>
      <c r="AP193" s="287"/>
      <c r="AQ193" s="287"/>
    </row>
    <row r="194" spans="5:43" s="286" customFormat="1">
      <c r="E194" s="287"/>
      <c r="F194" s="287"/>
      <c r="J194" s="287"/>
      <c r="K194" s="287"/>
      <c r="O194" s="287"/>
      <c r="P194" s="287"/>
      <c r="T194" s="287"/>
      <c r="U194" s="287"/>
      <c r="AA194" s="287"/>
      <c r="AB194" s="287"/>
      <c r="AF194" s="287"/>
      <c r="AG194" s="287"/>
      <c r="AK194" s="287"/>
      <c r="AL194" s="287"/>
      <c r="AP194" s="287"/>
      <c r="AQ194" s="287"/>
    </row>
    <row r="195" spans="5:43" s="286" customFormat="1">
      <c r="E195" s="287"/>
      <c r="F195" s="287"/>
      <c r="J195" s="287"/>
      <c r="K195" s="287"/>
      <c r="O195" s="287"/>
      <c r="P195" s="287"/>
      <c r="T195" s="287"/>
      <c r="U195" s="287"/>
      <c r="AA195" s="287"/>
      <c r="AB195" s="287"/>
      <c r="AF195" s="287"/>
      <c r="AG195" s="287"/>
      <c r="AK195" s="287"/>
      <c r="AL195" s="287"/>
      <c r="AP195" s="287"/>
      <c r="AQ195" s="287"/>
    </row>
    <row r="196" spans="5:43" s="286" customFormat="1">
      <c r="E196" s="287"/>
      <c r="F196" s="287"/>
      <c r="J196" s="287"/>
      <c r="K196" s="287"/>
      <c r="O196" s="287"/>
      <c r="P196" s="287"/>
      <c r="T196" s="287"/>
      <c r="U196" s="287"/>
      <c r="AA196" s="287"/>
      <c r="AB196" s="287"/>
      <c r="AF196" s="287"/>
      <c r="AG196" s="287"/>
      <c r="AK196" s="287"/>
      <c r="AL196" s="287"/>
      <c r="AP196" s="287"/>
      <c r="AQ196" s="287"/>
    </row>
    <row r="197" spans="5:43" s="286" customFormat="1">
      <c r="E197" s="287"/>
      <c r="F197" s="287"/>
      <c r="J197" s="287"/>
      <c r="K197" s="287"/>
      <c r="O197" s="287"/>
      <c r="P197" s="287"/>
      <c r="T197" s="287"/>
      <c r="U197" s="287"/>
      <c r="AA197" s="287"/>
      <c r="AB197" s="287"/>
      <c r="AF197" s="287"/>
      <c r="AG197" s="287"/>
      <c r="AK197" s="287"/>
      <c r="AL197" s="287"/>
      <c r="AP197" s="287"/>
      <c r="AQ197" s="287"/>
    </row>
    <row r="198" spans="5:43" s="286" customFormat="1">
      <c r="E198" s="287"/>
      <c r="F198" s="287"/>
      <c r="J198" s="287"/>
      <c r="K198" s="287"/>
      <c r="O198" s="287"/>
      <c r="P198" s="287"/>
      <c r="T198" s="287"/>
      <c r="U198" s="287"/>
      <c r="AA198" s="287"/>
      <c r="AB198" s="287"/>
      <c r="AF198" s="287"/>
      <c r="AG198" s="287"/>
      <c r="AK198" s="287"/>
      <c r="AL198" s="287"/>
      <c r="AP198" s="287"/>
      <c r="AQ198" s="287"/>
    </row>
    <row r="199" spans="5:43" s="286" customFormat="1">
      <c r="E199" s="287"/>
      <c r="F199" s="287"/>
      <c r="J199" s="287"/>
      <c r="K199" s="287"/>
      <c r="O199" s="287"/>
      <c r="P199" s="287"/>
      <c r="T199" s="287"/>
      <c r="U199" s="287"/>
      <c r="AA199" s="287"/>
      <c r="AB199" s="287"/>
      <c r="AF199" s="287"/>
      <c r="AG199" s="287"/>
      <c r="AK199" s="287"/>
      <c r="AL199" s="287"/>
      <c r="AP199" s="287"/>
      <c r="AQ199" s="287"/>
    </row>
    <row r="200" spans="5:43" s="286" customFormat="1">
      <c r="E200" s="287"/>
      <c r="F200" s="287"/>
      <c r="J200" s="287"/>
      <c r="K200" s="287"/>
      <c r="O200" s="287"/>
      <c r="P200" s="287"/>
      <c r="T200" s="287"/>
      <c r="U200" s="287"/>
      <c r="AA200" s="287"/>
      <c r="AB200" s="287"/>
      <c r="AF200" s="287"/>
      <c r="AG200" s="287"/>
      <c r="AK200" s="287"/>
      <c r="AL200" s="287"/>
      <c r="AP200" s="287"/>
      <c r="AQ200" s="287"/>
    </row>
    <row r="201" spans="5:43" s="286" customFormat="1">
      <c r="E201" s="287"/>
      <c r="F201" s="287"/>
      <c r="J201" s="287"/>
      <c r="K201" s="287"/>
      <c r="O201" s="287"/>
      <c r="P201" s="287"/>
      <c r="T201" s="287"/>
      <c r="U201" s="287"/>
      <c r="AA201" s="287"/>
      <c r="AB201" s="287"/>
      <c r="AF201" s="287"/>
      <c r="AG201" s="287"/>
      <c r="AK201" s="287"/>
      <c r="AL201" s="287"/>
      <c r="AP201" s="287"/>
      <c r="AQ201" s="287"/>
    </row>
  </sheetData>
  <mergeCells count="20">
    <mergeCell ref="AD21:AG21"/>
    <mergeCell ref="AI21:AL21"/>
    <mergeCell ref="AN21:AQ21"/>
    <mergeCell ref="R3:U3"/>
    <mergeCell ref="Y3:AB3"/>
    <mergeCell ref="AD3:AG3"/>
    <mergeCell ref="AI3:AL3"/>
    <mergeCell ref="C2:U2"/>
    <mergeCell ref="Y2:AQ2"/>
    <mergeCell ref="Y20:AQ20"/>
    <mergeCell ref="C20:U20"/>
    <mergeCell ref="AN3:AQ3"/>
    <mergeCell ref="C3:F3"/>
    <mergeCell ref="H3:K3"/>
    <mergeCell ref="M3:P3"/>
    <mergeCell ref="C21:F21"/>
    <mergeCell ref="H21:K21"/>
    <mergeCell ref="M21:P21"/>
    <mergeCell ref="R21:U21"/>
    <mergeCell ref="Y21:AB21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X201"/>
  <sheetViews>
    <sheetView workbookViewId="0">
      <selection activeCell="O40" sqref="O40"/>
    </sheetView>
  </sheetViews>
  <sheetFormatPr defaultRowHeight="15"/>
  <cols>
    <col min="1" max="1" width="3" style="286" customWidth="1"/>
    <col min="2" max="2" width="2.5703125" style="1" customWidth="1"/>
    <col min="3" max="3" width="9.140625" style="1"/>
    <col min="4" max="4" width="9.5703125" style="1" bestFit="1" customWidth="1"/>
    <col min="5" max="5" width="9.5703125" style="176" customWidth="1"/>
    <col min="6" max="6" width="10.5703125" style="176" bestFit="1" customWidth="1"/>
    <col min="7" max="7" width="2.5703125" style="1" customWidth="1"/>
    <col min="8" max="9" width="9.5703125" style="1" bestFit="1" customWidth="1"/>
    <col min="10" max="10" width="9.5703125" style="176" customWidth="1"/>
    <col min="11" max="11" width="10.5703125" style="176" bestFit="1" customWidth="1"/>
    <col min="12" max="12" width="2.5703125" style="1" customWidth="1"/>
    <col min="13" max="13" width="9.140625" style="1"/>
    <col min="14" max="14" width="9.5703125" style="1" bestFit="1" customWidth="1"/>
    <col min="15" max="15" width="9.5703125" style="176" customWidth="1"/>
    <col min="16" max="16" width="10.5703125" style="176" bestFit="1" customWidth="1"/>
    <col min="17" max="17" width="2.5703125" style="1" customWidth="1"/>
    <col min="18" max="18" width="9.140625" style="1"/>
    <col min="19" max="19" width="9.5703125" style="1" bestFit="1" customWidth="1"/>
    <col min="20" max="20" width="9.5703125" style="176" customWidth="1"/>
    <col min="21" max="21" width="10.5703125" style="176" bestFit="1" customWidth="1"/>
    <col min="22" max="24" width="2.5703125" style="1" customWidth="1"/>
    <col min="25" max="25" width="9.140625" style="1"/>
    <col min="26" max="26" width="9.5703125" style="1" bestFit="1" customWidth="1"/>
    <col min="27" max="28" width="10.5703125" style="176" bestFit="1" customWidth="1"/>
    <col min="29" max="29" width="2.5703125" style="1" customWidth="1"/>
    <col min="30" max="30" width="9.140625" style="1"/>
    <col min="31" max="31" width="9.5703125" style="1" bestFit="1" customWidth="1"/>
    <col min="32" max="32" width="9.5703125" style="176" customWidth="1"/>
    <col min="33" max="33" width="10.5703125" style="176" bestFit="1" customWidth="1"/>
    <col min="34" max="34" width="2.5703125" style="1" customWidth="1"/>
    <col min="35" max="35" width="9.140625" style="1"/>
    <col min="36" max="36" width="9.5703125" style="1" bestFit="1" customWidth="1"/>
    <col min="37" max="37" width="9.5703125" style="176" customWidth="1"/>
    <col min="38" max="38" width="10.5703125" style="176" bestFit="1" customWidth="1"/>
    <col min="39" max="39" width="2.5703125" style="1" customWidth="1"/>
    <col min="40" max="40" width="9.140625" style="1"/>
    <col min="41" max="41" width="9.5703125" style="1" bestFit="1" customWidth="1"/>
    <col min="42" max="42" width="10.7109375" style="176" bestFit="1" customWidth="1"/>
    <col min="43" max="43" width="10.5703125" style="176" bestFit="1" customWidth="1"/>
    <col min="44" max="44" width="2.5703125" style="1" customWidth="1"/>
    <col min="45" max="50" width="9.140625" style="286"/>
    <col min="51" max="16384" width="9.140625" style="1"/>
  </cols>
  <sheetData>
    <row r="1" spans="2:44" s="286" customFormat="1">
      <c r="E1" s="287"/>
      <c r="F1" s="287"/>
      <c r="J1" s="287"/>
      <c r="K1" s="287"/>
      <c r="O1" s="287"/>
      <c r="P1" s="287"/>
      <c r="T1" s="287"/>
      <c r="U1" s="287"/>
      <c r="AA1" s="287"/>
      <c r="AB1" s="287"/>
      <c r="AF1" s="287"/>
      <c r="AG1" s="287"/>
      <c r="AK1" s="287"/>
      <c r="AL1" s="287"/>
      <c r="AP1" s="287"/>
      <c r="AQ1" s="287"/>
    </row>
    <row r="2" spans="2:44" ht="15.75">
      <c r="B2" s="345"/>
      <c r="C2" s="466" t="s">
        <v>212</v>
      </c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466"/>
      <c r="O2" s="466"/>
      <c r="P2" s="466"/>
      <c r="Q2" s="466"/>
      <c r="R2" s="466"/>
      <c r="S2" s="466"/>
      <c r="T2" s="466"/>
      <c r="U2" s="466"/>
      <c r="V2" s="344"/>
      <c r="X2" s="343"/>
      <c r="Y2" s="467" t="s">
        <v>253</v>
      </c>
      <c r="Z2" s="468"/>
      <c r="AA2" s="468"/>
      <c r="AB2" s="468"/>
      <c r="AC2" s="469"/>
      <c r="AD2" s="468"/>
      <c r="AE2" s="468"/>
      <c r="AF2" s="468"/>
      <c r="AG2" s="468"/>
      <c r="AH2" s="469"/>
      <c r="AI2" s="468"/>
      <c r="AJ2" s="468"/>
      <c r="AK2" s="468"/>
      <c r="AL2" s="468"/>
      <c r="AM2" s="469"/>
      <c r="AN2" s="468"/>
      <c r="AO2" s="468"/>
      <c r="AP2" s="468"/>
      <c r="AQ2" s="470"/>
      <c r="AR2" s="342"/>
    </row>
    <row r="3" spans="2:44">
      <c r="B3" s="338"/>
      <c r="C3" s="465" t="s">
        <v>251</v>
      </c>
      <c r="D3" s="465"/>
      <c r="E3" s="465"/>
      <c r="F3" s="465"/>
      <c r="G3" s="340"/>
      <c r="H3" s="465" t="s">
        <v>250</v>
      </c>
      <c r="I3" s="465"/>
      <c r="J3" s="465"/>
      <c r="K3" s="465"/>
      <c r="L3" s="340"/>
      <c r="M3" s="465" t="s">
        <v>249</v>
      </c>
      <c r="N3" s="465"/>
      <c r="O3" s="465"/>
      <c r="P3" s="465"/>
      <c r="Q3" s="340"/>
      <c r="R3" s="465" t="s">
        <v>248</v>
      </c>
      <c r="S3" s="465"/>
      <c r="T3" s="465"/>
      <c r="U3" s="465"/>
      <c r="V3" s="336"/>
      <c r="X3" s="335"/>
      <c r="Y3" s="465" t="s">
        <v>247</v>
      </c>
      <c r="Z3" s="465"/>
      <c r="AA3" s="465"/>
      <c r="AB3" s="465"/>
      <c r="AC3" s="339"/>
      <c r="AD3" s="465"/>
      <c r="AE3" s="465"/>
      <c r="AF3" s="479"/>
      <c r="AG3" s="465"/>
      <c r="AH3" s="339"/>
      <c r="AI3" s="465"/>
      <c r="AJ3" s="465"/>
      <c r="AK3" s="479"/>
      <c r="AL3" s="465"/>
      <c r="AM3" s="339"/>
      <c r="AN3" s="465"/>
      <c r="AO3" s="465"/>
      <c r="AP3" s="479"/>
      <c r="AQ3" s="465"/>
      <c r="AR3" s="333"/>
    </row>
    <row r="4" spans="2:44">
      <c r="B4" s="338"/>
      <c r="C4" s="193" t="s">
        <v>1</v>
      </c>
      <c r="D4" s="193" t="s">
        <v>240</v>
      </c>
      <c r="E4" s="305" t="s">
        <v>239</v>
      </c>
      <c r="F4" s="305" t="s">
        <v>238</v>
      </c>
      <c r="G4" s="340"/>
      <c r="H4" s="193" t="s">
        <v>1</v>
      </c>
      <c r="I4" s="193" t="s">
        <v>240</v>
      </c>
      <c r="J4" s="305" t="s">
        <v>239</v>
      </c>
      <c r="K4" s="305" t="s">
        <v>238</v>
      </c>
      <c r="L4" s="340"/>
      <c r="M4" s="193" t="s">
        <v>1</v>
      </c>
      <c r="N4" s="193" t="s">
        <v>240</v>
      </c>
      <c r="O4" s="305" t="s">
        <v>239</v>
      </c>
      <c r="P4" s="305" t="s">
        <v>238</v>
      </c>
      <c r="Q4" s="340"/>
      <c r="R4" s="193" t="s">
        <v>1</v>
      </c>
      <c r="S4" s="193" t="s">
        <v>240</v>
      </c>
      <c r="T4" s="305" t="s">
        <v>239</v>
      </c>
      <c r="U4" s="305" t="s">
        <v>238</v>
      </c>
      <c r="V4" s="336"/>
      <c r="X4" s="335"/>
      <c r="Y4" s="193" t="s">
        <v>1</v>
      </c>
      <c r="Z4" s="193" t="s">
        <v>240</v>
      </c>
      <c r="AA4" s="305" t="s">
        <v>239</v>
      </c>
      <c r="AB4" s="305" t="s">
        <v>238</v>
      </c>
      <c r="AC4" s="339"/>
      <c r="AD4" s="193" t="s">
        <v>1</v>
      </c>
      <c r="AE4" s="193" t="s">
        <v>240</v>
      </c>
      <c r="AF4" s="305" t="s">
        <v>239</v>
      </c>
      <c r="AG4" s="305" t="s">
        <v>238</v>
      </c>
      <c r="AH4" s="339"/>
      <c r="AI4" s="193" t="s">
        <v>1</v>
      </c>
      <c r="AJ4" s="193" t="s">
        <v>240</v>
      </c>
      <c r="AK4" s="305" t="s">
        <v>239</v>
      </c>
      <c r="AL4" s="305" t="s">
        <v>238</v>
      </c>
      <c r="AM4" s="339"/>
      <c r="AN4" s="193" t="s">
        <v>1</v>
      </c>
      <c r="AO4" s="193" t="s">
        <v>240</v>
      </c>
      <c r="AP4" s="305" t="s">
        <v>239</v>
      </c>
      <c r="AQ4" s="305" t="s">
        <v>238</v>
      </c>
      <c r="AR4" s="333"/>
    </row>
    <row r="5" spans="2:44">
      <c r="B5" s="338"/>
      <c r="C5" s="310"/>
      <c r="D5" s="195"/>
      <c r="E5" s="309"/>
      <c r="F5" s="305">
        <f t="shared" ref="F5:F16" si="0">E5*D5</f>
        <v>0</v>
      </c>
      <c r="G5" s="340"/>
      <c r="H5" s="310"/>
      <c r="I5" s="195"/>
      <c r="J5" s="309"/>
      <c r="K5" s="305">
        <f t="shared" ref="K5:K16" si="1">J5*I5</f>
        <v>0</v>
      </c>
      <c r="L5" s="340"/>
      <c r="M5" s="310"/>
      <c r="N5" s="195"/>
      <c r="O5" s="309"/>
      <c r="P5" s="305">
        <f t="shared" ref="P5:P16" si="2">O5*N5</f>
        <v>0</v>
      </c>
      <c r="Q5" s="340"/>
      <c r="R5" s="310"/>
      <c r="S5" s="195"/>
      <c r="T5" s="309"/>
      <c r="U5" s="305">
        <f t="shared" ref="U5:U16" si="3">T5*S5</f>
        <v>0</v>
      </c>
      <c r="V5" s="336"/>
      <c r="X5" s="335"/>
      <c r="Y5" s="310"/>
      <c r="Z5" s="195"/>
      <c r="AA5" s="309"/>
      <c r="AB5" s="305">
        <f t="shared" ref="AB5:AB16" si="4">AA5*Z5</f>
        <v>0</v>
      </c>
      <c r="AC5" s="339"/>
      <c r="AD5" s="310"/>
      <c r="AE5" s="195"/>
      <c r="AF5" s="309"/>
      <c r="AG5" s="305">
        <f t="shared" ref="AG5:AG16" si="5">AF5*AE5</f>
        <v>0</v>
      </c>
      <c r="AH5" s="339"/>
      <c r="AI5" s="310"/>
      <c r="AJ5" s="195"/>
      <c r="AK5" s="309"/>
      <c r="AL5" s="305">
        <f t="shared" ref="AL5:AL16" si="6">AK5*AJ5</f>
        <v>0</v>
      </c>
      <c r="AM5" s="339"/>
      <c r="AN5" s="310"/>
      <c r="AO5" s="195"/>
      <c r="AP5" s="309"/>
      <c r="AQ5" s="305">
        <f t="shared" ref="AQ5:AQ16" si="7">AP5*AO5</f>
        <v>0</v>
      </c>
      <c r="AR5" s="333"/>
    </row>
    <row r="6" spans="2:44">
      <c r="B6" s="338"/>
      <c r="C6" s="310"/>
      <c r="D6" s="195"/>
      <c r="E6" s="309"/>
      <c r="F6" s="305">
        <f t="shared" si="0"/>
        <v>0</v>
      </c>
      <c r="G6" s="340"/>
      <c r="H6" s="310"/>
      <c r="I6" s="195"/>
      <c r="J6" s="309"/>
      <c r="K6" s="305">
        <f t="shared" si="1"/>
        <v>0</v>
      </c>
      <c r="L6" s="340"/>
      <c r="M6" s="310"/>
      <c r="N6" s="195"/>
      <c r="O6" s="309"/>
      <c r="P6" s="305">
        <f t="shared" si="2"/>
        <v>0</v>
      </c>
      <c r="Q6" s="340"/>
      <c r="R6" s="310"/>
      <c r="S6" s="195"/>
      <c r="T6" s="309"/>
      <c r="U6" s="305">
        <f t="shared" si="3"/>
        <v>0</v>
      </c>
      <c r="V6" s="336"/>
      <c r="X6" s="335"/>
      <c r="Y6" s="310"/>
      <c r="Z6" s="195"/>
      <c r="AA6" s="309"/>
      <c r="AB6" s="305">
        <f t="shared" si="4"/>
        <v>0</v>
      </c>
      <c r="AC6" s="339"/>
      <c r="AD6" s="310"/>
      <c r="AE6" s="195"/>
      <c r="AF6" s="309"/>
      <c r="AG6" s="305">
        <f t="shared" si="5"/>
        <v>0</v>
      </c>
      <c r="AH6" s="339"/>
      <c r="AI6" s="310"/>
      <c r="AJ6" s="195"/>
      <c r="AK6" s="309"/>
      <c r="AL6" s="305">
        <f t="shared" si="6"/>
        <v>0</v>
      </c>
      <c r="AM6" s="339"/>
      <c r="AN6" s="310"/>
      <c r="AO6" s="195"/>
      <c r="AP6" s="309"/>
      <c r="AQ6" s="305">
        <f t="shared" si="7"/>
        <v>0</v>
      </c>
      <c r="AR6" s="333"/>
    </row>
    <row r="7" spans="2:44">
      <c r="B7" s="338"/>
      <c r="C7" s="310">
        <v>44622</v>
      </c>
      <c r="D7" s="195">
        <v>5</v>
      </c>
      <c r="E7" s="309">
        <v>9.07</v>
      </c>
      <c r="F7" s="305">
        <f t="shared" si="0"/>
        <v>45.35</v>
      </c>
      <c r="G7" s="340"/>
      <c r="H7" s="310"/>
      <c r="I7" s="195"/>
      <c r="J7" s="309"/>
      <c r="K7" s="305">
        <f t="shared" si="1"/>
        <v>0</v>
      </c>
      <c r="L7" s="340"/>
      <c r="M7" s="310"/>
      <c r="N7" s="195"/>
      <c r="O7" s="309"/>
      <c r="P7" s="305">
        <f t="shared" si="2"/>
        <v>0</v>
      </c>
      <c r="Q7" s="340"/>
      <c r="R7" s="310"/>
      <c r="S7" s="195"/>
      <c r="T7" s="309"/>
      <c r="U7" s="305">
        <f t="shared" si="3"/>
        <v>0</v>
      </c>
      <c r="V7" s="336"/>
      <c r="X7" s="335"/>
      <c r="Y7" s="310">
        <v>44622</v>
      </c>
      <c r="Z7" s="195">
        <v>1</v>
      </c>
      <c r="AA7" s="309">
        <v>91.78</v>
      </c>
      <c r="AB7" s="305">
        <f t="shared" si="4"/>
        <v>91.78</v>
      </c>
      <c r="AC7" s="339"/>
      <c r="AD7" s="310"/>
      <c r="AE7" s="195"/>
      <c r="AF7" s="309"/>
      <c r="AG7" s="305">
        <f t="shared" si="5"/>
        <v>0</v>
      </c>
      <c r="AH7" s="339"/>
      <c r="AI7" s="310"/>
      <c r="AJ7" s="195"/>
      <c r="AK7" s="309"/>
      <c r="AL7" s="305">
        <f t="shared" si="6"/>
        <v>0</v>
      </c>
      <c r="AM7" s="339"/>
      <c r="AN7" s="310"/>
      <c r="AO7" s="195"/>
      <c r="AP7" s="309"/>
      <c r="AQ7" s="305">
        <f t="shared" si="7"/>
        <v>0</v>
      </c>
      <c r="AR7" s="333"/>
    </row>
    <row r="8" spans="2:44">
      <c r="B8" s="338"/>
      <c r="C8" s="310"/>
      <c r="D8" s="195"/>
      <c r="E8" s="309"/>
      <c r="F8" s="305">
        <f t="shared" si="0"/>
        <v>0</v>
      </c>
      <c r="G8" s="340"/>
      <c r="H8" s="310"/>
      <c r="I8" s="195"/>
      <c r="J8" s="309"/>
      <c r="K8" s="305">
        <f t="shared" si="1"/>
        <v>0</v>
      </c>
      <c r="L8" s="340"/>
      <c r="M8" s="310"/>
      <c r="N8" s="195"/>
      <c r="O8" s="309"/>
      <c r="P8" s="305">
        <f t="shared" si="2"/>
        <v>0</v>
      </c>
      <c r="Q8" s="340"/>
      <c r="R8" s="310"/>
      <c r="S8" s="195"/>
      <c r="T8" s="309"/>
      <c r="U8" s="305">
        <f t="shared" si="3"/>
        <v>0</v>
      </c>
      <c r="V8" s="336"/>
      <c r="X8" s="335"/>
      <c r="Y8" s="310"/>
      <c r="Z8" s="195"/>
      <c r="AA8" s="309"/>
      <c r="AB8" s="305">
        <f t="shared" si="4"/>
        <v>0</v>
      </c>
      <c r="AC8" s="339"/>
      <c r="AD8" s="310"/>
      <c r="AE8" s="195"/>
      <c r="AF8" s="309"/>
      <c r="AG8" s="305">
        <f t="shared" si="5"/>
        <v>0</v>
      </c>
      <c r="AH8" s="339"/>
      <c r="AI8" s="310"/>
      <c r="AJ8" s="195"/>
      <c r="AK8" s="309"/>
      <c r="AL8" s="305">
        <f t="shared" si="6"/>
        <v>0</v>
      </c>
      <c r="AM8" s="339"/>
      <c r="AN8" s="310"/>
      <c r="AO8" s="195"/>
      <c r="AP8" s="309"/>
      <c r="AQ8" s="305">
        <f t="shared" si="7"/>
        <v>0</v>
      </c>
      <c r="AR8" s="333"/>
    </row>
    <row r="9" spans="2:44">
      <c r="B9" s="338"/>
      <c r="C9" s="310">
        <v>44706</v>
      </c>
      <c r="D9" s="195">
        <v>1</v>
      </c>
      <c r="E9" s="309">
        <v>9.83</v>
      </c>
      <c r="F9" s="305">
        <f t="shared" si="0"/>
        <v>9.83</v>
      </c>
      <c r="G9" s="340"/>
      <c r="H9" s="310"/>
      <c r="I9" s="195"/>
      <c r="J9" s="309"/>
      <c r="K9" s="305">
        <f t="shared" si="1"/>
        <v>0</v>
      </c>
      <c r="L9" s="340"/>
      <c r="M9" s="310"/>
      <c r="N9" s="195"/>
      <c r="O9" s="309"/>
      <c r="P9" s="305">
        <f t="shared" si="2"/>
        <v>0</v>
      </c>
      <c r="Q9" s="340"/>
      <c r="R9" s="310"/>
      <c r="S9" s="195"/>
      <c r="T9" s="309"/>
      <c r="U9" s="305">
        <f t="shared" si="3"/>
        <v>0</v>
      </c>
      <c r="V9" s="336"/>
      <c r="X9" s="335"/>
      <c r="Y9" s="310"/>
      <c r="Z9" s="195"/>
      <c r="AA9" s="309"/>
      <c r="AB9" s="305">
        <f t="shared" si="4"/>
        <v>0</v>
      </c>
      <c r="AC9" s="339"/>
      <c r="AD9" s="310"/>
      <c r="AE9" s="195"/>
      <c r="AF9" s="309"/>
      <c r="AG9" s="305">
        <f t="shared" si="5"/>
        <v>0</v>
      </c>
      <c r="AH9" s="339"/>
      <c r="AI9" s="310"/>
      <c r="AJ9" s="195"/>
      <c r="AK9" s="309"/>
      <c r="AL9" s="305">
        <f t="shared" si="6"/>
        <v>0</v>
      </c>
      <c r="AM9" s="339"/>
      <c r="AN9" s="310"/>
      <c r="AO9" s="195"/>
      <c r="AP9" s="309"/>
      <c r="AQ9" s="305">
        <f t="shared" si="7"/>
        <v>0</v>
      </c>
      <c r="AR9" s="333"/>
    </row>
    <row r="10" spans="2:44">
      <c r="B10" s="338"/>
      <c r="C10" s="310"/>
      <c r="D10" s="195"/>
      <c r="E10" s="309"/>
      <c r="F10" s="305">
        <f t="shared" si="0"/>
        <v>0</v>
      </c>
      <c r="G10" s="340"/>
      <c r="H10" s="310"/>
      <c r="I10" s="195"/>
      <c r="J10" s="309"/>
      <c r="K10" s="305">
        <f t="shared" si="1"/>
        <v>0</v>
      </c>
      <c r="L10" s="340"/>
      <c r="M10" s="310"/>
      <c r="N10" s="195"/>
      <c r="O10" s="309"/>
      <c r="P10" s="305">
        <f t="shared" si="2"/>
        <v>0</v>
      </c>
      <c r="Q10" s="340"/>
      <c r="R10" s="310"/>
      <c r="S10" s="195"/>
      <c r="T10" s="309"/>
      <c r="U10" s="305">
        <f t="shared" si="3"/>
        <v>0</v>
      </c>
      <c r="V10" s="336"/>
      <c r="X10" s="335"/>
      <c r="Y10" s="310"/>
      <c r="Z10" s="195"/>
      <c r="AA10" s="309"/>
      <c r="AB10" s="305">
        <f t="shared" si="4"/>
        <v>0</v>
      </c>
      <c r="AC10" s="339"/>
      <c r="AD10" s="310"/>
      <c r="AE10" s="195"/>
      <c r="AF10" s="309"/>
      <c r="AG10" s="305">
        <f t="shared" si="5"/>
        <v>0</v>
      </c>
      <c r="AH10" s="339"/>
      <c r="AI10" s="310"/>
      <c r="AJ10" s="195"/>
      <c r="AK10" s="309"/>
      <c r="AL10" s="305">
        <f t="shared" si="6"/>
        <v>0</v>
      </c>
      <c r="AM10" s="339"/>
      <c r="AN10" s="310"/>
      <c r="AO10" s="195"/>
      <c r="AP10" s="309"/>
      <c r="AQ10" s="305">
        <f t="shared" si="7"/>
        <v>0</v>
      </c>
      <c r="AR10" s="333"/>
    </row>
    <row r="11" spans="2:44">
      <c r="B11" s="338"/>
      <c r="C11" s="310"/>
      <c r="D11" s="195"/>
      <c r="E11" s="309"/>
      <c r="F11" s="305">
        <f t="shared" si="0"/>
        <v>0</v>
      </c>
      <c r="G11" s="340"/>
      <c r="H11" s="310">
        <v>44754</v>
      </c>
      <c r="I11" s="195">
        <v>10</v>
      </c>
      <c r="J11" s="309">
        <v>7.54</v>
      </c>
      <c r="K11" s="305">
        <f t="shared" si="1"/>
        <v>75.400000000000006</v>
      </c>
      <c r="L11" s="340"/>
      <c r="M11" s="310">
        <v>44757</v>
      </c>
      <c r="N11" s="195">
        <v>1</v>
      </c>
      <c r="O11" s="309">
        <v>96.7</v>
      </c>
      <c r="P11" s="305">
        <f t="shared" si="2"/>
        <v>96.7</v>
      </c>
      <c r="Q11" s="340"/>
      <c r="R11" s="310"/>
      <c r="S11" s="195"/>
      <c r="T11" s="309"/>
      <c r="U11" s="305">
        <f t="shared" si="3"/>
        <v>0</v>
      </c>
      <c r="V11" s="336"/>
      <c r="X11" s="335"/>
      <c r="Y11" s="310"/>
      <c r="Z11" s="195"/>
      <c r="AA11" s="309"/>
      <c r="AB11" s="305">
        <f t="shared" si="4"/>
        <v>0</v>
      </c>
      <c r="AC11" s="339"/>
      <c r="AD11" s="310"/>
      <c r="AE11" s="195"/>
      <c r="AF11" s="309"/>
      <c r="AG11" s="305">
        <f t="shared" si="5"/>
        <v>0</v>
      </c>
      <c r="AH11" s="339"/>
      <c r="AI11" s="310"/>
      <c r="AJ11" s="195"/>
      <c r="AK11" s="309"/>
      <c r="AL11" s="305">
        <f t="shared" si="6"/>
        <v>0</v>
      </c>
      <c r="AM11" s="339"/>
      <c r="AN11" s="310"/>
      <c r="AO11" s="195"/>
      <c r="AP11" s="309"/>
      <c r="AQ11" s="305">
        <f t="shared" si="7"/>
        <v>0</v>
      </c>
      <c r="AR11" s="333"/>
    </row>
    <row r="12" spans="2:44">
      <c r="B12" s="338"/>
      <c r="C12" s="310">
        <v>44803</v>
      </c>
      <c r="D12" s="195">
        <v>9</v>
      </c>
      <c r="E12" s="309">
        <v>10.29</v>
      </c>
      <c r="F12" s="305">
        <f t="shared" si="0"/>
        <v>92.609999999999985</v>
      </c>
      <c r="G12" s="340"/>
      <c r="H12" s="310"/>
      <c r="I12" s="195"/>
      <c r="J12" s="309"/>
      <c r="K12" s="305">
        <f t="shared" si="1"/>
        <v>0</v>
      </c>
      <c r="L12" s="340"/>
      <c r="M12" s="310"/>
      <c r="N12" s="195"/>
      <c r="O12" s="309"/>
      <c r="P12" s="305">
        <f t="shared" si="2"/>
        <v>0</v>
      </c>
      <c r="Q12" s="340"/>
      <c r="R12" s="310"/>
      <c r="S12" s="195"/>
      <c r="T12" s="309"/>
      <c r="U12" s="305">
        <f t="shared" si="3"/>
        <v>0</v>
      </c>
      <c r="V12" s="336"/>
      <c r="X12" s="335"/>
      <c r="Y12" s="310"/>
      <c r="Z12" s="195"/>
      <c r="AA12" s="309"/>
      <c r="AB12" s="305">
        <f t="shared" si="4"/>
        <v>0</v>
      </c>
      <c r="AC12" s="339"/>
      <c r="AD12" s="310"/>
      <c r="AE12" s="195"/>
      <c r="AF12" s="309"/>
      <c r="AG12" s="305">
        <f t="shared" si="5"/>
        <v>0</v>
      </c>
      <c r="AH12" s="339"/>
      <c r="AI12" s="310"/>
      <c r="AJ12" s="195"/>
      <c r="AK12" s="309"/>
      <c r="AL12" s="305">
        <f t="shared" si="6"/>
        <v>0</v>
      </c>
      <c r="AM12" s="339"/>
      <c r="AN12" s="310"/>
      <c r="AO12" s="195"/>
      <c r="AP12" s="309"/>
      <c r="AQ12" s="305">
        <f t="shared" si="7"/>
        <v>0</v>
      </c>
      <c r="AR12" s="333"/>
    </row>
    <row r="13" spans="2:44">
      <c r="B13" s="338"/>
      <c r="C13" s="310"/>
      <c r="D13" s="195"/>
      <c r="E13" s="309"/>
      <c r="F13" s="305">
        <f t="shared" si="0"/>
        <v>0</v>
      </c>
      <c r="G13" s="340"/>
      <c r="H13" s="310"/>
      <c r="I13" s="195"/>
      <c r="J13" s="309"/>
      <c r="K13" s="305">
        <f t="shared" si="1"/>
        <v>0</v>
      </c>
      <c r="L13" s="340"/>
      <c r="M13" s="310"/>
      <c r="N13" s="195"/>
      <c r="O13" s="309"/>
      <c r="P13" s="305">
        <f t="shared" si="2"/>
        <v>0</v>
      </c>
      <c r="Q13" s="340"/>
      <c r="R13" s="310"/>
      <c r="S13" s="195"/>
      <c r="T13" s="309"/>
      <c r="U13" s="305">
        <f t="shared" si="3"/>
        <v>0</v>
      </c>
      <c r="V13" s="336"/>
      <c r="X13" s="335"/>
      <c r="Y13" s="310"/>
      <c r="Z13" s="195"/>
      <c r="AA13" s="309"/>
      <c r="AB13" s="305">
        <f t="shared" si="4"/>
        <v>0</v>
      </c>
      <c r="AC13" s="339"/>
      <c r="AD13" s="310"/>
      <c r="AE13" s="195"/>
      <c r="AF13" s="309"/>
      <c r="AG13" s="305">
        <f t="shared" si="5"/>
        <v>0</v>
      </c>
      <c r="AH13" s="339"/>
      <c r="AI13" s="310"/>
      <c r="AJ13" s="195"/>
      <c r="AK13" s="309"/>
      <c r="AL13" s="305">
        <f t="shared" si="6"/>
        <v>0</v>
      </c>
      <c r="AM13" s="339"/>
      <c r="AN13" s="310"/>
      <c r="AO13" s="195"/>
      <c r="AP13" s="309"/>
      <c r="AQ13" s="305">
        <f t="shared" si="7"/>
        <v>0</v>
      </c>
      <c r="AR13" s="333"/>
    </row>
    <row r="14" spans="2:44">
      <c r="B14" s="338"/>
      <c r="C14" s="310"/>
      <c r="D14" s="195"/>
      <c r="E14" s="309"/>
      <c r="F14" s="305">
        <f t="shared" si="0"/>
        <v>0</v>
      </c>
      <c r="G14" s="340"/>
      <c r="H14" s="310"/>
      <c r="I14" s="195"/>
      <c r="J14" s="309"/>
      <c r="K14" s="305">
        <f t="shared" si="1"/>
        <v>0</v>
      </c>
      <c r="L14" s="340"/>
      <c r="M14" s="310"/>
      <c r="N14" s="195"/>
      <c r="O14" s="309"/>
      <c r="P14" s="305">
        <f t="shared" si="2"/>
        <v>0</v>
      </c>
      <c r="Q14" s="340"/>
      <c r="R14" s="310"/>
      <c r="S14" s="195"/>
      <c r="T14" s="309"/>
      <c r="U14" s="305">
        <f t="shared" si="3"/>
        <v>0</v>
      </c>
      <c r="V14" s="336"/>
      <c r="X14" s="335"/>
      <c r="Y14" s="310"/>
      <c r="Z14" s="195"/>
      <c r="AA14" s="309"/>
      <c r="AB14" s="305">
        <f t="shared" si="4"/>
        <v>0</v>
      </c>
      <c r="AC14" s="339"/>
      <c r="AD14" s="310"/>
      <c r="AE14" s="195"/>
      <c r="AF14" s="309"/>
      <c r="AG14" s="305">
        <f t="shared" si="5"/>
        <v>0</v>
      </c>
      <c r="AH14" s="339"/>
      <c r="AI14" s="310"/>
      <c r="AJ14" s="195"/>
      <c r="AK14" s="309"/>
      <c r="AL14" s="305">
        <f t="shared" si="6"/>
        <v>0</v>
      </c>
      <c r="AM14" s="339"/>
      <c r="AN14" s="310"/>
      <c r="AO14" s="195"/>
      <c r="AP14" s="309"/>
      <c r="AQ14" s="305">
        <f t="shared" si="7"/>
        <v>0</v>
      </c>
      <c r="AR14" s="333"/>
    </row>
    <row r="15" spans="2:44">
      <c r="B15" s="338"/>
      <c r="C15" s="310"/>
      <c r="D15" s="195"/>
      <c r="E15" s="309"/>
      <c r="F15" s="305">
        <f t="shared" si="0"/>
        <v>0</v>
      </c>
      <c r="G15" s="340"/>
      <c r="H15" s="310"/>
      <c r="I15" s="195"/>
      <c r="J15" s="309"/>
      <c r="K15" s="305">
        <f t="shared" si="1"/>
        <v>0</v>
      </c>
      <c r="L15" s="340"/>
      <c r="M15" s="310"/>
      <c r="N15" s="195"/>
      <c r="O15" s="309"/>
      <c r="P15" s="305">
        <f t="shared" si="2"/>
        <v>0</v>
      </c>
      <c r="Q15" s="340"/>
      <c r="R15" s="310">
        <v>44868</v>
      </c>
      <c r="S15" s="195">
        <v>12</v>
      </c>
      <c r="T15" s="309">
        <v>9.56</v>
      </c>
      <c r="U15" s="305">
        <f t="shared" si="3"/>
        <v>114.72</v>
      </c>
      <c r="V15" s="336"/>
      <c r="X15" s="335"/>
      <c r="Y15" s="310"/>
      <c r="Z15" s="195"/>
      <c r="AA15" s="309"/>
      <c r="AB15" s="305">
        <f t="shared" si="4"/>
        <v>0</v>
      </c>
      <c r="AC15" s="339"/>
      <c r="AD15" s="310"/>
      <c r="AE15" s="195"/>
      <c r="AF15" s="309"/>
      <c r="AG15" s="305">
        <f t="shared" si="5"/>
        <v>0</v>
      </c>
      <c r="AH15" s="339"/>
      <c r="AI15" s="310"/>
      <c r="AJ15" s="195"/>
      <c r="AK15" s="309"/>
      <c r="AL15" s="305">
        <f t="shared" si="6"/>
        <v>0</v>
      </c>
      <c r="AM15" s="339"/>
      <c r="AN15" s="310"/>
      <c r="AO15" s="195"/>
      <c r="AP15" s="309"/>
      <c r="AQ15" s="305">
        <f t="shared" si="7"/>
        <v>0</v>
      </c>
      <c r="AR15" s="333"/>
    </row>
    <row r="16" spans="2:44">
      <c r="B16" s="338"/>
      <c r="C16" s="310"/>
      <c r="D16" s="195"/>
      <c r="E16" s="309"/>
      <c r="F16" s="305">
        <f t="shared" si="0"/>
        <v>0</v>
      </c>
      <c r="G16" s="340"/>
      <c r="H16" s="310"/>
      <c r="I16" s="195"/>
      <c r="J16" s="309"/>
      <c r="K16" s="305">
        <f t="shared" si="1"/>
        <v>0</v>
      </c>
      <c r="L16" s="340"/>
      <c r="M16" s="310"/>
      <c r="N16" s="195"/>
      <c r="O16" s="309"/>
      <c r="P16" s="305">
        <f t="shared" si="2"/>
        <v>0</v>
      </c>
      <c r="Q16" s="340"/>
      <c r="R16" s="310"/>
      <c r="S16" s="195"/>
      <c r="T16" s="309"/>
      <c r="U16" s="305">
        <f t="shared" si="3"/>
        <v>0</v>
      </c>
      <c r="V16" s="336"/>
      <c r="X16" s="335"/>
      <c r="Y16" s="310"/>
      <c r="Z16" s="195"/>
      <c r="AA16" s="309"/>
      <c r="AB16" s="305">
        <f t="shared" si="4"/>
        <v>0</v>
      </c>
      <c r="AC16" s="339"/>
      <c r="AD16" s="310"/>
      <c r="AE16" s="195"/>
      <c r="AF16" s="309"/>
      <c r="AG16" s="305">
        <f t="shared" si="5"/>
        <v>0</v>
      </c>
      <c r="AH16" s="339"/>
      <c r="AI16" s="310"/>
      <c r="AJ16" s="195"/>
      <c r="AK16" s="309"/>
      <c r="AL16" s="305">
        <f t="shared" si="6"/>
        <v>0</v>
      </c>
      <c r="AM16" s="339"/>
      <c r="AN16" s="310"/>
      <c r="AO16" s="195"/>
      <c r="AP16" s="309"/>
      <c r="AQ16" s="305">
        <f t="shared" si="7"/>
        <v>0</v>
      </c>
      <c r="AR16" s="333"/>
    </row>
    <row r="17" spans="2:44">
      <c r="B17" s="338"/>
      <c r="C17" s="193" t="s">
        <v>237</v>
      </c>
      <c r="D17" s="193">
        <f>SUM(D5:D16)</f>
        <v>15</v>
      </c>
      <c r="E17" s="305"/>
      <c r="F17" s="305">
        <f>SUM(F5:F16)</f>
        <v>147.79</v>
      </c>
      <c r="G17" s="337"/>
      <c r="H17" s="193" t="s">
        <v>237</v>
      </c>
      <c r="I17" s="193">
        <f>SUM(I5:I16)</f>
        <v>10</v>
      </c>
      <c r="J17" s="305"/>
      <c r="K17" s="305">
        <f>SUM(K5:K16)</f>
        <v>75.400000000000006</v>
      </c>
      <c r="L17" s="337"/>
      <c r="M17" s="193" t="s">
        <v>237</v>
      </c>
      <c r="N17" s="193">
        <f>SUM(N5:N16)</f>
        <v>1</v>
      </c>
      <c r="O17" s="305"/>
      <c r="P17" s="305">
        <f>SUM(P5:P16)</f>
        <v>96.7</v>
      </c>
      <c r="Q17" s="337"/>
      <c r="R17" s="193" t="s">
        <v>237</v>
      </c>
      <c r="S17" s="193">
        <f>SUM(S5:S16)</f>
        <v>12</v>
      </c>
      <c r="T17" s="305"/>
      <c r="U17" s="305">
        <f>SUM(U5:U16)</f>
        <v>114.72</v>
      </c>
      <c r="V17" s="336"/>
      <c r="X17" s="335"/>
      <c r="Y17" s="193" t="s">
        <v>237</v>
      </c>
      <c r="Z17" s="193">
        <f>SUM(Z5:Z16)</f>
        <v>1</v>
      </c>
      <c r="AA17" s="305"/>
      <c r="AB17" s="305">
        <f>SUM(AB5:AB16)</f>
        <v>91.78</v>
      </c>
      <c r="AC17" s="334"/>
      <c r="AD17" s="193" t="s">
        <v>237</v>
      </c>
      <c r="AE17" s="193">
        <f>SUM(AE5:AE16)</f>
        <v>0</v>
      </c>
      <c r="AF17" s="305"/>
      <c r="AG17" s="305">
        <f>SUM(AG5:AG16)</f>
        <v>0</v>
      </c>
      <c r="AH17" s="334"/>
      <c r="AI17" s="193" t="s">
        <v>237</v>
      </c>
      <c r="AJ17" s="193">
        <f>SUM(AJ5:AJ16)</f>
        <v>0</v>
      </c>
      <c r="AK17" s="305"/>
      <c r="AL17" s="305">
        <f>SUM(AL5:AL16)</f>
        <v>0</v>
      </c>
      <c r="AM17" s="334"/>
      <c r="AN17" s="193" t="s">
        <v>237</v>
      </c>
      <c r="AO17" s="193">
        <f>SUM(AO5:AO16)</f>
        <v>0</v>
      </c>
      <c r="AP17" s="305"/>
      <c r="AQ17" s="305">
        <f>SUM(AQ5:AQ16)</f>
        <v>0</v>
      </c>
      <c r="AR17" s="333"/>
    </row>
    <row r="18" spans="2:44">
      <c r="B18" s="332"/>
      <c r="C18" s="331"/>
      <c r="D18" s="331"/>
      <c r="E18" s="327"/>
      <c r="F18" s="327"/>
      <c r="G18" s="337"/>
      <c r="H18" s="331"/>
      <c r="I18" s="331"/>
      <c r="J18" s="327"/>
      <c r="K18" s="327"/>
      <c r="L18" s="337"/>
      <c r="M18" s="331"/>
      <c r="N18" s="331"/>
      <c r="O18" s="327"/>
      <c r="P18" s="327"/>
      <c r="Q18" s="337"/>
      <c r="R18" s="331"/>
      <c r="S18" s="331"/>
      <c r="T18" s="327"/>
      <c r="U18" s="327"/>
      <c r="V18" s="326"/>
      <c r="X18" s="325"/>
      <c r="Y18" s="346"/>
      <c r="Z18" s="346"/>
      <c r="AA18" s="321"/>
      <c r="AB18" s="321"/>
      <c r="AC18" s="334"/>
      <c r="AD18" s="346"/>
      <c r="AE18" s="346"/>
      <c r="AF18" s="321"/>
      <c r="AG18" s="321"/>
      <c r="AH18" s="334"/>
      <c r="AI18" s="346"/>
      <c r="AJ18" s="346"/>
      <c r="AK18" s="321"/>
      <c r="AL18" s="321"/>
      <c r="AM18" s="334"/>
      <c r="AN18" s="346"/>
      <c r="AO18" s="346"/>
      <c r="AP18" s="321"/>
      <c r="AQ18" s="321"/>
      <c r="AR18" s="320"/>
    </row>
    <row r="19" spans="2:44" s="286" customFormat="1">
      <c r="C19" s="319"/>
      <c r="D19" s="319"/>
      <c r="E19" s="318"/>
      <c r="F19" s="318"/>
      <c r="H19" s="319"/>
      <c r="I19" s="319"/>
      <c r="J19" s="318"/>
      <c r="K19" s="318"/>
      <c r="M19" s="319"/>
      <c r="N19" s="319"/>
      <c r="O19" s="318"/>
      <c r="P19" s="318"/>
      <c r="R19" s="319"/>
      <c r="S19" s="319"/>
      <c r="T19" s="318"/>
      <c r="U19" s="318"/>
      <c r="Y19" s="319"/>
      <c r="Z19" s="319"/>
      <c r="AA19" s="318"/>
      <c r="AB19" s="318"/>
      <c r="AD19" s="319"/>
      <c r="AE19" s="319"/>
      <c r="AF19" s="318"/>
      <c r="AG19" s="318"/>
      <c r="AI19" s="319"/>
      <c r="AJ19" s="319"/>
      <c r="AK19" s="318"/>
      <c r="AL19" s="318"/>
      <c r="AN19" s="319"/>
      <c r="AO19" s="319"/>
      <c r="AP19" s="318"/>
      <c r="AQ19" s="318"/>
    </row>
    <row r="20" spans="2:44" ht="15.75">
      <c r="B20" s="317"/>
      <c r="C20" s="475" t="s">
        <v>211</v>
      </c>
      <c r="D20" s="476"/>
      <c r="E20" s="476"/>
      <c r="F20" s="476"/>
      <c r="G20" s="477"/>
      <c r="H20" s="476"/>
      <c r="I20" s="476"/>
      <c r="J20" s="476"/>
      <c r="K20" s="476"/>
      <c r="L20" s="477"/>
      <c r="M20" s="476"/>
      <c r="N20" s="476"/>
      <c r="O20" s="476"/>
      <c r="P20" s="476"/>
      <c r="Q20" s="477"/>
      <c r="R20" s="476"/>
      <c r="S20" s="476"/>
      <c r="T20" s="476"/>
      <c r="U20" s="478"/>
      <c r="V20" s="316"/>
      <c r="X20" s="315"/>
      <c r="Y20" s="471"/>
      <c r="Z20" s="472"/>
      <c r="AA20" s="472"/>
      <c r="AB20" s="472"/>
      <c r="AC20" s="473"/>
      <c r="AD20" s="472"/>
      <c r="AE20" s="472"/>
      <c r="AF20" s="472"/>
      <c r="AG20" s="472"/>
      <c r="AH20" s="473"/>
      <c r="AI20" s="472"/>
      <c r="AJ20" s="472"/>
      <c r="AK20" s="472"/>
      <c r="AL20" s="472"/>
      <c r="AM20" s="473"/>
      <c r="AN20" s="472"/>
      <c r="AO20" s="472"/>
      <c r="AP20" s="472"/>
      <c r="AQ20" s="474"/>
      <c r="AR20" s="314"/>
    </row>
    <row r="21" spans="2:44">
      <c r="B21" s="308"/>
      <c r="C21" s="465" t="s">
        <v>252</v>
      </c>
      <c r="D21" s="465"/>
      <c r="E21" s="465"/>
      <c r="F21" s="465"/>
      <c r="G21" s="312"/>
      <c r="H21" s="465" t="s">
        <v>246</v>
      </c>
      <c r="I21" s="465"/>
      <c r="J21" s="465"/>
      <c r="K21" s="465"/>
      <c r="L21" s="312"/>
      <c r="M21" s="465"/>
      <c r="N21" s="465"/>
      <c r="O21" s="465"/>
      <c r="P21" s="465"/>
      <c r="Q21" s="312"/>
      <c r="R21" s="465"/>
      <c r="S21" s="465"/>
      <c r="T21" s="465"/>
      <c r="U21" s="465"/>
      <c r="V21" s="307"/>
      <c r="X21" s="306"/>
      <c r="Y21" s="465" t="s">
        <v>245</v>
      </c>
      <c r="Z21" s="465"/>
      <c r="AA21" s="465"/>
      <c r="AB21" s="465"/>
      <c r="AC21" s="311"/>
      <c r="AD21" s="465" t="s">
        <v>244</v>
      </c>
      <c r="AE21" s="465"/>
      <c r="AF21" s="479"/>
      <c r="AG21" s="465"/>
      <c r="AH21" s="311"/>
      <c r="AI21" s="465" t="s">
        <v>243</v>
      </c>
      <c r="AJ21" s="465"/>
      <c r="AK21" s="479"/>
      <c r="AL21" s="465"/>
      <c r="AM21" s="311"/>
      <c r="AN21" s="465" t="s">
        <v>242</v>
      </c>
      <c r="AO21" s="465"/>
      <c r="AP21" s="479"/>
      <c r="AQ21" s="465"/>
      <c r="AR21" s="304"/>
    </row>
    <row r="22" spans="2:44">
      <c r="B22" s="308"/>
      <c r="C22" s="193" t="s">
        <v>1</v>
      </c>
      <c r="D22" s="193" t="s">
        <v>240</v>
      </c>
      <c r="E22" s="305" t="s">
        <v>239</v>
      </c>
      <c r="F22" s="305" t="s">
        <v>238</v>
      </c>
      <c r="G22" s="312"/>
      <c r="H22" s="193" t="s">
        <v>1</v>
      </c>
      <c r="I22" s="193" t="s">
        <v>240</v>
      </c>
      <c r="J22" s="305" t="s">
        <v>239</v>
      </c>
      <c r="K22" s="305" t="s">
        <v>238</v>
      </c>
      <c r="L22" s="312"/>
      <c r="M22" s="193" t="s">
        <v>1</v>
      </c>
      <c r="N22" s="193" t="s">
        <v>240</v>
      </c>
      <c r="O22" s="305" t="s">
        <v>239</v>
      </c>
      <c r="P22" s="305" t="s">
        <v>241</v>
      </c>
      <c r="Q22" s="312"/>
      <c r="R22" s="193" t="s">
        <v>1</v>
      </c>
      <c r="S22" s="193" t="s">
        <v>240</v>
      </c>
      <c r="T22" s="305" t="s">
        <v>239</v>
      </c>
      <c r="U22" s="305" t="s">
        <v>238</v>
      </c>
      <c r="V22" s="307"/>
      <c r="X22" s="306"/>
      <c r="Y22" s="193" t="s">
        <v>1</v>
      </c>
      <c r="Z22" s="193" t="s">
        <v>240</v>
      </c>
      <c r="AA22" s="305" t="s">
        <v>239</v>
      </c>
      <c r="AB22" s="305" t="s">
        <v>238</v>
      </c>
      <c r="AC22" s="311"/>
      <c r="AD22" s="193" t="s">
        <v>1</v>
      </c>
      <c r="AE22" s="193" t="s">
        <v>240</v>
      </c>
      <c r="AF22" s="305" t="s">
        <v>239</v>
      </c>
      <c r="AG22" s="305" t="s">
        <v>238</v>
      </c>
      <c r="AH22" s="311"/>
      <c r="AI22" s="193" t="s">
        <v>1</v>
      </c>
      <c r="AJ22" s="193" t="s">
        <v>240</v>
      </c>
      <c r="AK22" s="305" t="s">
        <v>239</v>
      </c>
      <c r="AL22" s="305" t="s">
        <v>238</v>
      </c>
      <c r="AM22" s="311"/>
      <c r="AN22" s="193" t="s">
        <v>1</v>
      </c>
      <c r="AO22" s="193" t="s">
        <v>240</v>
      </c>
      <c r="AP22" s="305" t="s">
        <v>239</v>
      </c>
      <c r="AQ22" s="305" t="s">
        <v>238</v>
      </c>
      <c r="AR22" s="304"/>
    </row>
    <row r="23" spans="2:44">
      <c r="B23" s="308"/>
      <c r="C23" s="310"/>
      <c r="D23" s="195"/>
      <c r="E23" s="309"/>
      <c r="F23" s="305">
        <f t="shared" ref="F23:F34" si="8">E23*D23</f>
        <v>0</v>
      </c>
      <c r="G23" s="312"/>
      <c r="H23" s="310"/>
      <c r="I23" s="195"/>
      <c r="J23" s="309"/>
      <c r="K23" s="305">
        <f t="shared" ref="K23:K34" si="9">J23*I23</f>
        <v>0</v>
      </c>
      <c r="L23" s="312"/>
      <c r="M23" s="310"/>
      <c r="N23" s="195"/>
      <c r="O23" s="309"/>
      <c r="P23" s="305">
        <f t="shared" ref="P23:P34" si="10">O23*N23</f>
        <v>0</v>
      </c>
      <c r="Q23" s="312"/>
      <c r="R23" s="310"/>
      <c r="S23" s="195"/>
      <c r="T23" s="309"/>
      <c r="U23" s="305">
        <f t="shared" ref="U23:U34" si="11">T23*S23</f>
        <v>0</v>
      </c>
      <c r="V23" s="307"/>
      <c r="X23" s="306"/>
      <c r="Y23" s="310"/>
      <c r="Z23" s="195"/>
      <c r="AA23" s="309"/>
      <c r="AB23" s="305">
        <f t="shared" ref="AB23:AB34" si="12">AA23*Z23</f>
        <v>0</v>
      </c>
      <c r="AC23" s="311"/>
      <c r="AD23" s="310"/>
      <c r="AE23" s="195"/>
      <c r="AF23" s="309"/>
      <c r="AG23" s="305">
        <f t="shared" ref="AG23:AG34" si="13">AF23*AE23</f>
        <v>0</v>
      </c>
      <c r="AH23" s="311"/>
      <c r="AI23" s="310"/>
      <c r="AJ23" s="195"/>
      <c r="AK23" s="309"/>
      <c r="AL23" s="305">
        <f t="shared" ref="AL23:AL34" si="14">AK23*AJ23</f>
        <v>0</v>
      </c>
      <c r="AM23" s="311"/>
      <c r="AN23" s="310"/>
      <c r="AO23" s="195"/>
      <c r="AP23" s="309"/>
      <c r="AQ23" s="305">
        <f t="shared" ref="AQ23:AQ34" si="15">AP23*AO23</f>
        <v>0</v>
      </c>
      <c r="AR23" s="304"/>
    </row>
    <row r="24" spans="2:44">
      <c r="B24" s="308"/>
      <c r="C24" s="310"/>
      <c r="D24" s="195"/>
      <c r="E24" s="309"/>
      <c r="F24" s="305">
        <f t="shared" si="8"/>
        <v>0</v>
      </c>
      <c r="G24" s="312"/>
      <c r="H24" s="310"/>
      <c r="I24" s="195"/>
      <c r="J24" s="309"/>
      <c r="K24" s="305">
        <f t="shared" si="9"/>
        <v>0</v>
      </c>
      <c r="L24" s="312"/>
      <c r="M24" s="310"/>
      <c r="N24" s="195"/>
      <c r="O24" s="309"/>
      <c r="P24" s="305">
        <f t="shared" si="10"/>
        <v>0</v>
      </c>
      <c r="Q24" s="312"/>
      <c r="R24" s="310"/>
      <c r="S24" s="195"/>
      <c r="T24" s="309"/>
      <c r="U24" s="305">
        <f t="shared" si="11"/>
        <v>0</v>
      </c>
      <c r="V24" s="307"/>
      <c r="X24" s="306"/>
      <c r="Y24" s="310"/>
      <c r="Z24" s="195"/>
      <c r="AA24" s="309"/>
      <c r="AB24" s="305">
        <f t="shared" si="12"/>
        <v>0</v>
      </c>
      <c r="AC24" s="311"/>
      <c r="AD24" s="310"/>
      <c r="AE24" s="195"/>
      <c r="AF24" s="309"/>
      <c r="AG24" s="305">
        <f t="shared" si="13"/>
        <v>0</v>
      </c>
      <c r="AH24" s="311"/>
      <c r="AI24" s="310"/>
      <c r="AJ24" s="195"/>
      <c r="AK24" s="309"/>
      <c r="AL24" s="305">
        <f t="shared" si="14"/>
        <v>0</v>
      </c>
      <c r="AM24" s="311"/>
      <c r="AN24" s="310"/>
      <c r="AO24" s="195"/>
      <c r="AP24" s="309"/>
      <c r="AQ24" s="305">
        <f t="shared" si="15"/>
        <v>0</v>
      </c>
      <c r="AR24" s="304"/>
    </row>
    <row r="25" spans="2:44">
      <c r="B25" s="308"/>
      <c r="C25" s="310"/>
      <c r="D25" s="195"/>
      <c r="E25" s="309"/>
      <c r="F25" s="305">
        <f t="shared" si="8"/>
        <v>0</v>
      </c>
      <c r="G25" s="312"/>
      <c r="H25" s="310"/>
      <c r="I25" s="195"/>
      <c r="J25" s="309"/>
      <c r="K25" s="305">
        <f t="shared" si="9"/>
        <v>0</v>
      </c>
      <c r="L25" s="312"/>
      <c r="M25" s="310"/>
      <c r="N25" s="195"/>
      <c r="O25" s="309"/>
      <c r="P25" s="305">
        <f t="shared" si="10"/>
        <v>0</v>
      </c>
      <c r="Q25" s="312"/>
      <c r="R25" s="310"/>
      <c r="S25" s="195"/>
      <c r="T25" s="309"/>
      <c r="U25" s="305">
        <f t="shared" si="11"/>
        <v>0</v>
      </c>
      <c r="V25" s="307"/>
      <c r="X25" s="306"/>
      <c r="Y25" s="310"/>
      <c r="Z25" s="195"/>
      <c r="AA25" s="309"/>
      <c r="AB25" s="305">
        <f t="shared" si="12"/>
        <v>0</v>
      </c>
      <c r="AC25" s="311"/>
      <c r="AD25" s="310"/>
      <c r="AE25" s="195"/>
      <c r="AF25" s="309"/>
      <c r="AG25" s="305">
        <f t="shared" si="13"/>
        <v>0</v>
      </c>
      <c r="AH25" s="311"/>
      <c r="AI25" s="310"/>
      <c r="AJ25" s="195"/>
      <c r="AK25" s="309"/>
      <c r="AL25" s="305">
        <f t="shared" si="14"/>
        <v>0</v>
      </c>
      <c r="AM25" s="311"/>
      <c r="AN25" s="310"/>
      <c r="AO25" s="195"/>
      <c r="AP25" s="309"/>
      <c r="AQ25" s="305">
        <f t="shared" si="15"/>
        <v>0</v>
      </c>
      <c r="AR25" s="304"/>
    </row>
    <row r="26" spans="2:44">
      <c r="B26" s="308"/>
      <c r="C26" s="310"/>
      <c r="D26" s="195"/>
      <c r="E26" s="309"/>
      <c r="F26" s="305">
        <f t="shared" si="8"/>
        <v>0</v>
      </c>
      <c r="G26" s="312"/>
      <c r="H26" s="310"/>
      <c r="I26" s="195"/>
      <c r="J26" s="309"/>
      <c r="K26" s="305">
        <f t="shared" si="9"/>
        <v>0</v>
      </c>
      <c r="L26" s="312"/>
      <c r="M26" s="310"/>
      <c r="N26" s="195"/>
      <c r="O26" s="309"/>
      <c r="P26" s="305">
        <f t="shared" si="10"/>
        <v>0</v>
      </c>
      <c r="Q26" s="312"/>
      <c r="R26" s="310"/>
      <c r="S26" s="195"/>
      <c r="T26" s="309"/>
      <c r="U26" s="305">
        <f t="shared" si="11"/>
        <v>0</v>
      </c>
      <c r="V26" s="307"/>
      <c r="X26" s="306"/>
      <c r="Y26" s="310"/>
      <c r="Z26" s="195"/>
      <c r="AA26" s="309"/>
      <c r="AB26" s="305">
        <f t="shared" si="12"/>
        <v>0</v>
      </c>
      <c r="AC26" s="311"/>
      <c r="AD26" s="310"/>
      <c r="AE26" s="195"/>
      <c r="AF26" s="309"/>
      <c r="AG26" s="305">
        <f t="shared" si="13"/>
        <v>0</v>
      </c>
      <c r="AH26" s="311"/>
      <c r="AI26" s="310"/>
      <c r="AJ26" s="195"/>
      <c r="AK26" s="309"/>
      <c r="AL26" s="305">
        <f t="shared" si="14"/>
        <v>0</v>
      </c>
      <c r="AM26" s="311"/>
      <c r="AN26" s="310"/>
      <c r="AO26" s="195"/>
      <c r="AP26" s="309"/>
      <c r="AQ26" s="305">
        <f t="shared" si="15"/>
        <v>0</v>
      </c>
      <c r="AR26" s="304"/>
    </row>
    <row r="27" spans="2:44">
      <c r="B27" s="308"/>
      <c r="C27" s="310"/>
      <c r="D27" s="195"/>
      <c r="E27" s="309"/>
      <c r="F27" s="305">
        <f t="shared" si="8"/>
        <v>0</v>
      </c>
      <c r="G27" s="312"/>
      <c r="H27" s="310"/>
      <c r="I27" s="195"/>
      <c r="J27" s="309"/>
      <c r="K27" s="305">
        <f t="shared" si="9"/>
        <v>0</v>
      </c>
      <c r="L27" s="312"/>
      <c r="M27" s="310"/>
      <c r="N27" s="195"/>
      <c r="O27" s="309"/>
      <c r="P27" s="305">
        <f t="shared" si="10"/>
        <v>0</v>
      </c>
      <c r="Q27" s="312"/>
      <c r="R27" s="310"/>
      <c r="S27" s="195"/>
      <c r="T27" s="309"/>
      <c r="U27" s="305">
        <f t="shared" si="11"/>
        <v>0</v>
      </c>
      <c r="V27" s="307"/>
      <c r="X27" s="306"/>
      <c r="Y27" s="310"/>
      <c r="Z27" s="195"/>
      <c r="AA27" s="309"/>
      <c r="AB27" s="305">
        <f t="shared" si="12"/>
        <v>0</v>
      </c>
      <c r="AC27" s="311"/>
      <c r="AD27" s="310"/>
      <c r="AE27" s="195"/>
      <c r="AF27" s="309"/>
      <c r="AG27" s="305">
        <f t="shared" si="13"/>
        <v>0</v>
      </c>
      <c r="AH27" s="311"/>
      <c r="AI27" s="310"/>
      <c r="AJ27" s="195"/>
      <c r="AK27" s="309"/>
      <c r="AL27" s="305">
        <f t="shared" si="14"/>
        <v>0</v>
      </c>
      <c r="AM27" s="311"/>
      <c r="AN27" s="310"/>
      <c r="AO27" s="195"/>
      <c r="AP27" s="309"/>
      <c r="AQ27" s="305">
        <f t="shared" si="15"/>
        <v>0</v>
      </c>
      <c r="AR27" s="304"/>
    </row>
    <row r="28" spans="2:44">
      <c r="B28" s="308"/>
      <c r="C28" s="310"/>
      <c r="D28" s="195"/>
      <c r="E28" s="309"/>
      <c r="F28" s="305">
        <f t="shared" si="8"/>
        <v>0</v>
      </c>
      <c r="G28" s="312"/>
      <c r="H28" s="310"/>
      <c r="I28" s="195"/>
      <c r="J28" s="309"/>
      <c r="K28" s="305">
        <f t="shared" si="9"/>
        <v>0</v>
      </c>
      <c r="L28" s="312"/>
      <c r="M28" s="310"/>
      <c r="N28" s="195"/>
      <c r="O28" s="309"/>
      <c r="P28" s="305">
        <f t="shared" si="10"/>
        <v>0</v>
      </c>
      <c r="Q28" s="312"/>
      <c r="R28" s="310"/>
      <c r="S28" s="195"/>
      <c r="T28" s="309"/>
      <c r="U28" s="305">
        <f t="shared" si="11"/>
        <v>0</v>
      </c>
      <c r="V28" s="307"/>
      <c r="X28" s="306"/>
      <c r="Y28" s="310"/>
      <c r="Z28" s="195"/>
      <c r="AA28" s="309"/>
      <c r="AB28" s="305">
        <f t="shared" si="12"/>
        <v>0</v>
      </c>
      <c r="AC28" s="311"/>
      <c r="AD28" s="310"/>
      <c r="AE28" s="195"/>
      <c r="AF28" s="309"/>
      <c r="AG28" s="305">
        <f t="shared" si="13"/>
        <v>0</v>
      </c>
      <c r="AH28" s="311"/>
      <c r="AI28" s="310"/>
      <c r="AJ28" s="195"/>
      <c r="AK28" s="309"/>
      <c r="AL28" s="305">
        <f t="shared" si="14"/>
        <v>0</v>
      </c>
      <c r="AM28" s="311"/>
      <c r="AN28" s="310"/>
      <c r="AO28" s="195"/>
      <c r="AP28" s="309"/>
      <c r="AQ28" s="305">
        <f t="shared" si="15"/>
        <v>0</v>
      </c>
      <c r="AR28" s="304"/>
    </row>
    <row r="29" spans="2:44">
      <c r="B29" s="308"/>
      <c r="C29" s="310">
        <v>44754</v>
      </c>
      <c r="D29" s="195">
        <v>6</v>
      </c>
      <c r="E29" s="309">
        <v>14.2</v>
      </c>
      <c r="F29" s="305">
        <f t="shared" si="8"/>
        <v>85.199999999999989</v>
      </c>
      <c r="G29" s="312"/>
      <c r="H29" s="310"/>
      <c r="I29" s="195"/>
      <c r="J29" s="309"/>
      <c r="K29" s="305">
        <f t="shared" si="9"/>
        <v>0</v>
      </c>
      <c r="L29" s="312"/>
      <c r="M29" s="310"/>
      <c r="N29" s="195"/>
      <c r="O29" s="309"/>
      <c r="P29" s="305">
        <f t="shared" si="10"/>
        <v>0</v>
      </c>
      <c r="Q29" s="312"/>
      <c r="R29" s="310"/>
      <c r="S29" s="195"/>
      <c r="T29" s="309"/>
      <c r="U29" s="305">
        <f t="shared" si="11"/>
        <v>0</v>
      </c>
      <c r="V29" s="307"/>
      <c r="X29" s="306"/>
      <c r="Y29" s="310"/>
      <c r="Z29" s="195"/>
      <c r="AA29" s="309"/>
      <c r="AB29" s="305">
        <f t="shared" si="12"/>
        <v>0</v>
      </c>
      <c r="AC29" s="311"/>
      <c r="AD29" s="310"/>
      <c r="AE29" s="195"/>
      <c r="AF29" s="309"/>
      <c r="AG29" s="305">
        <f t="shared" si="13"/>
        <v>0</v>
      </c>
      <c r="AH29" s="311"/>
      <c r="AI29" s="310"/>
      <c r="AJ29" s="195"/>
      <c r="AK29" s="309"/>
      <c r="AL29" s="305">
        <f t="shared" si="14"/>
        <v>0</v>
      </c>
      <c r="AM29" s="311"/>
      <c r="AN29" s="310"/>
      <c r="AO29" s="195"/>
      <c r="AP29" s="309"/>
      <c r="AQ29" s="305">
        <f t="shared" si="15"/>
        <v>0</v>
      </c>
      <c r="AR29" s="304"/>
    </row>
    <row r="30" spans="2:44">
      <c r="B30" s="308"/>
      <c r="C30" s="310"/>
      <c r="D30" s="195"/>
      <c r="E30" s="309"/>
      <c r="F30" s="305">
        <f t="shared" si="8"/>
        <v>0</v>
      </c>
      <c r="G30" s="312"/>
      <c r="H30" s="310"/>
      <c r="I30" s="195"/>
      <c r="J30" s="309"/>
      <c r="K30" s="305">
        <f t="shared" si="9"/>
        <v>0</v>
      </c>
      <c r="L30" s="312"/>
      <c r="M30" s="310"/>
      <c r="N30" s="195"/>
      <c r="O30" s="309"/>
      <c r="P30" s="305">
        <f t="shared" si="10"/>
        <v>0</v>
      </c>
      <c r="Q30" s="312"/>
      <c r="R30" s="310"/>
      <c r="S30" s="195"/>
      <c r="T30" s="309"/>
      <c r="U30" s="305">
        <f t="shared" si="11"/>
        <v>0</v>
      </c>
      <c r="V30" s="307"/>
      <c r="X30" s="306"/>
      <c r="Y30" s="310"/>
      <c r="Z30" s="195"/>
      <c r="AA30" s="309"/>
      <c r="AB30" s="305">
        <f t="shared" si="12"/>
        <v>0</v>
      </c>
      <c r="AC30" s="311"/>
      <c r="AD30" s="310"/>
      <c r="AE30" s="195"/>
      <c r="AF30" s="309"/>
      <c r="AG30" s="305">
        <f t="shared" si="13"/>
        <v>0</v>
      </c>
      <c r="AH30" s="311"/>
      <c r="AI30" s="310"/>
      <c r="AJ30" s="195"/>
      <c r="AK30" s="309"/>
      <c r="AL30" s="305">
        <f t="shared" si="14"/>
        <v>0</v>
      </c>
      <c r="AM30" s="311"/>
      <c r="AN30" s="310"/>
      <c r="AO30" s="195"/>
      <c r="AP30" s="309"/>
      <c r="AQ30" s="305">
        <f t="shared" si="15"/>
        <v>0</v>
      </c>
      <c r="AR30" s="304"/>
    </row>
    <row r="31" spans="2:44">
      <c r="B31" s="308"/>
      <c r="C31" s="310"/>
      <c r="D31" s="195"/>
      <c r="E31" s="309"/>
      <c r="F31" s="305">
        <f t="shared" si="8"/>
        <v>0</v>
      </c>
      <c r="G31" s="312"/>
      <c r="H31" s="310"/>
      <c r="I31" s="195"/>
      <c r="J31" s="309"/>
      <c r="K31" s="305">
        <f t="shared" si="9"/>
        <v>0</v>
      </c>
      <c r="L31" s="312"/>
      <c r="M31" s="310"/>
      <c r="N31" s="195"/>
      <c r="O31" s="309"/>
      <c r="P31" s="305">
        <f t="shared" si="10"/>
        <v>0</v>
      </c>
      <c r="Q31" s="312"/>
      <c r="R31" s="310"/>
      <c r="S31" s="195"/>
      <c r="T31" s="309"/>
      <c r="U31" s="305">
        <f t="shared" si="11"/>
        <v>0</v>
      </c>
      <c r="V31" s="307"/>
      <c r="X31" s="306"/>
      <c r="Y31" s="310">
        <v>44815</v>
      </c>
      <c r="Z31" s="195">
        <v>1</v>
      </c>
      <c r="AA31" s="309">
        <v>103.31</v>
      </c>
      <c r="AB31" s="305">
        <f t="shared" si="12"/>
        <v>103.31</v>
      </c>
      <c r="AC31" s="311"/>
      <c r="AD31" s="310"/>
      <c r="AE31" s="195"/>
      <c r="AF31" s="309"/>
      <c r="AG31" s="305">
        <f t="shared" si="13"/>
        <v>0</v>
      </c>
      <c r="AH31" s="311"/>
      <c r="AI31" s="310"/>
      <c r="AJ31" s="195"/>
      <c r="AK31" s="309"/>
      <c r="AL31" s="305">
        <f t="shared" si="14"/>
        <v>0</v>
      </c>
      <c r="AM31" s="311"/>
      <c r="AN31" s="310"/>
      <c r="AO31" s="195"/>
      <c r="AP31" s="309"/>
      <c r="AQ31" s="305">
        <f t="shared" si="15"/>
        <v>0</v>
      </c>
      <c r="AR31" s="304"/>
    </row>
    <row r="32" spans="2:44">
      <c r="B32" s="308"/>
      <c r="C32" s="310"/>
      <c r="D32" s="195"/>
      <c r="E32" s="309"/>
      <c r="F32" s="305">
        <f t="shared" si="8"/>
        <v>0</v>
      </c>
      <c r="G32" s="312"/>
      <c r="H32" s="310"/>
      <c r="I32" s="195"/>
      <c r="J32" s="309"/>
      <c r="K32" s="305">
        <f t="shared" si="9"/>
        <v>0</v>
      </c>
      <c r="L32" s="312"/>
      <c r="M32" s="310"/>
      <c r="N32" s="195"/>
      <c r="O32" s="309"/>
      <c r="P32" s="305">
        <f t="shared" si="10"/>
        <v>0</v>
      </c>
      <c r="Q32" s="312"/>
      <c r="R32" s="310"/>
      <c r="S32" s="195"/>
      <c r="T32" s="309"/>
      <c r="U32" s="305">
        <f t="shared" si="11"/>
        <v>0</v>
      </c>
      <c r="V32" s="307"/>
      <c r="X32" s="306"/>
      <c r="Y32" s="310"/>
      <c r="Z32" s="195"/>
      <c r="AA32" s="309"/>
      <c r="AB32" s="305">
        <f t="shared" si="12"/>
        <v>0</v>
      </c>
      <c r="AC32" s="311"/>
      <c r="AD32" s="310">
        <v>44851</v>
      </c>
      <c r="AE32" s="195">
        <v>2</v>
      </c>
      <c r="AF32" s="309">
        <v>9.08</v>
      </c>
      <c r="AG32" s="305">
        <f t="shared" si="13"/>
        <v>18.16</v>
      </c>
      <c r="AH32" s="311"/>
      <c r="AI32" s="310">
        <v>44851</v>
      </c>
      <c r="AJ32" s="195">
        <v>1</v>
      </c>
      <c r="AK32" s="309">
        <v>91.03</v>
      </c>
      <c r="AL32" s="305">
        <f t="shared" si="14"/>
        <v>91.03</v>
      </c>
      <c r="AM32" s="311"/>
      <c r="AN32" s="310">
        <v>44851</v>
      </c>
      <c r="AO32" s="195">
        <v>1</v>
      </c>
      <c r="AP32" s="309">
        <v>102.15</v>
      </c>
      <c r="AQ32" s="305">
        <f t="shared" si="15"/>
        <v>102.15</v>
      </c>
      <c r="AR32" s="304"/>
    </row>
    <row r="33" spans="2:44">
      <c r="B33" s="308"/>
      <c r="C33" s="310"/>
      <c r="D33" s="195"/>
      <c r="E33" s="309"/>
      <c r="F33" s="305">
        <f t="shared" si="8"/>
        <v>0</v>
      </c>
      <c r="G33" s="312"/>
      <c r="H33" s="310">
        <v>44886</v>
      </c>
      <c r="I33" s="195">
        <v>1</v>
      </c>
      <c r="J33" s="309">
        <v>90.26</v>
      </c>
      <c r="K33" s="305">
        <f t="shared" si="9"/>
        <v>90.26</v>
      </c>
      <c r="L33" s="312"/>
      <c r="M33" s="310"/>
      <c r="N33" s="195"/>
      <c r="O33" s="309"/>
      <c r="P33" s="305">
        <f t="shared" si="10"/>
        <v>0</v>
      </c>
      <c r="Q33" s="312"/>
      <c r="R33" s="310"/>
      <c r="S33" s="195"/>
      <c r="T33" s="309"/>
      <c r="U33" s="305">
        <f t="shared" si="11"/>
        <v>0</v>
      </c>
      <c r="V33" s="307"/>
      <c r="X33" s="306"/>
      <c r="Y33" s="310"/>
      <c r="Z33" s="195"/>
      <c r="AA33" s="309"/>
      <c r="AB33" s="305">
        <f t="shared" si="12"/>
        <v>0</v>
      </c>
      <c r="AC33" s="311"/>
      <c r="AD33" s="310">
        <v>44886</v>
      </c>
      <c r="AE33" s="195">
        <v>8</v>
      </c>
      <c r="AF33" s="309">
        <v>8.1412499999999994</v>
      </c>
      <c r="AG33" s="305">
        <f t="shared" si="13"/>
        <v>65.13</v>
      </c>
      <c r="AH33" s="311"/>
      <c r="AI33" s="310"/>
      <c r="AJ33" s="195"/>
      <c r="AK33" s="309"/>
      <c r="AL33" s="305">
        <f t="shared" si="14"/>
        <v>0</v>
      </c>
      <c r="AM33" s="311"/>
      <c r="AN33" s="310"/>
      <c r="AO33" s="195"/>
      <c r="AP33" s="309"/>
      <c r="AQ33" s="305">
        <f t="shared" si="15"/>
        <v>0</v>
      </c>
      <c r="AR33" s="304"/>
    </row>
    <row r="34" spans="2:44">
      <c r="B34" s="308"/>
      <c r="C34" s="310"/>
      <c r="D34" s="195"/>
      <c r="E34" s="309"/>
      <c r="F34" s="305">
        <f t="shared" si="8"/>
        <v>0</v>
      </c>
      <c r="G34" s="312"/>
      <c r="H34" s="310"/>
      <c r="I34" s="195"/>
      <c r="J34" s="309"/>
      <c r="K34" s="305">
        <f t="shared" si="9"/>
        <v>0</v>
      </c>
      <c r="L34" s="312"/>
      <c r="M34" s="310"/>
      <c r="N34" s="195"/>
      <c r="O34" s="309"/>
      <c r="P34" s="305">
        <f t="shared" si="10"/>
        <v>0</v>
      </c>
      <c r="Q34" s="312"/>
      <c r="R34" s="310"/>
      <c r="S34" s="195"/>
      <c r="T34" s="309"/>
      <c r="U34" s="305">
        <f t="shared" si="11"/>
        <v>0</v>
      </c>
      <c r="V34" s="307"/>
      <c r="X34" s="306"/>
      <c r="Y34" s="310"/>
      <c r="Z34" s="195"/>
      <c r="AA34" s="309"/>
      <c r="AB34" s="305">
        <f t="shared" si="12"/>
        <v>0</v>
      </c>
      <c r="AC34" s="311"/>
      <c r="AD34" s="310"/>
      <c r="AE34" s="195"/>
      <c r="AF34" s="309"/>
      <c r="AG34" s="305">
        <f t="shared" si="13"/>
        <v>0</v>
      </c>
      <c r="AH34" s="311"/>
      <c r="AI34" s="310"/>
      <c r="AJ34" s="195"/>
      <c r="AK34" s="309"/>
      <c r="AL34" s="305">
        <f t="shared" si="14"/>
        <v>0</v>
      </c>
      <c r="AM34" s="311"/>
      <c r="AN34" s="310"/>
      <c r="AO34" s="195"/>
      <c r="AP34" s="309"/>
      <c r="AQ34" s="305">
        <f t="shared" si="15"/>
        <v>0</v>
      </c>
      <c r="AR34" s="304"/>
    </row>
    <row r="35" spans="2:44">
      <c r="B35" s="308"/>
      <c r="C35" s="193" t="s">
        <v>237</v>
      </c>
      <c r="D35" s="193">
        <f>SUM(D23:D34)</f>
        <v>6</v>
      </c>
      <c r="E35" s="305"/>
      <c r="F35" s="305">
        <f>SUM(F23:F34)</f>
        <v>85.199999999999989</v>
      </c>
      <c r="G35" s="302"/>
      <c r="H35" s="193" t="s">
        <v>237</v>
      </c>
      <c r="I35" s="193">
        <f>SUM(I23:I34)</f>
        <v>1</v>
      </c>
      <c r="J35" s="305"/>
      <c r="K35" s="305">
        <f>SUM(K23:K34)</f>
        <v>90.26</v>
      </c>
      <c r="L35" s="302"/>
      <c r="M35" s="193" t="s">
        <v>237</v>
      </c>
      <c r="N35" s="193">
        <f>SUM(N23:N34)</f>
        <v>0</v>
      </c>
      <c r="O35" s="305"/>
      <c r="P35" s="305">
        <f>SUM(P23:P34)</f>
        <v>0</v>
      </c>
      <c r="Q35" s="302"/>
      <c r="R35" s="193" t="s">
        <v>237</v>
      </c>
      <c r="S35" s="193">
        <f>SUM(S23:S34)</f>
        <v>0</v>
      </c>
      <c r="T35" s="305"/>
      <c r="U35" s="305">
        <f>SUM(U23:U34)</f>
        <v>0</v>
      </c>
      <c r="V35" s="307"/>
      <c r="X35" s="306"/>
      <c r="Y35" s="193" t="s">
        <v>237</v>
      </c>
      <c r="Z35" s="193">
        <f>SUM(Z23:Z34)</f>
        <v>1</v>
      </c>
      <c r="AA35" s="305"/>
      <c r="AB35" s="305">
        <f>SUM(AB23:AB34)</f>
        <v>103.31</v>
      </c>
      <c r="AC35" s="296"/>
      <c r="AD35" s="193" t="s">
        <v>237</v>
      </c>
      <c r="AE35" s="193">
        <f>SUM(AE23:AE34)</f>
        <v>10</v>
      </c>
      <c r="AF35" s="305"/>
      <c r="AG35" s="305">
        <f>SUM(AG23:AG34)</f>
        <v>83.289999999999992</v>
      </c>
      <c r="AH35" s="296"/>
      <c r="AI35" s="193" t="s">
        <v>237</v>
      </c>
      <c r="AJ35" s="193">
        <f>SUM(AJ23:AJ34)</f>
        <v>1</v>
      </c>
      <c r="AK35" s="305"/>
      <c r="AL35" s="305">
        <f>SUM(AL23:AL34)</f>
        <v>91.03</v>
      </c>
      <c r="AM35" s="296"/>
      <c r="AN35" s="193" t="s">
        <v>237</v>
      </c>
      <c r="AO35" s="193">
        <f>SUM(AO23:AO34)</f>
        <v>1</v>
      </c>
      <c r="AP35" s="305"/>
      <c r="AQ35" s="305">
        <f>SUM(AQ23:AQ34)</f>
        <v>102.15</v>
      </c>
      <c r="AR35" s="304"/>
    </row>
    <row r="36" spans="2:44">
      <c r="B36" s="303"/>
      <c r="C36" s="302"/>
      <c r="D36" s="302"/>
      <c r="E36" s="299"/>
      <c r="F36" s="299"/>
      <c r="G36" s="302"/>
      <c r="H36" s="302"/>
      <c r="I36" s="302"/>
      <c r="J36" s="299"/>
      <c r="K36" s="299"/>
      <c r="L36" s="302"/>
      <c r="M36" s="302"/>
      <c r="N36" s="302"/>
      <c r="O36" s="299"/>
      <c r="P36" s="299"/>
      <c r="Q36" s="302"/>
      <c r="R36" s="302"/>
      <c r="S36" s="302"/>
      <c r="T36" s="299"/>
      <c r="U36" s="299"/>
      <c r="V36" s="298"/>
      <c r="X36" s="297"/>
      <c r="Y36" s="296"/>
      <c r="Z36" s="296"/>
      <c r="AA36" s="293"/>
      <c r="AB36" s="293"/>
      <c r="AC36" s="296"/>
      <c r="AD36" s="296"/>
      <c r="AE36" s="296"/>
      <c r="AF36" s="293"/>
      <c r="AG36" s="293"/>
      <c r="AH36" s="296"/>
      <c r="AI36" s="296"/>
      <c r="AJ36" s="296"/>
      <c r="AK36" s="293"/>
      <c r="AL36" s="293"/>
      <c r="AM36" s="296"/>
      <c r="AN36" s="296"/>
      <c r="AO36" s="296"/>
      <c r="AP36" s="293"/>
      <c r="AQ36" s="293"/>
      <c r="AR36" s="292"/>
    </row>
    <row r="37" spans="2:44" s="286" customFormat="1">
      <c r="E37" s="287"/>
      <c r="F37" s="287"/>
      <c r="J37" s="287"/>
      <c r="K37" s="287"/>
      <c r="O37" s="287"/>
      <c r="P37" s="287"/>
      <c r="T37" s="287"/>
      <c r="U37" s="287"/>
      <c r="AA37" s="287"/>
      <c r="AB37" s="287"/>
      <c r="AF37" s="287"/>
      <c r="AG37" s="287"/>
      <c r="AK37" s="287"/>
      <c r="AL37" s="287"/>
      <c r="AP37" s="287"/>
      <c r="AQ37" s="287"/>
    </row>
    <row r="38" spans="2:44" s="286" customFormat="1">
      <c r="E38" s="287"/>
      <c r="F38" s="287"/>
      <c r="J38" s="287"/>
      <c r="K38" s="287"/>
      <c r="O38" s="287"/>
      <c r="P38" s="287"/>
      <c r="T38" s="287"/>
      <c r="U38" s="287"/>
      <c r="AA38" s="287"/>
      <c r="AB38" s="287"/>
      <c r="AF38" s="287"/>
      <c r="AG38" s="287"/>
      <c r="AK38" s="287"/>
      <c r="AL38" s="287"/>
      <c r="AP38" s="287"/>
      <c r="AQ38" s="287"/>
    </row>
    <row r="39" spans="2:44" s="286" customFormat="1">
      <c r="C39" s="286" t="s">
        <v>236</v>
      </c>
      <c r="E39" s="287"/>
      <c r="F39" s="287"/>
      <c r="J39" s="287"/>
      <c r="K39" s="287"/>
      <c r="O39" s="287"/>
      <c r="P39" s="287"/>
      <c r="T39" s="287"/>
      <c r="U39" s="287"/>
      <c r="AA39" s="287"/>
      <c r="AB39" s="287"/>
      <c r="AF39" s="287"/>
      <c r="AG39" s="287"/>
      <c r="AK39" s="287"/>
      <c r="AL39" s="287"/>
      <c r="AP39" s="287"/>
      <c r="AQ39" s="287"/>
    </row>
    <row r="40" spans="2:44" s="286" customFormat="1">
      <c r="D40" s="289">
        <v>44798</v>
      </c>
      <c r="E40" s="291">
        <v>6</v>
      </c>
      <c r="F40" s="287">
        <v>15.02</v>
      </c>
      <c r="H40" s="290">
        <f>F40*E40</f>
        <v>90.12</v>
      </c>
      <c r="J40" s="287"/>
      <c r="K40" s="287"/>
      <c r="O40" s="287"/>
      <c r="P40" s="287"/>
      <c r="T40" s="287"/>
      <c r="U40" s="287"/>
      <c r="AA40" s="287"/>
      <c r="AB40" s="287"/>
      <c r="AF40" s="287"/>
      <c r="AG40" s="287"/>
      <c r="AK40" s="287"/>
      <c r="AL40" s="287"/>
      <c r="AP40" s="287"/>
      <c r="AQ40" s="287"/>
    </row>
    <row r="41" spans="2:44" s="286" customFormat="1">
      <c r="E41" s="288"/>
      <c r="F41" s="287"/>
      <c r="J41" s="287"/>
      <c r="K41" s="287"/>
      <c r="O41" s="287"/>
      <c r="P41" s="287"/>
      <c r="T41" s="287"/>
      <c r="U41" s="287"/>
      <c r="AA41" s="287"/>
      <c r="AB41" s="287"/>
      <c r="AF41" s="287"/>
      <c r="AG41" s="287"/>
      <c r="AK41" s="287"/>
      <c r="AL41" s="287"/>
      <c r="AP41" s="287"/>
      <c r="AQ41" s="287"/>
    </row>
    <row r="42" spans="2:44" s="286" customFormat="1">
      <c r="E42" s="288"/>
      <c r="F42" s="287"/>
      <c r="J42" s="287"/>
      <c r="K42" s="287"/>
      <c r="O42" s="287"/>
      <c r="P42" s="287"/>
      <c r="T42" s="287"/>
      <c r="U42" s="287"/>
      <c r="AA42" s="287"/>
      <c r="AB42" s="287"/>
      <c r="AF42" s="287"/>
      <c r="AG42" s="287"/>
      <c r="AK42" s="287"/>
      <c r="AL42" s="287"/>
      <c r="AP42" s="287"/>
      <c r="AQ42" s="287"/>
    </row>
    <row r="43" spans="2:44" s="286" customFormat="1">
      <c r="E43" s="288"/>
      <c r="F43" s="287"/>
      <c r="J43" s="287"/>
      <c r="K43" s="287"/>
      <c r="O43" s="287"/>
      <c r="P43" s="287"/>
      <c r="T43" s="287"/>
      <c r="U43" s="287"/>
      <c r="AA43" s="287"/>
      <c r="AB43" s="287"/>
      <c r="AF43" s="287"/>
      <c r="AG43" s="287"/>
      <c r="AK43" s="287"/>
      <c r="AL43" s="287"/>
      <c r="AP43" s="287"/>
      <c r="AQ43" s="287"/>
    </row>
    <row r="44" spans="2:44" s="286" customFormat="1">
      <c r="E44" s="288"/>
      <c r="F44" s="287"/>
      <c r="J44" s="287"/>
      <c r="K44" s="287"/>
      <c r="O44" s="287"/>
      <c r="P44" s="287"/>
      <c r="T44" s="287"/>
      <c r="U44" s="287"/>
      <c r="AA44" s="287"/>
      <c r="AB44" s="287"/>
      <c r="AF44" s="287"/>
      <c r="AG44" s="287"/>
      <c r="AK44" s="287"/>
      <c r="AL44" s="287"/>
      <c r="AP44" s="287"/>
      <c r="AQ44" s="287"/>
    </row>
    <row r="45" spans="2:44" s="286" customFormat="1">
      <c r="E45" s="288"/>
      <c r="F45" s="287"/>
      <c r="J45" s="287"/>
      <c r="K45" s="287"/>
      <c r="O45" s="287"/>
      <c r="P45" s="287"/>
      <c r="T45" s="287"/>
      <c r="U45" s="287"/>
      <c r="AA45" s="287"/>
      <c r="AB45" s="287"/>
      <c r="AF45" s="287"/>
      <c r="AG45" s="287"/>
      <c r="AK45" s="287"/>
      <c r="AL45" s="287"/>
      <c r="AP45" s="287"/>
      <c r="AQ45" s="287"/>
    </row>
    <row r="46" spans="2:44" s="286" customFormat="1">
      <c r="E46" s="288"/>
      <c r="F46" s="287"/>
      <c r="J46" s="287"/>
      <c r="K46" s="287"/>
      <c r="O46" s="287"/>
      <c r="P46" s="287"/>
      <c r="T46" s="287"/>
      <c r="U46" s="287"/>
      <c r="AA46" s="287"/>
      <c r="AB46" s="287"/>
      <c r="AF46" s="287"/>
      <c r="AG46" s="287"/>
      <c r="AK46" s="287"/>
      <c r="AL46" s="287"/>
      <c r="AP46" s="287"/>
      <c r="AQ46" s="287"/>
    </row>
    <row r="47" spans="2:44" s="286" customFormat="1">
      <c r="E47" s="288"/>
      <c r="F47" s="287"/>
      <c r="J47" s="287"/>
      <c r="K47" s="287"/>
      <c r="O47" s="287"/>
      <c r="P47" s="287"/>
      <c r="T47" s="287"/>
      <c r="U47" s="287"/>
      <c r="AA47" s="287"/>
      <c r="AB47" s="287"/>
      <c r="AF47" s="287"/>
      <c r="AG47" s="287"/>
      <c r="AK47" s="287"/>
      <c r="AL47" s="287"/>
      <c r="AP47" s="287"/>
      <c r="AQ47" s="287"/>
    </row>
    <row r="48" spans="2:44" s="286" customFormat="1">
      <c r="E48" s="288"/>
      <c r="F48" s="287"/>
      <c r="J48" s="287"/>
      <c r="K48" s="287"/>
      <c r="O48" s="287"/>
      <c r="P48" s="287"/>
      <c r="T48" s="287"/>
      <c r="U48" s="287"/>
      <c r="AA48" s="287"/>
      <c r="AB48" s="287"/>
      <c r="AF48" s="287"/>
      <c r="AG48" s="287"/>
      <c r="AK48" s="287"/>
      <c r="AL48" s="287"/>
      <c r="AP48" s="287"/>
      <c r="AQ48" s="287"/>
    </row>
    <row r="49" spans="5:43" s="286" customFormat="1">
      <c r="E49" s="288"/>
      <c r="F49" s="287"/>
      <c r="J49" s="287"/>
      <c r="K49" s="287"/>
      <c r="O49" s="287"/>
      <c r="P49" s="287"/>
      <c r="T49" s="287"/>
      <c r="U49" s="287"/>
      <c r="AA49" s="287"/>
      <c r="AB49" s="287"/>
      <c r="AF49" s="287"/>
      <c r="AG49" s="287"/>
      <c r="AK49" s="287"/>
      <c r="AL49" s="287"/>
      <c r="AP49" s="287"/>
      <c r="AQ49" s="287"/>
    </row>
    <row r="50" spans="5:43" s="286" customFormat="1">
      <c r="E50" s="288"/>
      <c r="F50" s="287"/>
      <c r="J50" s="287"/>
      <c r="K50" s="287"/>
      <c r="O50" s="287"/>
      <c r="P50" s="287"/>
      <c r="T50" s="287"/>
      <c r="U50" s="287"/>
      <c r="AA50" s="287"/>
      <c r="AB50" s="287"/>
      <c r="AF50" s="287"/>
      <c r="AG50" s="287"/>
      <c r="AK50" s="287"/>
      <c r="AL50" s="287"/>
      <c r="AP50" s="287"/>
      <c r="AQ50" s="287"/>
    </row>
    <row r="51" spans="5:43" s="286" customFormat="1">
      <c r="E51" s="288"/>
      <c r="F51" s="287"/>
      <c r="J51" s="287"/>
      <c r="K51" s="287"/>
      <c r="O51" s="287"/>
      <c r="P51" s="287"/>
      <c r="T51" s="287"/>
      <c r="U51" s="287"/>
      <c r="AA51" s="287"/>
      <c r="AB51" s="287"/>
      <c r="AF51" s="287"/>
      <c r="AG51" s="287"/>
      <c r="AK51" s="287"/>
      <c r="AL51" s="287"/>
      <c r="AP51" s="287"/>
      <c r="AQ51" s="287"/>
    </row>
    <row r="52" spans="5:43" s="286" customFormat="1">
      <c r="E52" s="288"/>
      <c r="F52" s="287"/>
      <c r="J52" s="287"/>
      <c r="K52" s="287"/>
      <c r="O52" s="287"/>
      <c r="P52" s="287"/>
      <c r="T52" s="287"/>
      <c r="U52" s="287"/>
      <c r="AA52" s="287"/>
      <c r="AB52" s="287"/>
      <c r="AF52" s="287"/>
      <c r="AG52" s="287"/>
      <c r="AK52" s="287"/>
      <c r="AL52" s="287"/>
      <c r="AP52" s="287"/>
      <c r="AQ52" s="287"/>
    </row>
    <row r="53" spans="5:43" s="286" customFormat="1">
      <c r="E53" s="288"/>
      <c r="F53" s="287"/>
      <c r="J53" s="287"/>
      <c r="K53" s="287"/>
      <c r="O53" s="287"/>
      <c r="P53" s="287"/>
      <c r="T53" s="287"/>
      <c r="U53" s="287"/>
      <c r="AA53" s="287"/>
      <c r="AB53" s="287"/>
      <c r="AF53" s="287"/>
      <c r="AG53" s="287"/>
      <c r="AK53" s="287"/>
      <c r="AL53" s="287"/>
      <c r="AP53" s="287"/>
      <c r="AQ53" s="287"/>
    </row>
    <row r="54" spans="5:43" s="286" customFormat="1">
      <c r="E54" s="288"/>
      <c r="F54" s="287"/>
      <c r="J54" s="287"/>
      <c r="K54" s="287"/>
      <c r="O54" s="287"/>
      <c r="P54" s="287"/>
      <c r="T54" s="287"/>
      <c r="U54" s="287"/>
      <c r="AA54" s="287"/>
      <c r="AB54" s="287"/>
      <c r="AF54" s="287"/>
      <c r="AG54" s="287"/>
      <c r="AK54" s="287"/>
      <c r="AL54" s="287"/>
      <c r="AP54" s="287"/>
      <c r="AQ54" s="287"/>
    </row>
    <row r="55" spans="5:43" s="286" customFormat="1">
      <c r="E55" s="288"/>
      <c r="F55" s="287"/>
      <c r="J55" s="287"/>
      <c r="K55" s="287"/>
      <c r="O55" s="287"/>
      <c r="P55" s="287"/>
      <c r="T55" s="287"/>
      <c r="U55" s="287"/>
      <c r="AA55" s="287"/>
      <c r="AB55" s="287"/>
      <c r="AF55" s="287"/>
      <c r="AG55" s="287"/>
      <c r="AK55" s="287"/>
      <c r="AL55" s="287"/>
      <c r="AP55" s="287"/>
      <c r="AQ55" s="287"/>
    </row>
    <row r="56" spans="5:43" s="286" customFormat="1">
      <c r="E56" s="288"/>
      <c r="F56" s="287"/>
      <c r="J56" s="287"/>
      <c r="K56" s="287"/>
      <c r="O56" s="287"/>
      <c r="P56" s="287"/>
      <c r="T56" s="287"/>
      <c r="U56" s="287"/>
      <c r="AA56" s="287"/>
      <c r="AB56" s="287"/>
      <c r="AF56" s="287"/>
      <c r="AG56" s="287"/>
      <c r="AK56" s="287"/>
      <c r="AL56" s="287"/>
      <c r="AP56" s="287"/>
      <c r="AQ56" s="287"/>
    </row>
    <row r="57" spans="5:43" s="286" customFormat="1">
      <c r="E57" s="288"/>
      <c r="F57" s="287"/>
      <c r="J57" s="287"/>
      <c r="K57" s="287"/>
      <c r="O57" s="287"/>
      <c r="P57" s="287"/>
      <c r="T57" s="287"/>
      <c r="U57" s="287"/>
      <c r="AA57" s="287"/>
      <c r="AB57" s="287"/>
      <c r="AF57" s="287"/>
      <c r="AG57" s="287"/>
      <c r="AK57" s="287"/>
      <c r="AL57" s="287"/>
      <c r="AP57" s="287"/>
      <c r="AQ57" s="287"/>
    </row>
    <row r="58" spans="5:43" s="286" customFormat="1">
      <c r="E58" s="288"/>
      <c r="F58" s="287"/>
      <c r="J58" s="287"/>
      <c r="K58" s="287"/>
      <c r="O58" s="287"/>
      <c r="P58" s="287"/>
      <c r="T58" s="287"/>
      <c r="U58" s="287"/>
      <c r="AA58" s="287"/>
      <c r="AB58" s="287"/>
      <c r="AF58" s="287"/>
      <c r="AG58" s="287"/>
      <c r="AK58" s="287"/>
      <c r="AL58" s="287"/>
      <c r="AP58" s="287"/>
      <c r="AQ58" s="287"/>
    </row>
    <row r="59" spans="5:43" s="286" customFormat="1">
      <c r="E59" s="288"/>
      <c r="F59" s="287"/>
      <c r="J59" s="287"/>
      <c r="K59" s="287"/>
      <c r="O59" s="287"/>
      <c r="P59" s="287"/>
      <c r="T59" s="287"/>
      <c r="U59" s="287"/>
      <c r="AA59" s="287"/>
      <c r="AB59" s="287"/>
      <c r="AF59" s="287"/>
      <c r="AG59" s="287"/>
      <c r="AK59" s="287"/>
      <c r="AL59" s="287"/>
      <c r="AP59" s="287"/>
      <c r="AQ59" s="287"/>
    </row>
    <row r="60" spans="5:43" s="286" customFormat="1">
      <c r="E60" s="288"/>
      <c r="F60" s="287"/>
      <c r="J60" s="287"/>
      <c r="K60" s="287"/>
      <c r="O60" s="287"/>
      <c r="P60" s="287"/>
      <c r="T60" s="287"/>
      <c r="U60" s="287"/>
      <c r="AA60" s="287"/>
      <c r="AB60" s="287"/>
      <c r="AF60" s="287"/>
      <c r="AG60" s="287"/>
      <c r="AK60" s="287"/>
      <c r="AL60" s="287"/>
      <c r="AP60" s="287"/>
      <c r="AQ60" s="287"/>
    </row>
    <row r="61" spans="5:43" s="286" customFormat="1">
      <c r="E61" s="288"/>
      <c r="F61" s="287"/>
      <c r="J61" s="287"/>
      <c r="K61" s="287"/>
      <c r="O61" s="287"/>
      <c r="P61" s="287"/>
      <c r="T61" s="287"/>
      <c r="U61" s="287"/>
      <c r="AA61" s="287"/>
      <c r="AB61" s="287"/>
      <c r="AF61" s="287"/>
      <c r="AG61" s="287"/>
      <c r="AK61" s="287"/>
      <c r="AL61" s="287"/>
      <c r="AP61" s="287"/>
      <c r="AQ61" s="287"/>
    </row>
    <row r="62" spans="5:43" s="286" customFormat="1">
      <c r="E62" s="288"/>
      <c r="F62" s="287"/>
      <c r="J62" s="287"/>
      <c r="K62" s="287"/>
      <c r="O62" s="287"/>
      <c r="P62" s="287"/>
      <c r="T62" s="287"/>
      <c r="U62" s="287"/>
      <c r="AA62" s="287"/>
      <c r="AB62" s="287"/>
      <c r="AF62" s="287"/>
      <c r="AG62" s="287"/>
      <c r="AK62" s="287"/>
      <c r="AL62" s="287"/>
      <c r="AP62" s="287"/>
      <c r="AQ62" s="287"/>
    </row>
    <row r="63" spans="5:43" s="286" customFormat="1">
      <c r="E63" s="288"/>
      <c r="F63" s="287"/>
      <c r="J63" s="287"/>
      <c r="K63" s="287"/>
      <c r="O63" s="287"/>
      <c r="P63" s="287"/>
      <c r="T63" s="287"/>
      <c r="U63" s="287"/>
      <c r="AA63" s="287"/>
      <c r="AB63" s="287"/>
      <c r="AF63" s="287"/>
      <c r="AG63" s="287"/>
      <c r="AK63" s="287"/>
      <c r="AL63" s="287"/>
      <c r="AP63" s="287"/>
      <c r="AQ63" s="287"/>
    </row>
    <row r="64" spans="5:43" s="286" customFormat="1">
      <c r="E64" s="288"/>
      <c r="F64" s="287"/>
      <c r="J64" s="287"/>
      <c r="K64" s="287"/>
      <c r="O64" s="287"/>
      <c r="P64" s="287"/>
      <c r="T64" s="287"/>
      <c r="U64" s="287"/>
      <c r="AA64" s="287"/>
      <c r="AB64" s="287"/>
      <c r="AF64" s="287"/>
      <c r="AG64" s="287"/>
      <c r="AK64" s="287"/>
      <c r="AL64" s="287"/>
      <c r="AP64" s="287"/>
      <c r="AQ64" s="287"/>
    </row>
    <row r="65" spans="5:43" s="286" customFormat="1">
      <c r="E65" s="288"/>
      <c r="F65" s="287"/>
      <c r="J65" s="287"/>
      <c r="K65" s="287"/>
      <c r="O65" s="287"/>
      <c r="P65" s="287"/>
      <c r="T65" s="287"/>
      <c r="U65" s="287"/>
      <c r="AA65" s="287"/>
      <c r="AB65" s="287"/>
      <c r="AF65" s="287"/>
      <c r="AG65" s="287"/>
      <c r="AK65" s="287"/>
      <c r="AL65" s="287"/>
      <c r="AP65" s="287"/>
      <c r="AQ65" s="287"/>
    </row>
    <row r="66" spans="5:43" s="286" customFormat="1">
      <c r="E66" s="288"/>
      <c r="F66" s="287"/>
      <c r="J66" s="287"/>
      <c r="K66" s="287"/>
      <c r="O66" s="287"/>
      <c r="P66" s="287"/>
      <c r="T66" s="287"/>
      <c r="U66" s="287"/>
      <c r="AA66" s="287"/>
      <c r="AB66" s="287"/>
      <c r="AF66" s="287"/>
      <c r="AG66" s="287"/>
      <c r="AK66" s="287"/>
      <c r="AL66" s="287"/>
      <c r="AP66" s="287"/>
      <c r="AQ66" s="287"/>
    </row>
    <row r="67" spans="5:43" s="286" customFormat="1">
      <c r="E67" s="288"/>
      <c r="F67" s="287"/>
      <c r="J67" s="287"/>
      <c r="K67" s="287"/>
      <c r="O67" s="287"/>
      <c r="P67" s="287"/>
      <c r="T67" s="287"/>
      <c r="U67" s="287"/>
      <c r="AA67" s="287"/>
      <c r="AB67" s="287"/>
      <c r="AF67" s="287"/>
      <c r="AG67" s="287"/>
      <c r="AK67" s="287"/>
      <c r="AL67" s="287"/>
      <c r="AP67" s="287"/>
      <c r="AQ67" s="287"/>
    </row>
    <row r="68" spans="5:43" s="286" customFormat="1">
      <c r="E68" s="288"/>
      <c r="F68" s="287"/>
      <c r="J68" s="287"/>
      <c r="K68" s="287"/>
      <c r="O68" s="287"/>
      <c r="P68" s="287"/>
      <c r="T68" s="287"/>
      <c r="U68" s="287"/>
      <c r="AA68" s="287"/>
      <c r="AB68" s="287"/>
      <c r="AF68" s="287"/>
      <c r="AG68" s="287"/>
      <c r="AK68" s="287"/>
      <c r="AL68" s="287"/>
      <c r="AP68" s="287"/>
      <c r="AQ68" s="287"/>
    </row>
    <row r="69" spans="5:43" s="286" customFormat="1">
      <c r="E69" s="288"/>
      <c r="F69" s="287"/>
      <c r="J69" s="287"/>
      <c r="K69" s="287"/>
      <c r="O69" s="287"/>
      <c r="P69" s="287"/>
      <c r="T69" s="287"/>
      <c r="U69" s="287"/>
      <c r="AA69" s="287"/>
      <c r="AB69" s="287"/>
      <c r="AF69" s="287"/>
      <c r="AG69" s="287"/>
      <c r="AK69" s="287"/>
      <c r="AL69" s="287"/>
      <c r="AP69" s="287"/>
      <c r="AQ69" s="287"/>
    </row>
    <row r="70" spans="5:43" s="286" customFormat="1">
      <c r="E70" s="288"/>
      <c r="F70" s="287"/>
      <c r="J70" s="287"/>
      <c r="K70" s="287"/>
      <c r="O70" s="287"/>
      <c r="P70" s="287"/>
      <c r="T70" s="287"/>
      <c r="U70" s="287"/>
      <c r="AA70" s="287"/>
      <c r="AB70" s="287"/>
      <c r="AF70" s="287"/>
      <c r="AG70" s="287"/>
      <c r="AK70" s="287"/>
      <c r="AL70" s="287"/>
      <c r="AP70" s="287"/>
      <c r="AQ70" s="287"/>
    </row>
    <row r="71" spans="5:43" s="286" customFormat="1">
      <c r="E71" s="288"/>
      <c r="F71" s="287"/>
      <c r="J71" s="287"/>
      <c r="K71" s="287"/>
      <c r="O71" s="287"/>
      <c r="P71" s="287"/>
      <c r="T71" s="287"/>
      <c r="U71" s="287"/>
      <c r="AA71" s="287"/>
      <c r="AB71" s="287"/>
      <c r="AF71" s="287"/>
      <c r="AG71" s="287"/>
      <c r="AK71" s="287"/>
      <c r="AL71" s="287"/>
      <c r="AP71" s="287"/>
      <c r="AQ71" s="287"/>
    </row>
    <row r="72" spans="5:43" s="286" customFormat="1">
      <c r="E72" s="288"/>
      <c r="F72" s="287"/>
      <c r="J72" s="287"/>
      <c r="K72" s="287"/>
      <c r="O72" s="287"/>
      <c r="P72" s="287"/>
      <c r="T72" s="287"/>
      <c r="U72" s="287"/>
      <c r="AA72" s="287"/>
      <c r="AB72" s="287"/>
      <c r="AF72" s="287"/>
      <c r="AG72" s="287"/>
      <c r="AK72" s="287"/>
      <c r="AL72" s="287"/>
      <c r="AP72" s="287"/>
      <c r="AQ72" s="287"/>
    </row>
    <row r="73" spans="5:43" s="286" customFormat="1">
      <c r="E73" s="288"/>
      <c r="F73" s="287"/>
      <c r="J73" s="287"/>
      <c r="K73" s="287"/>
      <c r="O73" s="287"/>
      <c r="P73" s="287"/>
      <c r="T73" s="287"/>
      <c r="U73" s="287"/>
      <c r="AA73" s="287"/>
      <c r="AB73" s="287"/>
      <c r="AF73" s="287"/>
      <c r="AG73" s="287"/>
      <c r="AK73" s="287"/>
      <c r="AL73" s="287"/>
      <c r="AP73" s="287"/>
      <c r="AQ73" s="287"/>
    </row>
    <row r="74" spans="5:43" s="286" customFormat="1">
      <c r="E74" s="288"/>
      <c r="F74" s="287"/>
      <c r="J74" s="287"/>
      <c r="K74" s="287"/>
      <c r="O74" s="287"/>
      <c r="P74" s="287"/>
      <c r="T74" s="287"/>
      <c r="U74" s="287"/>
      <c r="AA74" s="287"/>
      <c r="AB74" s="287"/>
      <c r="AF74" s="287"/>
      <c r="AG74" s="287"/>
      <c r="AK74" s="287"/>
      <c r="AL74" s="287"/>
      <c r="AP74" s="287"/>
      <c r="AQ74" s="287"/>
    </row>
    <row r="75" spans="5:43" s="286" customFormat="1">
      <c r="E75" s="288"/>
      <c r="F75" s="287"/>
      <c r="J75" s="287"/>
      <c r="K75" s="287"/>
      <c r="O75" s="287"/>
      <c r="P75" s="287"/>
      <c r="T75" s="287"/>
      <c r="U75" s="287"/>
      <c r="AA75" s="287"/>
      <c r="AB75" s="287"/>
      <c r="AF75" s="287"/>
      <c r="AG75" s="287"/>
      <c r="AK75" s="287"/>
      <c r="AL75" s="287"/>
      <c r="AP75" s="287"/>
      <c r="AQ75" s="287"/>
    </row>
    <row r="76" spans="5:43" s="286" customFormat="1">
      <c r="E76" s="288"/>
      <c r="F76" s="287"/>
      <c r="J76" s="287"/>
      <c r="K76" s="287"/>
      <c r="O76" s="287"/>
      <c r="P76" s="287"/>
      <c r="T76" s="287"/>
      <c r="U76" s="287"/>
      <c r="AA76" s="287"/>
      <c r="AB76" s="287"/>
      <c r="AF76" s="287"/>
      <c r="AG76" s="287"/>
      <c r="AK76" s="287"/>
      <c r="AL76" s="287"/>
      <c r="AP76" s="287"/>
      <c r="AQ76" s="287"/>
    </row>
    <row r="77" spans="5:43" s="286" customFormat="1">
      <c r="E77" s="287"/>
      <c r="F77" s="287"/>
      <c r="J77" s="287"/>
      <c r="K77" s="287"/>
      <c r="O77" s="287"/>
      <c r="P77" s="287"/>
      <c r="T77" s="287"/>
      <c r="U77" s="287"/>
      <c r="AA77" s="287"/>
      <c r="AB77" s="287"/>
      <c r="AF77" s="287"/>
      <c r="AG77" s="287"/>
      <c r="AK77" s="287"/>
      <c r="AL77" s="287"/>
      <c r="AP77" s="287"/>
      <c r="AQ77" s="287"/>
    </row>
    <row r="78" spans="5:43" s="286" customFormat="1">
      <c r="E78" s="287"/>
      <c r="F78" s="287"/>
      <c r="J78" s="287"/>
      <c r="K78" s="287"/>
      <c r="O78" s="287"/>
      <c r="P78" s="287"/>
      <c r="T78" s="287"/>
      <c r="U78" s="287"/>
      <c r="AA78" s="287"/>
      <c r="AB78" s="287"/>
      <c r="AF78" s="287"/>
      <c r="AG78" s="287"/>
      <c r="AK78" s="287"/>
      <c r="AL78" s="287"/>
      <c r="AP78" s="287"/>
      <c r="AQ78" s="287"/>
    </row>
    <row r="79" spans="5:43" s="286" customFormat="1">
      <c r="E79" s="287"/>
      <c r="F79" s="287"/>
      <c r="J79" s="287"/>
      <c r="K79" s="287"/>
      <c r="O79" s="287"/>
      <c r="P79" s="287"/>
      <c r="T79" s="287"/>
      <c r="U79" s="287"/>
      <c r="AA79" s="287"/>
      <c r="AB79" s="287"/>
      <c r="AF79" s="287"/>
      <c r="AG79" s="287"/>
      <c r="AK79" s="287"/>
      <c r="AL79" s="287"/>
      <c r="AP79" s="287"/>
      <c r="AQ79" s="287"/>
    </row>
    <row r="80" spans="5:43" s="286" customFormat="1">
      <c r="E80" s="287"/>
      <c r="F80" s="287"/>
      <c r="J80" s="287"/>
      <c r="K80" s="287"/>
      <c r="O80" s="287"/>
      <c r="P80" s="287"/>
      <c r="T80" s="287"/>
      <c r="U80" s="287"/>
      <c r="AA80" s="287"/>
      <c r="AB80" s="287"/>
      <c r="AF80" s="287"/>
      <c r="AG80" s="287"/>
      <c r="AK80" s="287"/>
      <c r="AL80" s="287"/>
      <c r="AP80" s="287"/>
      <c r="AQ80" s="287"/>
    </row>
    <row r="81" spans="5:43" s="286" customFormat="1">
      <c r="E81" s="287"/>
      <c r="F81" s="287"/>
      <c r="J81" s="287"/>
      <c r="K81" s="287"/>
      <c r="O81" s="287"/>
      <c r="P81" s="287"/>
      <c r="T81" s="287"/>
      <c r="U81" s="287"/>
      <c r="AA81" s="287"/>
      <c r="AB81" s="287"/>
      <c r="AF81" s="287"/>
      <c r="AG81" s="287"/>
      <c r="AK81" s="287"/>
      <c r="AL81" s="287"/>
      <c r="AP81" s="287"/>
      <c r="AQ81" s="287"/>
    </row>
    <row r="82" spans="5:43" s="286" customFormat="1">
      <c r="E82" s="287"/>
      <c r="F82" s="287"/>
      <c r="J82" s="287"/>
      <c r="K82" s="287"/>
      <c r="O82" s="287"/>
      <c r="P82" s="287"/>
      <c r="T82" s="287"/>
      <c r="U82" s="287"/>
      <c r="AA82" s="287"/>
      <c r="AB82" s="287"/>
      <c r="AF82" s="287"/>
      <c r="AG82" s="287"/>
      <c r="AK82" s="287"/>
      <c r="AL82" s="287"/>
      <c r="AP82" s="287"/>
      <c r="AQ82" s="287"/>
    </row>
    <row r="83" spans="5:43" s="286" customFormat="1">
      <c r="E83" s="287"/>
      <c r="F83" s="287"/>
      <c r="J83" s="287"/>
      <c r="K83" s="287"/>
      <c r="O83" s="287"/>
      <c r="P83" s="287"/>
      <c r="T83" s="287"/>
      <c r="U83" s="287"/>
      <c r="AA83" s="287"/>
      <c r="AB83" s="287"/>
      <c r="AF83" s="287"/>
      <c r="AG83" s="287"/>
      <c r="AK83" s="287"/>
      <c r="AL83" s="287"/>
      <c r="AP83" s="287"/>
      <c r="AQ83" s="287"/>
    </row>
    <row r="84" spans="5:43" s="286" customFormat="1">
      <c r="E84" s="287"/>
      <c r="F84" s="287"/>
      <c r="J84" s="287"/>
      <c r="K84" s="287"/>
      <c r="O84" s="287"/>
      <c r="P84" s="287"/>
      <c r="T84" s="287"/>
      <c r="U84" s="287"/>
      <c r="AA84" s="287"/>
      <c r="AB84" s="287"/>
      <c r="AF84" s="287"/>
      <c r="AG84" s="287"/>
      <c r="AK84" s="287"/>
      <c r="AL84" s="287"/>
      <c r="AP84" s="287"/>
      <c r="AQ84" s="287"/>
    </row>
    <row r="85" spans="5:43" s="286" customFormat="1">
      <c r="E85" s="287"/>
      <c r="F85" s="287"/>
      <c r="J85" s="287"/>
      <c r="K85" s="287"/>
      <c r="O85" s="287"/>
      <c r="P85" s="287"/>
      <c r="T85" s="287"/>
      <c r="U85" s="287"/>
      <c r="AA85" s="287"/>
      <c r="AB85" s="287"/>
      <c r="AF85" s="287"/>
      <c r="AG85" s="287"/>
      <c r="AK85" s="287"/>
      <c r="AL85" s="287"/>
      <c r="AP85" s="287"/>
      <c r="AQ85" s="287"/>
    </row>
    <row r="86" spans="5:43" s="286" customFormat="1">
      <c r="E86" s="287"/>
      <c r="F86" s="287"/>
      <c r="J86" s="287"/>
      <c r="K86" s="287"/>
      <c r="O86" s="287"/>
      <c r="P86" s="287"/>
      <c r="T86" s="287"/>
      <c r="U86" s="287"/>
      <c r="AA86" s="287"/>
      <c r="AB86" s="287"/>
      <c r="AF86" s="287"/>
      <c r="AG86" s="287"/>
      <c r="AK86" s="287"/>
      <c r="AL86" s="287"/>
      <c r="AP86" s="287"/>
      <c r="AQ86" s="287"/>
    </row>
    <row r="87" spans="5:43" s="286" customFormat="1">
      <c r="E87" s="287"/>
      <c r="F87" s="287"/>
      <c r="J87" s="287"/>
      <c r="K87" s="287"/>
      <c r="O87" s="287"/>
      <c r="P87" s="287"/>
      <c r="T87" s="287"/>
      <c r="U87" s="287"/>
      <c r="AA87" s="287"/>
      <c r="AB87" s="287"/>
      <c r="AF87" s="287"/>
      <c r="AG87" s="287"/>
      <c r="AK87" s="287"/>
      <c r="AL87" s="287"/>
      <c r="AP87" s="287"/>
      <c r="AQ87" s="287"/>
    </row>
    <row r="88" spans="5:43" s="286" customFormat="1">
      <c r="E88" s="287"/>
      <c r="F88" s="287"/>
      <c r="J88" s="287"/>
      <c r="K88" s="287"/>
      <c r="O88" s="287"/>
      <c r="P88" s="287"/>
      <c r="T88" s="287"/>
      <c r="U88" s="287"/>
      <c r="AA88" s="287"/>
      <c r="AB88" s="287"/>
      <c r="AF88" s="287"/>
      <c r="AG88" s="287"/>
      <c r="AK88" s="287"/>
      <c r="AL88" s="287"/>
      <c r="AP88" s="287"/>
      <c r="AQ88" s="287"/>
    </row>
    <row r="89" spans="5:43" s="286" customFormat="1">
      <c r="E89" s="287"/>
      <c r="F89" s="287"/>
      <c r="J89" s="287"/>
      <c r="K89" s="287"/>
      <c r="O89" s="287"/>
      <c r="P89" s="287"/>
      <c r="T89" s="287"/>
      <c r="U89" s="287"/>
      <c r="AA89" s="287"/>
      <c r="AB89" s="287"/>
      <c r="AF89" s="287"/>
      <c r="AG89" s="287"/>
      <c r="AK89" s="287"/>
      <c r="AL89" s="287"/>
      <c r="AP89" s="287"/>
      <c r="AQ89" s="287"/>
    </row>
    <row r="90" spans="5:43" s="286" customFormat="1">
      <c r="E90" s="287"/>
      <c r="F90" s="287"/>
      <c r="J90" s="287"/>
      <c r="K90" s="287"/>
      <c r="O90" s="287"/>
      <c r="P90" s="287"/>
      <c r="T90" s="287"/>
      <c r="U90" s="287"/>
      <c r="AA90" s="287"/>
      <c r="AB90" s="287"/>
      <c r="AF90" s="287"/>
      <c r="AG90" s="287"/>
      <c r="AK90" s="287"/>
      <c r="AL90" s="287"/>
      <c r="AP90" s="287"/>
      <c r="AQ90" s="287"/>
    </row>
    <row r="91" spans="5:43" s="286" customFormat="1">
      <c r="E91" s="287"/>
      <c r="F91" s="287"/>
      <c r="J91" s="287"/>
      <c r="K91" s="287"/>
      <c r="O91" s="287"/>
      <c r="P91" s="287"/>
      <c r="T91" s="287"/>
      <c r="U91" s="287"/>
      <c r="AA91" s="287"/>
      <c r="AB91" s="287"/>
      <c r="AF91" s="287"/>
      <c r="AG91" s="287"/>
      <c r="AK91" s="287"/>
      <c r="AL91" s="287"/>
      <c r="AP91" s="287"/>
      <c r="AQ91" s="287"/>
    </row>
    <row r="92" spans="5:43" s="286" customFormat="1">
      <c r="E92" s="287"/>
      <c r="F92" s="287"/>
      <c r="J92" s="287"/>
      <c r="K92" s="287"/>
      <c r="O92" s="287"/>
      <c r="P92" s="287"/>
      <c r="T92" s="287"/>
      <c r="U92" s="287"/>
      <c r="AA92" s="287"/>
      <c r="AB92" s="287"/>
      <c r="AF92" s="287"/>
      <c r="AG92" s="287"/>
      <c r="AK92" s="287"/>
      <c r="AL92" s="287"/>
      <c r="AP92" s="287"/>
      <c r="AQ92" s="287"/>
    </row>
    <row r="93" spans="5:43" s="286" customFormat="1">
      <c r="E93" s="287"/>
      <c r="F93" s="287"/>
      <c r="J93" s="287"/>
      <c r="K93" s="287"/>
      <c r="O93" s="287"/>
      <c r="P93" s="287"/>
      <c r="T93" s="287"/>
      <c r="U93" s="287"/>
      <c r="AA93" s="287"/>
      <c r="AB93" s="287"/>
      <c r="AF93" s="287"/>
      <c r="AG93" s="287"/>
      <c r="AK93" s="287"/>
      <c r="AL93" s="287"/>
      <c r="AP93" s="287"/>
      <c r="AQ93" s="287"/>
    </row>
    <row r="94" spans="5:43" s="286" customFormat="1">
      <c r="E94" s="287"/>
      <c r="F94" s="287"/>
      <c r="J94" s="287"/>
      <c r="K94" s="287"/>
      <c r="O94" s="287"/>
      <c r="P94" s="287"/>
      <c r="T94" s="287"/>
      <c r="U94" s="287"/>
      <c r="AA94" s="287"/>
      <c r="AB94" s="287"/>
      <c r="AF94" s="287"/>
      <c r="AG94" s="287"/>
      <c r="AK94" s="287"/>
      <c r="AL94" s="287"/>
      <c r="AP94" s="287"/>
      <c r="AQ94" s="287"/>
    </row>
    <row r="95" spans="5:43" s="286" customFormat="1">
      <c r="E95" s="287"/>
      <c r="F95" s="287"/>
      <c r="J95" s="287"/>
      <c r="K95" s="287"/>
      <c r="O95" s="287"/>
      <c r="P95" s="287"/>
      <c r="T95" s="287"/>
      <c r="U95" s="287"/>
      <c r="AA95" s="287"/>
      <c r="AB95" s="287"/>
      <c r="AF95" s="287"/>
      <c r="AG95" s="287"/>
      <c r="AK95" s="287"/>
      <c r="AL95" s="287"/>
      <c r="AP95" s="287"/>
      <c r="AQ95" s="287"/>
    </row>
    <row r="96" spans="5:43" s="286" customFormat="1">
      <c r="E96" s="287"/>
      <c r="F96" s="287"/>
      <c r="J96" s="287"/>
      <c r="K96" s="287"/>
      <c r="O96" s="287"/>
      <c r="P96" s="287"/>
      <c r="T96" s="287"/>
      <c r="U96" s="287"/>
      <c r="AA96" s="287"/>
      <c r="AB96" s="287"/>
      <c r="AF96" s="287"/>
      <c r="AG96" s="287"/>
      <c r="AK96" s="287"/>
      <c r="AL96" s="287"/>
      <c r="AP96" s="287"/>
      <c r="AQ96" s="287"/>
    </row>
    <row r="97" spans="5:43" s="286" customFormat="1">
      <c r="E97" s="287"/>
      <c r="F97" s="287"/>
      <c r="J97" s="287"/>
      <c r="K97" s="287"/>
      <c r="O97" s="287"/>
      <c r="P97" s="287"/>
      <c r="T97" s="287"/>
      <c r="U97" s="287"/>
      <c r="AA97" s="287"/>
      <c r="AB97" s="287"/>
      <c r="AF97" s="287"/>
      <c r="AG97" s="287"/>
      <c r="AK97" s="287"/>
      <c r="AL97" s="287"/>
      <c r="AP97" s="287"/>
      <c r="AQ97" s="287"/>
    </row>
    <row r="98" spans="5:43" s="286" customFormat="1">
      <c r="E98" s="287"/>
      <c r="F98" s="287"/>
      <c r="J98" s="287"/>
      <c r="K98" s="287"/>
      <c r="O98" s="287"/>
      <c r="P98" s="287"/>
      <c r="T98" s="287"/>
      <c r="U98" s="287"/>
      <c r="AA98" s="287"/>
      <c r="AB98" s="287"/>
      <c r="AF98" s="287"/>
      <c r="AG98" s="287"/>
      <c r="AK98" s="287"/>
      <c r="AL98" s="287"/>
      <c r="AP98" s="287"/>
      <c r="AQ98" s="287"/>
    </row>
    <row r="99" spans="5:43" s="286" customFormat="1">
      <c r="E99" s="287"/>
      <c r="F99" s="287"/>
      <c r="J99" s="287"/>
      <c r="K99" s="287"/>
      <c r="O99" s="287"/>
      <c r="P99" s="287"/>
      <c r="T99" s="287"/>
      <c r="U99" s="287"/>
      <c r="AA99" s="287"/>
      <c r="AB99" s="287"/>
      <c r="AF99" s="287"/>
      <c r="AG99" s="287"/>
      <c r="AK99" s="287"/>
      <c r="AL99" s="287"/>
      <c r="AP99" s="287"/>
      <c r="AQ99" s="287"/>
    </row>
    <row r="100" spans="5:43" s="286" customFormat="1">
      <c r="E100" s="287"/>
      <c r="F100" s="287"/>
      <c r="J100" s="287"/>
      <c r="K100" s="287"/>
      <c r="O100" s="287"/>
      <c r="P100" s="287"/>
      <c r="T100" s="287"/>
      <c r="U100" s="287"/>
      <c r="AA100" s="287"/>
      <c r="AB100" s="287"/>
      <c r="AF100" s="287"/>
      <c r="AG100" s="287"/>
      <c r="AK100" s="287"/>
      <c r="AL100" s="287"/>
      <c r="AP100" s="287"/>
      <c r="AQ100" s="287"/>
    </row>
    <row r="101" spans="5:43" s="286" customFormat="1">
      <c r="E101" s="287"/>
      <c r="F101" s="287"/>
      <c r="J101" s="287"/>
      <c r="K101" s="287"/>
      <c r="O101" s="287"/>
      <c r="P101" s="287"/>
      <c r="T101" s="287"/>
      <c r="U101" s="287"/>
      <c r="AA101" s="287"/>
      <c r="AB101" s="287"/>
      <c r="AF101" s="287"/>
      <c r="AG101" s="287"/>
      <c r="AK101" s="287"/>
      <c r="AL101" s="287"/>
      <c r="AP101" s="287"/>
      <c r="AQ101" s="287"/>
    </row>
    <row r="102" spans="5:43" s="286" customFormat="1">
      <c r="E102" s="287"/>
      <c r="F102" s="287"/>
      <c r="J102" s="287"/>
      <c r="K102" s="287"/>
      <c r="O102" s="287"/>
      <c r="P102" s="287"/>
      <c r="T102" s="287"/>
      <c r="U102" s="287"/>
      <c r="AA102" s="287"/>
      <c r="AB102" s="287"/>
      <c r="AF102" s="287"/>
      <c r="AG102" s="287"/>
      <c r="AK102" s="287"/>
      <c r="AL102" s="287"/>
      <c r="AP102" s="287"/>
      <c r="AQ102" s="287"/>
    </row>
    <row r="103" spans="5:43" s="286" customFormat="1">
      <c r="E103" s="287"/>
      <c r="F103" s="287"/>
      <c r="J103" s="287"/>
      <c r="K103" s="287"/>
      <c r="O103" s="287"/>
      <c r="P103" s="287"/>
      <c r="T103" s="287"/>
      <c r="U103" s="287"/>
      <c r="AA103" s="287"/>
      <c r="AB103" s="287"/>
      <c r="AF103" s="287"/>
      <c r="AG103" s="287"/>
      <c r="AK103" s="287"/>
      <c r="AL103" s="287"/>
      <c r="AP103" s="287"/>
      <c r="AQ103" s="287"/>
    </row>
    <row r="104" spans="5:43" s="286" customFormat="1">
      <c r="E104" s="287"/>
      <c r="F104" s="287"/>
      <c r="J104" s="287"/>
      <c r="K104" s="287"/>
      <c r="O104" s="287"/>
      <c r="P104" s="287"/>
      <c r="T104" s="287"/>
      <c r="U104" s="287"/>
      <c r="AA104" s="287"/>
      <c r="AB104" s="287"/>
      <c r="AF104" s="287"/>
      <c r="AG104" s="287"/>
      <c r="AK104" s="287"/>
      <c r="AL104" s="287"/>
      <c r="AP104" s="287"/>
      <c r="AQ104" s="287"/>
    </row>
    <row r="105" spans="5:43" s="286" customFormat="1">
      <c r="E105" s="287"/>
      <c r="F105" s="287"/>
      <c r="J105" s="287"/>
      <c r="K105" s="287"/>
      <c r="O105" s="287"/>
      <c r="P105" s="287"/>
      <c r="T105" s="287"/>
      <c r="U105" s="287"/>
      <c r="AA105" s="287"/>
      <c r="AB105" s="287"/>
      <c r="AF105" s="287"/>
      <c r="AG105" s="287"/>
      <c r="AK105" s="287"/>
      <c r="AL105" s="287"/>
      <c r="AP105" s="287"/>
      <c r="AQ105" s="287"/>
    </row>
    <row r="106" spans="5:43" s="286" customFormat="1">
      <c r="E106" s="287"/>
      <c r="F106" s="287"/>
      <c r="J106" s="287"/>
      <c r="K106" s="287"/>
      <c r="O106" s="287"/>
      <c r="P106" s="287"/>
      <c r="T106" s="287"/>
      <c r="U106" s="287"/>
      <c r="AA106" s="287"/>
      <c r="AB106" s="287"/>
      <c r="AF106" s="287"/>
      <c r="AG106" s="287"/>
      <c r="AK106" s="287"/>
      <c r="AL106" s="287"/>
      <c r="AP106" s="287"/>
      <c r="AQ106" s="287"/>
    </row>
    <row r="107" spans="5:43" s="286" customFormat="1">
      <c r="E107" s="287"/>
      <c r="F107" s="287"/>
      <c r="J107" s="287"/>
      <c r="K107" s="287"/>
      <c r="O107" s="287"/>
      <c r="P107" s="287"/>
      <c r="T107" s="287"/>
      <c r="U107" s="287"/>
      <c r="AA107" s="287"/>
      <c r="AB107" s="287"/>
      <c r="AF107" s="287"/>
      <c r="AG107" s="287"/>
      <c r="AK107" s="287"/>
      <c r="AL107" s="287"/>
      <c r="AP107" s="287"/>
      <c r="AQ107" s="287"/>
    </row>
    <row r="108" spans="5:43" s="286" customFormat="1">
      <c r="E108" s="287"/>
      <c r="F108" s="287"/>
      <c r="J108" s="287"/>
      <c r="K108" s="287"/>
      <c r="O108" s="287"/>
      <c r="P108" s="287"/>
      <c r="T108" s="287"/>
      <c r="U108" s="287"/>
      <c r="AA108" s="287"/>
      <c r="AB108" s="287"/>
      <c r="AF108" s="287"/>
      <c r="AG108" s="287"/>
      <c r="AK108" s="287"/>
      <c r="AL108" s="287"/>
      <c r="AP108" s="287"/>
      <c r="AQ108" s="287"/>
    </row>
    <row r="109" spans="5:43" s="286" customFormat="1">
      <c r="E109" s="287"/>
      <c r="F109" s="287"/>
      <c r="J109" s="287"/>
      <c r="K109" s="287"/>
      <c r="O109" s="287"/>
      <c r="P109" s="287"/>
      <c r="T109" s="287"/>
      <c r="U109" s="287"/>
      <c r="AA109" s="287"/>
      <c r="AB109" s="287"/>
      <c r="AF109" s="287"/>
      <c r="AG109" s="287"/>
      <c r="AK109" s="287"/>
      <c r="AL109" s="287"/>
      <c r="AP109" s="287"/>
      <c r="AQ109" s="287"/>
    </row>
    <row r="110" spans="5:43" s="286" customFormat="1">
      <c r="E110" s="287"/>
      <c r="F110" s="287"/>
      <c r="J110" s="287"/>
      <c r="K110" s="287"/>
      <c r="O110" s="287"/>
      <c r="P110" s="287"/>
      <c r="T110" s="287"/>
      <c r="U110" s="287"/>
      <c r="AA110" s="287"/>
      <c r="AB110" s="287"/>
      <c r="AF110" s="287"/>
      <c r="AG110" s="287"/>
      <c r="AK110" s="287"/>
      <c r="AL110" s="287"/>
      <c r="AP110" s="287"/>
      <c r="AQ110" s="287"/>
    </row>
    <row r="111" spans="5:43" s="286" customFormat="1">
      <c r="E111" s="287"/>
      <c r="F111" s="287"/>
      <c r="J111" s="287"/>
      <c r="K111" s="287"/>
      <c r="O111" s="287"/>
      <c r="P111" s="287"/>
      <c r="T111" s="287"/>
      <c r="U111" s="287"/>
      <c r="AA111" s="287"/>
      <c r="AB111" s="287"/>
      <c r="AF111" s="287"/>
      <c r="AG111" s="287"/>
      <c r="AK111" s="287"/>
      <c r="AL111" s="287"/>
      <c r="AP111" s="287"/>
      <c r="AQ111" s="287"/>
    </row>
    <row r="112" spans="5:43" s="286" customFormat="1">
      <c r="E112" s="287"/>
      <c r="F112" s="287"/>
      <c r="J112" s="287"/>
      <c r="K112" s="287"/>
      <c r="O112" s="287"/>
      <c r="P112" s="287"/>
      <c r="T112" s="287"/>
      <c r="U112" s="287"/>
      <c r="AA112" s="287"/>
      <c r="AB112" s="287"/>
      <c r="AF112" s="287"/>
      <c r="AG112" s="287"/>
      <c r="AK112" s="287"/>
      <c r="AL112" s="287"/>
      <c r="AP112" s="287"/>
      <c r="AQ112" s="287"/>
    </row>
    <row r="113" spans="5:43" s="286" customFormat="1">
      <c r="E113" s="287"/>
      <c r="F113" s="287"/>
      <c r="J113" s="287"/>
      <c r="K113" s="287"/>
      <c r="O113" s="287"/>
      <c r="P113" s="287"/>
      <c r="T113" s="287"/>
      <c r="U113" s="287"/>
      <c r="AA113" s="287"/>
      <c r="AB113" s="287"/>
      <c r="AF113" s="287"/>
      <c r="AG113" s="287"/>
      <c r="AK113" s="287"/>
      <c r="AL113" s="287"/>
      <c r="AP113" s="287"/>
      <c r="AQ113" s="287"/>
    </row>
    <row r="114" spans="5:43" s="286" customFormat="1">
      <c r="E114" s="287"/>
      <c r="F114" s="287"/>
      <c r="J114" s="287"/>
      <c r="K114" s="287"/>
      <c r="O114" s="287"/>
      <c r="P114" s="287"/>
      <c r="T114" s="287"/>
      <c r="U114" s="287"/>
      <c r="AA114" s="287"/>
      <c r="AB114" s="287"/>
      <c r="AF114" s="287"/>
      <c r="AG114" s="287"/>
      <c r="AK114" s="287"/>
      <c r="AL114" s="287"/>
      <c r="AP114" s="287"/>
      <c r="AQ114" s="287"/>
    </row>
    <row r="115" spans="5:43" s="286" customFormat="1">
      <c r="E115" s="287"/>
      <c r="F115" s="287"/>
      <c r="J115" s="287"/>
      <c r="K115" s="287"/>
      <c r="O115" s="287"/>
      <c r="P115" s="287"/>
      <c r="T115" s="287"/>
      <c r="U115" s="287"/>
      <c r="AA115" s="287"/>
      <c r="AB115" s="287"/>
      <c r="AF115" s="287"/>
      <c r="AG115" s="287"/>
      <c r="AK115" s="287"/>
      <c r="AL115" s="287"/>
      <c r="AP115" s="287"/>
      <c r="AQ115" s="287"/>
    </row>
    <row r="116" spans="5:43" s="286" customFormat="1">
      <c r="E116" s="287"/>
      <c r="F116" s="287"/>
      <c r="J116" s="287"/>
      <c r="K116" s="287"/>
      <c r="O116" s="287"/>
      <c r="P116" s="287"/>
      <c r="T116" s="287"/>
      <c r="U116" s="287"/>
      <c r="AA116" s="287"/>
      <c r="AB116" s="287"/>
      <c r="AF116" s="287"/>
      <c r="AG116" s="287"/>
      <c r="AK116" s="287"/>
      <c r="AL116" s="287"/>
      <c r="AP116" s="287"/>
      <c r="AQ116" s="287"/>
    </row>
    <row r="117" spans="5:43" s="286" customFormat="1">
      <c r="E117" s="287"/>
      <c r="F117" s="287"/>
      <c r="J117" s="287"/>
      <c r="K117" s="287"/>
      <c r="O117" s="287"/>
      <c r="P117" s="287"/>
      <c r="T117" s="287"/>
      <c r="U117" s="287"/>
      <c r="AA117" s="287"/>
      <c r="AB117" s="287"/>
      <c r="AF117" s="287"/>
      <c r="AG117" s="287"/>
      <c r="AK117" s="287"/>
      <c r="AL117" s="287"/>
      <c r="AP117" s="287"/>
      <c r="AQ117" s="287"/>
    </row>
    <row r="118" spans="5:43" s="286" customFormat="1">
      <c r="E118" s="287"/>
      <c r="F118" s="287"/>
      <c r="J118" s="287"/>
      <c r="K118" s="287"/>
      <c r="O118" s="287"/>
      <c r="P118" s="287"/>
      <c r="T118" s="287"/>
      <c r="U118" s="287"/>
      <c r="AA118" s="287"/>
      <c r="AB118" s="287"/>
      <c r="AF118" s="287"/>
      <c r="AG118" s="287"/>
      <c r="AK118" s="287"/>
      <c r="AL118" s="287"/>
      <c r="AP118" s="287"/>
      <c r="AQ118" s="287"/>
    </row>
    <row r="119" spans="5:43" s="286" customFormat="1">
      <c r="E119" s="287"/>
      <c r="F119" s="287"/>
      <c r="J119" s="287"/>
      <c r="K119" s="287"/>
      <c r="O119" s="287"/>
      <c r="P119" s="287"/>
      <c r="T119" s="287"/>
      <c r="U119" s="287"/>
      <c r="AA119" s="287"/>
      <c r="AB119" s="287"/>
      <c r="AF119" s="287"/>
      <c r="AG119" s="287"/>
      <c r="AK119" s="287"/>
      <c r="AL119" s="287"/>
      <c r="AP119" s="287"/>
      <c r="AQ119" s="287"/>
    </row>
    <row r="120" spans="5:43" s="286" customFormat="1">
      <c r="E120" s="287"/>
      <c r="F120" s="287"/>
      <c r="J120" s="287"/>
      <c r="K120" s="287"/>
      <c r="O120" s="287"/>
      <c r="P120" s="287"/>
      <c r="T120" s="287"/>
      <c r="U120" s="287"/>
      <c r="AA120" s="287"/>
      <c r="AB120" s="287"/>
      <c r="AF120" s="287"/>
      <c r="AG120" s="287"/>
      <c r="AK120" s="287"/>
      <c r="AL120" s="287"/>
      <c r="AP120" s="287"/>
      <c r="AQ120" s="287"/>
    </row>
    <row r="121" spans="5:43" s="286" customFormat="1">
      <c r="E121" s="287"/>
      <c r="F121" s="287"/>
      <c r="J121" s="287"/>
      <c r="K121" s="287"/>
      <c r="O121" s="287"/>
      <c r="P121" s="287"/>
      <c r="T121" s="287"/>
      <c r="U121" s="287"/>
      <c r="AA121" s="287"/>
      <c r="AB121" s="287"/>
      <c r="AF121" s="287"/>
      <c r="AG121" s="287"/>
      <c r="AK121" s="287"/>
      <c r="AL121" s="287"/>
      <c r="AP121" s="287"/>
      <c r="AQ121" s="287"/>
    </row>
    <row r="122" spans="5:43" s="286" customFormat="1">
      <c r="E122" s="287"/>
      <c r="F122" s="287"/>
      <c r="J122" s="287"/>
      <c r="K122" s="287"/>
      <c r="O122" s="287"/>
      <c r="P122" s="287"/>
      <c r="T122" s="287"/>
      <c r="U122" s="287"/>
      <c r="AA122" s="287"/>
      <c r="AB122" s="287"/>
      <c r="AF122" s="287"/>
      <c r="AG122" s="287"/>
      <c r="AK122" s="287"/>
      <c r="AL122" s="287"/>
      <c r="AP122" s="287"/>
      <c r="AQ122" s="287"/>
    </row>
    <row r="123" spans="5:43" s="286" customFormat="1">
      <c r="E123" s="287"/>
      <c r="F123" s="287"/>
      <c r="J123" s="287"/>
      <c r="K123" s="287"/>
      <c r="O123" s="287"/>
      <c r="P123" s="287"/>
      <c r="T123" s="287"/>
      <c r="U123" s="287"/>
      <c r="AA123" s="287"/>
      <c r="AB123" s="287"/>
      <c r="AF123" s="287"/>
      <c r="AG123" s="287"/>
      <c r="AK123" s="287"/>
      <c r="AL123" s="287"/>
      <c r="AP123" s="287"/>
      <c r="AQ123" s="287"/>
    </row>
    <row r="124" spans="5:43" s="286" customFormat="1">
      <c r="E124" s="287"/>
      <c r="F124" s="287"/>
      <c r="J124" s="287"/>
      <c r="K124" s="287"/>
      <c r="O124" s="287"/>
      <c r="P124" s="287"/>
      <c r="T124" s="287"/>
      <c r="U124" s="287"/>
      <c r="AA124" s="287"/>
      <c r="AB124" s="287"/>
      <c r="AF124" s="287"/>
      <c r="AG124" s="287"/>
      <c r="AK124" s="287"/>
      <c r="AL124" s="287"/>
      <c r="AP124" s="287"/>
      <c r="AQ124" s="287"/>
    </row>
    <row r="125" spans="5:43" s="286" customFormat="1">
      <c r="E125" s="287"/>
      <c r="F125" s="287"/>
      <c r="J125" s="287"/>
      <c r="K125" s="287"/>
      <c r="O125" s="287"/>
      <c r="P125" s="287"/>
      <c r="T125" s="287"/>
      <c r="U125" s="287"/>
      <c r="AA125" s="287"/>
      <c r="AB125" s="287"/>
      <c r="AF125" s="287"/>
      <c r="AG125" s="287"/>
      <c r="AK125" s="287"/>
      <c r="AL125" s="287"/>
      <c r="AP125" s="287"/>
      <c r="AQ125" s="287"/>
    </row>
    <row r="126" spans="5:43" s="286" customFormat="1">
      <c r="E126" s="287"/>
      <c r="F126" s="287"/>
      <c r="J126" s="287"/>
      <c r="K126" s="287"/>
      <c r="O126" s="287"/>
      <c r="P126" s="287"/>
      <c r="T126" s="287"/>
      <c r="U126" s="287"/>
      <c r="AA126" s="287"/>
      <c r="AB126" s="287"/>
      <c r="AF126" s="287"/>
      <c r="AG126" s="287"/>
      <c r="AK126" s="287"/>
      <c r="AL126" s="287"/>
      <c r="AP126" s="287"/>
      <c r="AQ126" s="287"/>
    </row>
    <row r="127" spans="5:43" s="286" customFormat="1">
      <c r="E127" s="287"/>
      <c r="F127" s="287"/>
      <c r="J127" s="287"/>
      <c r="K127" s="287"/>
      <c r="O127" s="287"/>
      <c r="P127" s="287"/>
      <c r="T127" s="287"/>
      <c r="U127" s="287"/>
      <c r="AA127" s="287"/>
      <c r="AB127" s="287"/>
      <c r="AF127" s="287"/>
      <c r="AG127" s="287"/>
      <c r="AK127" s="287"/>
      <c r="AL127" s="287"/>
      <c r="AP127" s="287"/>
      <c r="AQ127" s="287"/>
    </row>
    <row r="128" spans="5:43" s="286" customFormat="1">
      <c r="E128" s="287"/>
      <c r="F128" s="287"/>
      <c r="J128" s="287"/>
      <c r="K128" s="287"/>
      <c r="O128" s="287"/>
      <c r="P128" s="287"/>
      <c r="T128" s="287"/>
      <c r="U128" s="287"/>
      <c r="AA128" s="287"/>
      <c r="AB128" s="287"/>
      <c r="AF128" s="287"/>
      <c r="AG128" s="287"/>
      <c r="AK128" s="287"/>
      <c r="AL128" s="287"/>
      <c r="AP128" s="287"/>
      <c r="AQ128" s="287"/>
    </row>
    <row r="129" spans="5:43" s="286" customFormat="1">
      <c r="E129" s="287"/>
      <c r="F129" s="287"/>
      <c r="J129" s="287"/>
      <c r="K129" s="287"/>
      <c r="O129" s="287"/>
      <c r="P129" s="287"/>
      <c r="T129" s="287"/>
      <c r="U129" s="287"/>
      <c r="AA129" s="287"/>
      <c r="AB129" s="287"/>
      <c r="AF129" s="287"/>
      <c r="AG129" s="287"/>
      <c r="AK129" s="287"/>
      <c r="AL129" s="287"/>
      <c r="AP129" s="287"/>
      <c r="AQ129" s="287"/>
    </row>
    <row r="130" spans="5:43" s="286" customFormat="1">
      <c r="E130" s="287"/>
      <c r="F130" s="287"/>
      <c r="J130" s="287"/>
      <c r="K130" s="287"/>
      <c r="O130" s="287"/>
      <c r="P130" s="287"/>
      <c r="T130" s="287"/>
      <c r="U130" s="287"/>
      <c r="AA130" s="287"/>
      <c r="AB130" s="287"/>
      <c r="AF130" s="287"/>
      <c r="AG130" s="287"/>
      <c r="AK130" s="287"/>
      <c r="AL130" s="287"/>
      <c r="AP130" s="287"/>
      <c r="AQ130" s="287"/>
    </row>
    <row r="131" spans="5:43" s="286" customFormat="1">
      <c r="E131" s="287"/>
      <c r="F131" s="287"/>
      <c r="J131" s="287"/>
      <c r="K131" s="287"/>
      <c r="O131" s="287"/>
      <c r="P131" s="287"/>
      <c r="T131" s="287"/>
      <c r="U131" s="287"/>
      <c r="AA131" s="287"/>
      <c r="AB131" s="287"/>
      <c r="AF131" s="287"/>
      <c r="AG131" s="287"/>
      <c r="AK131" s="287"/>
      <c r="AL131" s="287"/>
      <c r="AP131" s="287"/>
      <c r="AQ131" s="287"/>
    </row>
    <row r="132" spans="5:43" s="286" customFormat="1">
      <c r="E132" s="287"/>
      <c r="F132" s="287"/>
      <c r="J132" s="287"/>
      <c r="K132" s="287"/>
      <c r="O132" s="287"/>
      <c r="P132" s="287"/>
      <c r="T132" s="287"/>
      <c r="U132" s="287"/>
      <c r="AA132" s="287"/>
      <c r="AB132" s="287"/>
      <c r="AF132" s="287"/>
      <c r="AG132" s="287"/>
      <c r="AK132" s="287"/>
      <c r="AL132" s="287"/>
      <c r="AP132" s="287"/>
      <c r="AQ132" s="287"/>
    </row>
    <row r="133" spans="5:43" s="286" customFormat="1">
      <c r="E133" s="287"/>
      <c r="F133" s="287"/>
      <c r="J133" s="287"/>
      <c r="K133" s="287"/>
      <c r="O133" s="287"/>
      <c r="P133" s="287"/>
      <c r="T133" s="287"/>
      <c r="U133" s="287"/>
      <c r="AA133" s="287"/>
      <c r="AB133" s="287"/>
      <c r="AF133" s="287"/>
      <c r="AG133" s="287"/>
      <c r="AK133" s="287"/>
      <c r="AL133" s="287"/>
      <c r="AP133" s="287"/>
      <c r="AQ133" s="287"/>
    </row>
    <row r="134" spans="5:43" s="286" customFormat="1">
      <c r="E134" s="287"/>
      <c r="F134" s="287"/>
      <c r="J134" s="287"/>
      <c r="K134" s="287"/>
      <c r="O134" s="287"/>
      <c r="P134" s="287"/>
      <c r="T134" s="287"/>
      <c r="U134" s="287"/>
      <c r="AA134" s="287"/>
      <c r="AB134" s="287"/>
      <c r="AF134" s="287"/>
      <c r="AG134" s="287"/>
      <c r="AK134" s="287"/>
      <c r="AL134" s="287"/>
      <c r="AP134" s="287"/>
      <c r="AQ134" s="287"/>
    </row>
    <row r="135" spans="5:43" s="286" customFormat="1">
      <c r="E135" s="287"/>
      <c r="F135" s="287"/>
      <c r="J135" s="287"/>
      <c r="K135" s="287"/>
      <c r="O135" s="287"/>
      <c r="P135" s="287"/>
      <c r="T135" s="287"/>
      <c r="U135" s="287"/>
      <c r="AA135" s="287"/>
      <c r="AB135" s="287"/>
      <c r="AF135" s="287"/>
      <c r="AG135" s="287"/>
      <c r="AK135" s="287"/>
      <c r="AL135" s="287"/>
      <c r="AP135" s="287"/>
      <c r="AQ135" s="287"/>
    </row>
    <row r="136" spans="5:43" s="286" customFormat="1">
      <c r="E136" s="287"/>
      <c r="F136" s="287"/>
      <c r="J136" s="287"/>
      <c r="K136" s="287"/>
      <c r="O136" s="287"/>
      <c r="P136" s="287"/>
      <c r="T136" s="287"/>
      <c r="U136" s="287"/>
      <c r="AA136" s="287"/>
      <c r="AB136" s="287"/>
      <c r="AF136" s="287"/>
      <c r="AG136" s="287"/>
      <c r="AK136" s="287"/>
      <c r="AL136" s="287"/>
      <c r="AP136" s="287"/>
      <c r="AQ136" s="287"/>
    </row>
    <row r="137" spans="5:43" s="286" customFormat="1">
      <c r="E137" s="287"/>
      <c r="F137" s="287"/>
      <c r="J137" s="287"/>
      <c r="K137" s="287"/>
      <c r="O137" s="287"/>
      <c r="P137" s="287"/>
      <c r="T137" s="287"/>
      <c r="U137" s="287"/>
      <c r="AA137" s="287"/>
      <c r="AB137" s="287"/>
      <c r="AF137" s="287"/>
      <c r="AG137" s="287"/>
      <c r="AK137" s="287"/>
      <c r="AL137" s="287"/>
      <c r="AP137" s="287"/>
      <c r="AQ137" s="287"/>
    </row>
    <row r="138" spans="5:43" s="286" customFormat="1">
      <c r="E138" s="287"/>
      <c r="F138" s="287"/>
      <c r="J138" s="287"/>
      <c r="K138" s="287"/>
      <c r="O138" s="287"/>
      <c r="P138" s="287"/>
      <c r="T138" s="287"/>
      <c r="U138" s="287"/>
      <c r="AA138" s="287"/>
      <c r="AB138" s="287"/>
      <c r="AF138" s="287"/>
      <c r="AG138" s="287"/>
      <c r="AK138" s="287"/>
      <c r="AL138" s="287"/>
      <c r="AP138" s="287"/>
      <c r="AQ138" s="287"/>
    </row>
    <row r="139" spans="5:43" s="286" customFormat="1">
      <c r="E139" s="287"/>
      <c r="F139" s="287"/>
      <c r="J139" s="287"/>
      <c r="K139" s="287"/>
      <c r="O139" s="287"/>
      <c r="P139" s="287"/>
      <c r="T139" s="287"/>
      <c r="U139" s="287"/>
      <c r="AA139" s="287"/>
      <c r="AB139" s="287"/>
      <c r="AF139" s="287"/>
      <c r="AG139" s="287"/>
      <c r="AK139" s="287"/>
      <c r="AL139" s="287"/>
      <c r="AP139" s="287"/>
      <c r="AQ139" s="287"/>
    </row>
    <row r="140" spans="5:43" s="286" customFormat="1">
      <c r="E140" s="287"/>
      <c r="F140" s="287"/>
      <c r="J140" s="287"/>
      <c r="K140" s="287"/>
      <c r="O140" s="287"/>
      <c r="P140" s="287"/>
      <c r="T140" s="287"/>
      <c r="U140" s="287"/>
      <c r="AA140" s="287"/>
      <c r="AB140" s="287"/>
      <c r="AF140" s="287"/>
      <c r="AG140" s="287"/>
      <c r="AK140" s="287"/>
      <c r="AL140" s="287"/>
      <c r="AP140" s="287"/>
      <c r="AQ140" s="287"/>
    </row>
    <row r="141" spans="5:43" s="286" customFormat="1">
      <c r="E141" s="287"/>
      <c r="F141" s="287"/>
      <c r="J141" s="287"/>
      <c r="K141" s="287"/>
      <c r="O141" s="287"/>
      <c r="P141" s="287"/>
      <c r="T141" s="287"/>
      <c r="U141" s="287"/>
      <c r="AA141" s="287"/>
      <c r="AB141" s="287"/>
      <c r="AF141" s="287"/>
      <c r="AG141" s="287"/>
      <c r="AK141" s="287"/>
      <c r="AL141" s="287"/>
      <c r="AP141" s="287"/>
      <c r="AQ141" s="287"/>
    </row>
    <row r="142" spans="5:43" s="286" customFormat="1">
      <c r="E142" s="287"/>
      <c r="F142" s="287"/>
      <c r="J142" s="287"/>
      <c r="K142" s="287"/>
      <c r="O142" s="287"/>
      <c r="P142" s="287"/>
      <c r="T142" s="287"/>
      <c r="U142" s="287"/>
      <c r="AA142" s="287"/>
      <c r="AB142" s="287"/>
      <c r="AF142" s="287"/>
      <c r="AG142" s="287"/>
      <c r="AK142" s="287"/>
      <c r="AL142" s="287"/>
      <c r="AP142" s="287"/>
      <c r="AQ142" s="287"/>
    </row>
    <row r="143" spans="5:43" s="286" customFormat="1">
      <c r="E143" s="287"/>
      <c r="F143" s="287"/>
      <c r="J143" s="287"/>
      <c r="K143" s="287"/>
      <c r="O143" s="287"/>
      <c r="P143" s="287"/>
      <c r="T143" s="287"/>
      <c r="U143" s="287"/>
      <c r="AA143" s="287"/>
      <c r="AB143" s="287"/>
      <c r="AF143" s="287"/>
      <c r="AG143" s="287"/>
      <c r="AK143" s="287"/>
      <c r="AL143" s="287"/>
      <c r="AP143" s="287"/>
      <c r="AQ143" s="287"/>
    </row>
    <row r="144" spans="5:43" s="286" customFormat="1">
      <c r="E144" s="287"/>
      <c r="F144" s="287"/>
      <c r="J144" s="287"/>
      <c r="K144" s="287"/>
      <c r="O144" s="287"/>
      <c r="P144" s="287"/>
      <c r="T144" s="287"/>
      <c r="U144" s="287"/>
      <c r="AA144" s="287"/>
      <c r="AB144" s="287"/>
      <c r="AF144" s="287"/>
      <c r="AG144" s="287"/>
      <c r="AK144" s="287"/>
      <c r="AL144" s="287"/>
      <c r="AP144" s="287"/>
      <c r="AQ144" s="287"/>
    </row>
    <row r="145" spans="5:43" s="286" customFormat="1">
      <c r="E145" s="287"/>
      <c r="F145" s="287"/>
      <c r="J145" s="287"/>
      <c r="K145" s="287"/>
      <c r="O145" s="287"/>
      <c r="P145" s="287"/>
      <c r="T145" s="287"/>
      <c r="U145" s="287"/>
      <c r="AA145" s="287"/>
      <c r="AB145" s="287"/>
      <c r="AF145" s="287"/>
      <c r="AG145" s="287"/>
      <c r="AK145" s="287"/>
      <c r="AL145" s="287"/>
      <c r="AP145" s="287"/>
      <c r="AQ145" s="287"/>
    </row>
    <row r="146" spans="5:43" s="286" customFormat="1">
      <c r="E146" s="287"/>
      <c r="F146" s="287"/>
      <c r="J146" s="287"/>
      <c r="K146" s="287"/>
      <c r="O146" s="287"/>
      <c r="P146" s="287"/>
      <c r="T146" s="287"/>
      <c r="U146" s="287"/>
      <c r="AA146" s="287"/>
      <c r="AB146" s="287"/>
      <c r="AF146" s="287"/>
      <c r="AG146" s="287"/>
      <c r="AK146" s="287"/>
      <c r="AL146" s="287"/>
      <c r="AP146" s="287"/>
      <c r="AQ146" s="287"/>
    </row>
    <row r="147" spans="5:43" s="286" customFormat="1">
      <c r="E147" s="287"/>
      <c r="F147" s="287"/>
      <c r="J147" s="287"/>
      <c r="K147" s="287"/>
      <c r="O147" s="287"/>
      <c r="P147" s="287"/>
      <c r="T147" s="287"/>
      <c r="U147" s="287"/>
      <c r="AA147" s="287"/>
      <c r="AB147" s="287"/>
      <c r="AF147" s="287"/>
      <c r="AG147" s="287"/>
      <c r="AK147" s="287"/>
      <c r="AL147" s="287"/>
      <c r="AP147" s="287"/>
      <c r="AQ147" s="287"/>
    </row>
    <row r="148" spans="5:43" s="286" customFormat="1">
      <c r="E148" s="287"/>
      <c r="F148" s="287"/>
      <c r="J148" s="287"/>
      <c r="K148" s="287"/>
      <c r="O148" s="287"/>
      <c r="P148" s="287"/>
      <c r="T148" s="287"/>
      <c r="U148" s="287"/>
      <c r="AA148" s="287"/>
      <c r="AB148" s="287"/>
      <c r="AF148" s="287"/>
      <c r="AG148" s="287"/>
      <c r="AK148" s="287"/>
      <c r="AL148" s="287"/>
      <c r="AP148" s="287"/>
      <c r="AQ148" s="287"/>
    </row>
    <row r="149" spans="5:43" s="286" customFormat="1">
      <c r="E149" s="287"/>
      <c r="F149" s="287"/>
      <c r="J149" s="287"/>
      <c r="K149" s="287"/>
      <c r="O149" s="287"/>
      <c r="P149" s="287"/>
      <c r="T149" s="287"/>
      <c r="U149" s="287"/>
      <c r="AA149" s="287"/>
      <c r="AB149" s="287"/>
      <c r="AF149" s="287"/>
      <c r="AG149" s="287"/>
      <c r="AK149" s="287"/>
      <c r="AL149" s="287"/>
      <c r="AP149" s="287"/>
      <c r="AQ149" s="287"/>
    </row>
    <row r="150" spans="5:43" s="286" customFormat="1">
      <c r="E150" s="287"/>
      <c r="F150" s="287"/>
      <c r="J150" s="287"/>
      <c r="K150" s="287"/>
      <c r="O150" s="287"/>
      <c r="P150" s="287"/>
      <c r="T150" s="287"/>
      <c r="U150" s="287"/>
      <c r="AA150" s="287"/>
      <c r="AB150" s="287"/>
      <c r="AF150" s="287"/>
      <c r="AG150" s="287"/>
      <c r="AK150" s="287"/>
      <c r="AL150" s="287"/>
      <c r="AP150" s="287"/>
      <c r="AQ150" s="287"/>
    </row>
    <row r="151" spans="5:43" s="286" customFormat="1">
      <c r="E151" s="287"/>
      <c r="F151" s="287"/>
      <c r="J151" s="287"/>
      <c r="K151" s="287"/>
      <c r="O151" s="287"/>
      <c r="P151" s="287"/>
      <c r="T151" s="287"/>
      <c r="U151" s="287"/>
      <c r="AA151" s="287"/>
      <c r="AB151" s="287"/>
      <c r="AF151" s="287"/>
      <c r="AG151" s="287"/>
      <c r="AK151" s="287"/>
      <c r="AL151" s="287"/>
      <c r="AP151" s="287"/>
      <c r="AQ151" s="287"/>
    </row>
    <row r="152" spans="5:43" s="286" customFormat="1">
      <c r="E152" s="287"/>
      <c r="F152" s="287"/>
      <c r="J152" s="287"/>
      <c r="K152" s="287"/>
      <c r="O152" s="287"/>
      <c r="P152" s="287"/>
      <c r="T152" s="287"/>
      <c r="U152" s="287"/>
      <c r="AA152" s="287"/>
      <c r="AB152" s="287"/>
      <c r="AF152" s="287"/>
      <c r="AG152" s="287"/>
      <c r="AK152" s="287"/>
      <c r="AL152" s="287"/>
      <c r="AP152" s="287"/>
      <c r="AQ152" s="287"/>
    </row>
    <row r="153" spans="5:43" s="286" customFormat="1">
      <c r="E153" s="287"/>
      <c r="F153" s="287"/>
      <c r="J153" s="287"/>
      <c r="K153" s="287"/>
      <c r="O153" s="287"/>
      <c r="P153" s="287"/>
      <c r="T153" s="287"/>
      <c r="U153" s="287"/>
      <c r="AA153" s="287"/>
      <c r="AB153" s="287"/>
      <c r="AF153" s="287"/>
      <c r="AG153" s="287"/>
      <c r="AK153" s="287"/>
      <c r="AL153" s="287"/>
      <c r="AP153" s="287"/>
      <c r="AQ153" s="287"/>
    </row>
    <row r="154" spans="5:43" s="286" customFormat="1">
      <c r="E154" s="287"/>
      <c r="F154" s="287"/>
      <c r="J154" s="287"/>
      <c r="K154" s="287"/>
      <c r="O154" s="287"/>
      <c r="P154" s="287"/>
      <c r="T154" s="287"/>
      <c r="U154" s="287"/>
      <c r="AA154" s="287"/>
      <c r="AB154" s="287"/>
      <c r="AF154" s="287"/>
      <c r="AG154" s="287"/>
      <c r="AK154" s="287"/>
      <c r="AL154" s="287"/>
      <c r="AP154" s="287"/>
      <c r="AQ154" s="287"/>
    </row>
    <row r="155" spans="5:43" s="286" customFormat="1">
      <c r="E155" s="287"/>
      <c r="F155" s="287"/>
      <c r="J155" s="287"/>
      <c r="K155" s="287"/>
      <c r="O155" s="287"/>
      <c r="P155" s="287"/>
      <c r="T155" s="287"/>
      <c r="U155" s="287"/>
      <c r="AA155" s="287"/>
      <c r="AB155" s="287"/>
      <c r="AF155" s="287"/>
      <c r="AG155" s="287"/>
      <c r="AK155" s="287"/>
      <c r="AL155" s="287"/>
      <c r="AP155" s="287"/>
      <c r="AQ155" s="287"/>
    </row>
    <row r="156" spans="5:43" s="286" customFormat="1">
      <c r="E156" s="287"/>
      <c r="F156" s="287"/>
      <c r="J156" s="287"/>
      <c r="K156" s="287"/>
      <c r="O156" s="287"/>
      <c r="P156" s="287"/>
      <c r="T156" s="287"/>
      <c r="U156" s="287"/>
      <c r="AA156" s="287"/>
      <c r="AB156" s="287"/>
      <c r="AF156" s="287"/>
      <c r="AG156" s="287"/>
      <c r="AK156" s="287"/>
      <c r="AL156" s="287"/>
      <c r="AP156" s="287"/>
      <c r="AQ156" s="287"/>
    </row>
    <row r="157" spans="5:43" s="286" customFormat="1">
      <c r="E157" s="287"/>
      <c r="F157" s="287"/>
      <c r="J157" s="287"/>
      <c r="K157" s="287"/>
      <c r="O157" s="287"/>
      <c r="P157" s="287"/>
      <c r="T157" s="287"/>
      <c r="U157" s="287"/>
      <c r="AA157" s="287"/>
      <c r="AB157" s="287"/>
      <c r="AF157" s="287"/>
      <c r="AG157" s="287"/>
      <c r="AK157" s="287"/>
      <c r="AL157" s="287"/>
      <c r="AP157" s="287"/>
      <c r="AQ157" s="287"/>
    </row>
    <row r="158" spans="5:43" s="286" customFormat="1">
      <c r="E158" s="287"/>
      <c r="F158" s="287"/>
      <c r="J158" s="287"/>
      <c r="K158" s="287"/>
      <c r="O158" s="287"/>
      <c r="P158" s="287"/>
      <c r="T158" s="287"/>
      <c r="U158" s="287"/>
      <c r="AA158" s="287"/>
      <c r="AB158" s="287"/>
      <c r="AF158" s="287"/>
      <c r="AG158" s="287"/>
      <c r="AK158" s="287"/>
      <c r="AL158" s="287"/>
      <c r="AP158" s="287"/>
      <c r="AQ158" s="287"/>
    </row>
    <row r="159" spans="5:43" s="286" customFormat="1">
      <c r="E159" s="287"/>
      <c r="F159" s="287"/>
      <c r="J159" s="287"/>
      <c r="K159" s="287"/>
      <c r="O159" s="287"/>
      <c r="P159" s="287"/>
      <c r="T159" s="287"/>
      <c r="U159" s="287"/>
      <c r="AA159" s="287"/>
      <c r="AB159" s="287"/>
      <c r="AF159" s="287"/>
      <c r="AG159" s="287"/>
      <c r="AK159" s="287"/>
      <c r="AL159" s="287"/>
      <c r="AP159" s="287"/>
      <c r="AQ159" s="287"/>
    </row>
    <row r="160" spans="5:43" s="286" customFormat="1">
      <c r="E160" s="287"/>
      <c r="F160" s="287"/>
      <c r="J160" s="287"/>
      <c r="K160" s="287"/>
      <c r="O160" s="287"/>
      <c r="P160" s="287"/>
      <c r="T160" s="287"/>
      <c r="U160" s="287"/>
      <c r="AA160" s="287"/>
      <c r="AB160" s="287"/>
      <c r="AF160" s="287"/>
      <c r="AG160" s="287"/>
      <c r="AK160" s="287"/>
      <c r="AL160" s="287"/>
      <c r="AP160" s="287"/>
      <c r="AQ160" s="287"/>
    </row>
    <row r="161" spans="5:43" s="286" customFormat="1">
      <c r="E161" s="287"/>
      <c r="F161" s="287"/>
      <c r="J161" s="287"/>
      <c r="K161" s="287"/>
      <c r="O161" s="287"/>
      <c r="P161" s="287"/>
      <c r="T161" s="287"/>
      <c r="U161" s="287"/>
      <c r="AA161" s="287"/>
      <c r="AB161" s="287"/>
      <c r="AF161" s="287"/>
      <c r="AG161" s="287"/>
      <c r="AK161" s="287"/>
      <c r="AL161" s="287"/>
      <c r="AP161" s="287"/>
      <c r="AQ161" s="287"/>
    </row>
    <row r="162" spans="5:43" s="286" customFormat="1">
      <c r="E162" s="287"/>
      <c r="F162" s="287"/>
      <c r="J162" s="287"/>
      <c r="K162" s="287"/>
      <c r="O162" s="287"/>
      <c r="P162" s="287"/>
      <c r="T162" s="287"/>
      <c r="U162" s="287"/>
      <c r="AA162" s="287"/>
      <c r="AB162" s="287"/>
      <c r="AF162" s="287"/>
      <c r="AG162" s="287"/>
      <c r="AK162" s="287"/>
      <c r="AL162" s="287"/>
      <c r="AP162" s="287"/>
      <c r="AQ162" s="287"/>
    </row>
    <row r="163" spans="5:43" s="286" customFormat="1">
      <c r="E163" s="287"/>
      <c r="F163" s="287"/>
      <c r="J163" s="287"/>
      <c r="K163" s="287"/>
      <c r="O163" s="287"/>
      <c r="P163" s="287"/>
      <c r="T163" s="287"/>
      <c r="U163" s="287"/>
      <c r="AA163" s="287"/>
      <c r="AB163" s="287"/>
      <c r="AF163" s="287"/>
      <c r="AG163" s="287"/>
      <c r="AK163" s="287"/>
      <c r="AL163" s="287"/>
      <c r="AP163" s="287"/>
      <c r="AQ163" s="287"/>
    </row>
    <row r="164" spans="5:43" s="286" customFormat="1">
      <c r="E164" s="287"/>
      <c r="F164" s="287"/>
      <c r="J164" s="287"/>
      <c r="K164" s="287"/>
      <c r="O164" s="287"/>
      <c r="P164" s="287"/>
      <c r="T164" s="287"/>
      <c r="U164" s="287"/>
      <c r="AA164" s="287"/>
      <c r="AB164" s="287"/>
      <c r="AF164" s="287"/>
      <c r="AG164" s="287"/>
      <c r="AK164" s="287"/>
      <c r="AL164" s="287"/>
      <c r="AP164" s="287"/>
      <c r="AQ164" s="287"/>
    </row>
    <row r="165" spans="5:43" s="286" customFormat="1">
      <c r="E165" s="287"/>
      <c r="F165" s="287"/>
      <c r="J165" s="287"/>
      <c r="K165" s="287"/>
      <c r="O165" s="287"/>
      <c r="P165" s="287"/>
      <c r="T165" s="287"/>
      <c r="U165" s="287"/>
      <c r="AA165" s="287"/>
      <c r="AB165" s="287"/>
      <c r="AF165" s="287"/>
      <c r="AG165" s="287"/>
      <c r="AK165" s="287"/>
      <c r="AL165" s="287"/>
      <c r="AP165" s="287"/>
      <c r="AQ165" s="287"/>
    </row>
    <row r="166" spans="5:43" s="286" customFormat="1">
      <c r="E166" s="287"/>
      <c r="F166" s="287"/>
      <c r="J166" s="287"/>
      <c r="K166" s="287"/>
      <c r="O166" s="287"/>
      <c r="P166" s="287"/>
      <c r="T166" s="287"/>
      <c r="U166" s="287"/>
      <c r="AA166" s="287"/>
      <c r="AB166" s="287"/>
      <c r="AF166" s="287"/>
      <c r="AG166" s="287"/>
      <c r="AK166" s="287"/>
      <c r="AL166" s="287"/>
      <c r="AP166" s="287"/>
      <c r="AQ166" s="287"/>
    </row>
    <row r="167" spans="5:43" s="286" customFormat="1">
      <c r="E167" s="287"/>
      <c r="F167" s="287"/>
      <c r="J167" s="287"/>
      <c r="K167" s="287"/>
      <c r="O167" s="287"/>
      <c r="P167" s="287"/>
      <c r="T167" s="287"/>
      <c r="U167" s="287"/>
      <c r="AA167" s="287"/>
      <c r="AB167" s="287"/>
      <c r="AF167" s="287"/>
      <c r="AG167" s="287"/>
      <c r="AK167" s="287"/>
      <c r="AL167" s="287"/>
      <c r="AP167" s="287"/>
      <c r="AQ167" s="287"/>
    </row>
    <row r="168" spans="5:43" s="286" customFormat="1">
      <c r="E168" s="287"/>
      <c r="F168" s="287"/>
      <c r="J168" s="287"/>
      <c r="K168" s="287"/>
      <c r="O168" s="287"/>
      <c r="P168" s="287"/>
      <c r="T168" s="287"/>
      <c r="U168" s="287"/>
      <c r="AA168" s="287"/>
      <c r="AB168" s="287"/>
      <c r="AF168" s="287"/>
      <c r="AG168" s="287"/>
      <c r="AK168" s="287"/>
      <c r="AL168" s="287"/>
      <c r="AP168" s="287"/>
      <c r="AQ168" s="287"/>
    </row>
    <row r="169" spans="5:43" s="286" customFormat="1">
      <c r="E169" s="287"/>
      <c r="F169" s="287"/>
      <c r="J169" s="287"/>
      <c r="K169" s="287"/>
      <c r="O169" s="287"/>
      <c r="P169" s="287"/>
      <c r="T169" s="287"/>
      <c r="U169" s="287"/>
      <c r="AA169" s="287"/>
      <c r="AB169" s="287"/>
      <c r="AF169" s="287"/>
      <c r="AG169" s="287"/>
      <c r="AK169" s="287"/>
      <c r="AL169" s="287"/>
      <c r="AP169" s="287"/>
      <c r="AQ169" s="287"/>
    </row>
    <row r="170" spans="5:43" s="286" customFormat="1">
      <c r="E170" s="287"/>
      <c r="F170" s="287"/>
      <c r="J170" s="287"/>
      <c r="K170" s="287"/>
      <c r="O170" s="287"/>
      <c r="P170" s="287"/>
      <c r="T170" s="287"/>
      <c r="U170" s="287"/>
      <c r="AA170" s="287"/>
      <c r="AB170" s="287"/>
      <c r="AF170" s="287"/>
      <c r="AG170" s="287"/>
      <c r="AK170" s="287"/>
      <c r="AL170" s="287"/>
      <c r="AP170" s="287"/>
      <c r="AQ170" s="287"/>
    </row>
    <row r="171" spans="5:43" s="286" customFormat="1">
      <c r="E171" s="287"/>
      <c r="F171" s="287"/>
      <c r="J171" s="287"/>
      <c r="K171" s="287"/>
      <c r="O171" s="287"/>
      <c r="P171" s="287"/>
      <c r="T171" s="287"/>
      <c r="U171" s="287"/>
      <c r="AA171" s="287"/>
      <c r="AB171" s="287"/>
      <c r="AF171" s="287"/>
      <c r="AG171" s="287"/>
      <c r="AK171" s="287"/>
      <c r="AL171" s="287"/>
      <c r="AP171" s="287"/>
      <c r="AQ171" s="287"/>
    </row>
    <row r="172" spans="5:43" s="286" customFormat="1">
      <c r="E172" s="287"/>
      <c r="F172" s="287"/>
      <c r="J172" s="287"/>
      <c r="K172" s="287"/>
      <c r="O172" s="287"/>
      <c r="P172" s="287"/>
      <c r="T172" s="287"/>
      <c r="U172" s="287"/>
      <c r="AA172" s="287"/>
      <c r="AB172" s="287"/>
      <c r="AF172" s="287"/>
      <c r="AG172" s="287"/>
      <c r="AK172" s="287"/>
      <c r="AL172" s="287"/>
      <c r="AP172" s="287"/>
      <c r="AQ172" s="287"/>
    </row>
    <row r="173" spans="5:43" s="286" customFormat="1">
      <c r="E173" s="287"/>
      <c r="F173" s="287"/>
      <c r="J173" s="287"/>
      <c r="K173" s="287"/>
      <c r="O173" s="287"/>
      <c r="P173" s="287"/>
      <c r="T173" s="287"/>
      <c r="U173" s="287"/>
      <c r="AA173" s="287"/>
      <c r="AB173" s="287"/>
      <c r="AF173" s="287"/>
      <c r="AG173" s="287"/>
      <c r="AK173" s="287"/>
      <c r="AL173" s="287"/>
      <c r="AP173" s="287"/>
      <c r="AQ173" s="287"/>
    </row>
    <row r="174" spans="5:43" s="286" customFormat="1">
      <c r="E174" s="287"/>
      <c r="F174" s="287"/>
      <c r="J174" s="287"/>
      <c r="K174" s="287"/>
      <c r="O174" s="287"/>
      <c r="P174" s="287"/>
      <c r="T174" s="287"/>
      <c r="U174" s="287"/>
      <c r="AA174" s="287"/>
      <c r="AB174" s="287"/>
      <c r="AF174" s="287"/>
      <c r="AG174" s="287"/>
      <c r="AK174" s="287"/>
      <c r="AL174" s="287"/>
      <c r="AP174" s="287"/>
      <c r="AQ174" s="287"/>
    </row>
    <row r="175" spans="5:43" s="286" customFormat="1">
      <c r="E175" s="287"/>
      <c r="F175" s="287"/>
      <c r="J175" s="287"/>
      <c r="K175" s="287"/>
      <c r="O175" s="287"/>
      <c r="P175" s="287"/>
      <c r="T175" s="287"/>
      <c r="U175" s="287"/>
      <c r="AA175" s="287"/>
      <c r="AB175" s="287"/>
      <c r="AF175" s="287"/>
      <c r="AG175" s="287"/>
      <c r="AK175" s="287"/>
      <c r="AL175" s="287"/>
      <c r="AP175" s="287"/>
      <c r="AQ175" s="287"/>
    </row>
    <row r="176" spans="5:43" s="286" customFormat="1">
      <c r="E176" s="287"/>
      <c r="F176" s="287"/>
      <c r="J176" s="287"/>
      <c r="K176" s="287"/>
      <c r="O176" s="287"/>
      <c r="P176" s="287"/>
      <c r="T176" s="287"/>
      <c r="U176" s="287"/>
      <c r="AA176" s="287"/>
      <c r="AB176" s="287"/>
      <c r="AF176" s="287"/>
      <c r="AG176" s="287"/>
      <c r="AK176" s="287"/>
      <c r="AL176" s="287"/>
      <c r="AP176" s="287"/>
      <c r="AQ176" s="287"/>
    </row>
    <row r="177" spans="5:43" s="286" customFormat="1">
      <c r="E177" s="287"/>
      <c r="F177" s="287"/>
      <c r="J177" s="287"/>
      <c r="K177" s="287"/>
      <c r="O177" s="287"/>
      <c r="P177" s="287"/>
      <c r="T177" s="287"/>
      <c r="U177" s="287"/>
      <c r="AA177" s="287"/>
      <c r="AB177" s="287"/>
      <c r="AF177" s="287"/>
      <c r="AG177" s="287"/>
      <c r="AK177" s="287"/>
      <c r="AL177" s="287"/>
      <c r="AP177" s="287"/>
      <c r="AQ177" s="287"/>
    </row>
    <row r="178" spans="5:43" s="286" customFormat="1">
      <c r="E178" s="287"/>
      <c r="F178" s="287"/>
      <c r="J178" s="287"/>
      <c r="K178" s="287"/>
      <c r="O178" s="287"/>
      <c r="P178" s="287"/>
      <c r="T178" s="287"/>
      <c r="U178" s="287"/>
      <c r="AA178" s="287"/>
      <c r="AB178" s="287"/>
      <c r="AF178" s="287"/>
      <c r="AG178" s="287"/>
      <c r="AK178" s="287"/>
      <c r="AL178" s="287"/>
      <c r="AP178" s="287"/>
      <c r="AQ178" s="287"/>
    </row>
    <row r="179" spans="5:43" s="286" customFormat="1">
      <c r="E179" s="287"/>
      <c r="F179" s="287"/>
      <c r="J179" s="287"/>
      <c r="K179" s="287"/>
      <c r="O179" s="287"/>
      <c r="P179" s="287"/>
      <c r="T179" s="287"/>
      <c r="U179" s="287"/>
      <c r="AA179" s="287"/>
      <c r="AB179" s="287"/>
      <c r="AF179" s="287"/>
      <c r="AG179" s="287"/>
      <c r="AK179" s="287"/>
      <c r="AL179" s="287"/>
      <c r="AP179" s="287"/>
      <c r="AQ179" s="287"/>
    </row>
    <row r="180" spans="5:43" s="286" customFormat="1">
      <c r="E180" s="287"/>
      <c r="F180" s="287"/>
      <c r="J180" s="287"/>
      <c r="K180" s="287"/>
      <c r="O180" s="287"/>
      <c r="P180" s="287"/>
      <c r="T180" s="287"/>
      <c r="U180" s="287"/>
      <c r="AA180" s="287"/>
      <c r="AB180" s="287"/>
      <c r="AF180" s="287"/>
      <c r="AG180" s="287"/>
      <c r="AK180" s="287"/>
      <c r="AL180" s="287"/>
      <c r="AP180" s="287"/>
      <c r="AQ180" s="287"/>
    </row>
    <row r="181" spans="5:43" s="286" customFormat="1">
      <c r="E181" s="287"/>
      <c r="F181" s="287"/>
      <c r="J181" s="287"/>
      <c r="K181" s="287"/>
      <c r="O181" s="287"/>
      <c r="P181" s="287"/>
      <c r="T181" s="287"/>
      <c r="U181" s="287"/>
      <c r="AA181" s="287"/>
      <c r="AB181" s="287"/>
      <c r="AF181" s="287"/>
      <c r="AG181" s="287"/>
      <c r="AK181" s="287"/>
      <c r="AL181" s="287"/>
      <c r="AP181" s="287"/>
      <c r="AQ181" s="287"/>
    </row>
    <row r="182" spans="5:43" s="286" customFormat="1">
      <c r="E182" s="287"/>
      <c r="F182" s="287"/>
      <c r="J182" s="287"/>
      <c r="K182" s="287"/>
      <c r="O182" s="287"/>
      <c r="P182" s="287"/>
      <c r="T182" s="287"/>
      <c r="U182" s="287"/>
      <c r="AA182" s="287"/>
      <c r="AB182" s="287"/>
      <c r="AF182" s="287"/>
      <c r="AG182" s="287"/>
      <c r="AK182" s="287"/>
      <c r="AL182" s="287"/>
      <c r="AP182" s="287"/>
      <c r="AQ182" s="287"/>
    </row>
    <row r="183" spans="5:43" s="286" customFormat="1">
      <c r="E183" s="287"/>
      <c r="F183" s="287"/>
      <c r="J183" s="287"/>
      <c r="K183" s="287"/>
      <c r="O183" s="287"/>
      <c r="P183" s="287"/>
      <c r="T183" s="287"/>
      <c r="U183" s="287"/>
      <c r="AA183" s="287"/>
      <c r="AB183" s="287"/>
      <c r="AF183" s="287"/>
      <c r="AG183" s="287"/>
      <c r="AK183" s="287"/>
      <c r="AL183" s="287"/>
      <c r="AP183" s="287"/>
      <c r="AQ183" s="287"/>
    </row>
    <row r="184" spans="5:43" s="286" customFormat="1">
      <c r="E184" s="287"/>
      <c r="F184" s="287"/>
      <c r="J184" s="287"/>
      <c r="K184" s="287"/>
      <c r="O184" s="287"/>
      <c r="P184" s="287"/>
      <c r="T184" s="287"/>
      <c r="U184" s="287"/>
      <c r="AA184" s="287"/>
      <c r="AB184" s="287"/>
      <c r="AF184" s="287"/>
      <c r="AG184" s="287"/>
      <c r="AK184" s="287"/>
      <c r="AL184" s="287"/>
      <c r="AP184" s="287"/>
      <c r="AQ184" s="287"/>
    </row>
    <row r="185" spans="5:43" s="286" customFormat="1">
      <c r="E185" s="287"/>
      <c r="F185" s="287"/>
      <c r="J185" s="287"/>
      <c r="K185" s="287"/>
      <c r="O185" s="287"/>
      <c r="P185" s="287"/>
      <c r="T185" s="287"/>
      <c r="U185" s="287"/>
      <c r="AA185" s="287"/>
      <c r="AB185" s="287"/>
      <c r="AF185" s="287"/>
      <c r="AG185" s="287"/>
      <c r="AK185" s="287"/>
      <c r="AL185" s="287"/>
      <c r="AP185" s="287"/>
      <c r="AQ185" s="287"/>
    </row>
    <row r="186" spans="5:43" s="286" customFormat="1">
      <c r="E186" s="287"/>
      <c r="F186" s="287"/>
      <c r="J186" s="287"/>
      <c r="K186" s="287"/>
      <c r="O186" s="287"/>
      <c r="P186" s="287"/>
      <c r="T186" s="287"/>
      <c r="U186" s="287"/>
      <c r="AA186" s="287"/>
      <c r="AB186" s="287"/>
      <c r="AF186" s="287"/>
      <c r="AG186" s="287"/>
      <c r="AK186" s="287"/>
      <c r="AL186" s="287"/>
      <c r="AP186" s="287"/>
      <c r="AQ186" s="287"/>
    </row>
    <row r="187" spans="5:43" s="286" customFormat="1">
      <c r="E187" s="287"/>
      <c r="F187" s="287"/>
      <c r="J187" s="287"/>
      <c r="K187" s="287"/>
      <c r="O187" s="287"/>
      <c r="P187" s="287"/>
      <c r="T187" s="287"/>
      <c r="U187" s="287"/>
      <c r="AA187" s="287"/>
      <c r="AB187" s="287"/>
      <c r="AF187" s="287"/>
      <c r="AG187" s="287"/>
      <c r="AK187" s="287"/>
      <c r="AL187" s="287"/>
      <c r="AP187" s="287"/>
      <c r="AQ187" s="287"/>
    </row>
    <row r="188" spans="5:43" s="286" customFormat="1">
      <c r="E188" s="287"/>
      <c r="F188" s="287"/>
      <c r="J188" s="287"/>
      <c r="K188" s="287"/>
      <c r="O188" s="287"/>
      <c r="P188" s="287"/>
      <c r="T188" s="287"/>
      <c r="U188" s="287"/>
      <c r="AA188" s="287"/>
      <c r="AB188" s="287"/>
      <c r="AF188" s="287"/>
      <c r="AG188" s="287"/>
      <c r="AK188" s="287"/>
      <c r="AL188" s="287"/>
      <c r="AP188" s="287"/>
      <c r="AQ188" s="287"/>
    </row>
    <row r="189" spans="5:43" s="286" customFormat="1">
      <c r="E189" s="287"/>
      <c r="F189" s="287"/>
      <c r="J189" s="287"/>
      <c r="K189" s="287"/>
      <c r="O189" s="287"/>
      <c r="P189" s="287"/>
      <c r="T189" s="287"/>
      <c r="U189" s="287"/>
      <c r="AA189" s="287"/>
      <c r="AB189" s="287"/>
      <c r="AF189" s="287"/>
      <c r="AG189" s="287"/>
      <c r="AK189" s="287"/>
      <c r="AL189" s="287"/>
      <c r="AP189" s="287"/>
      <c r="AQ189" s="287"/>
    </row>
    <row r="190" spans="5:43" s="286" customFormat="1">
      <c r="E190" s="287"/>
      <c r="F190" s="287"/>
      <c r="J190" s="287"/>
      <c r="K190" s="287"/>
      <c r="O190" s="287"/>
      <c r="P190" s="287"/>
      <c r="T190" s="287"/>
      <c r="U190" s="287"/>
      <c r="AA190" s="287"/>
      <c r="AB190" s="287"/>
      <c r="AF190" s="287"/>
      <c r="AG190" s="287"/>
      <c r="AK190" s="287"/>
      <c r="AL190" s="287"/>
      <c r="AP190" s="287"/>
      <c r="AQ190" s="287"/>
    </row>
    <row r="191" spans="5:43" s="286" customFormat="1">
      <c r="E191" s="287"/>
      <c r="F191" s="287"/>
      <c r="J191" s="287"/>
      <c r="K191" s="287"/>
      <c r="O191" s="287"/>
      <c r="P191" s="287"/>
      <c r="T191" s="287"/>
      <c r="U191" s="287"/>
      <c r="AA191" s="287"/>
      <c r="AB191" s="287"/>
      <c r="AF191" s="287"/>
      <c r="AG191" s="287"/>
      <c r="AK191" s="287"/>
      <c r="AL191" s="287"/>
      <c r="AP191" s="287"/>
      <c r="AQ191" s="287"/>
    </row>
    <row r="192" spans="5:43" s="286" customFormat="1">
      <c r="E192" s="287"/>
      <c r="F192" s="287"/>
      <c r="J192" s="287"/>
      <c r="K192" s="287"/>
      <c r="O192" s="287"/>
      <c r="P192" s="287"/>
      <c r="T192" s="287"/>
      <c r="U192" s="287"/>
      <c r="AA192" s="287"/>
      <c r="AB192" s="287"/>
      <c r="AF192" s="287"/>
      <c r="AG192" s="287"/>
      <c r="AK192" s="287"/>
      <c r="AL192" s="287"/>
      <c r="AP192" s="287"/>
      <c r="AQ192" s="287"/>
    </row>
    <row r="193" spans="5:43" s="286" customFormat="1">
      <c r="E193" s="287"/>
      <c r="F193" s="287"/>
      <c r="J193" s="287"/>
      <c r="K193" s="287"/>
      <c r="O193" s="287"/>
      <c r="P193" s="287"/>
      <c r="T193" s="287"/>
      <c r="U193" s="287"/>
      <c r="AA193" s="287"/>
      <c r="AB193" s="287"/>
      <c r="AF193" s="287"/>
      <c r="AG193" s="287"/>
      <c r="AK193" s="287"/>
      <c r="AL193" s="287"/>
      <c r="AP193" s="287"/>
      <c r="AQ193" s="287"/>
    </row>
    <row r="194" spans="5:43" s="286" customFormat="1">
      <c r="E194" s="287"/>
      <c r="F194" s="287"/>
      <c r="J194" s="287"/>
      <c r="K194" s="287"/>
      <c r="O194" s="287"/>
      <c r="P194" s="287"/>
      <c r="T194" s="287"/>
      <c r="U194" s="287"/>
      <c r="AA194" s="287"/>
      <c r="AB194" s="287"/>
      <c r="AF194" s="287"/>
      <c r="AG194" s="287"/>
      <c r="AK194" s="287"/>
      <c r="AL194" s="287"/>
      <c r="AP194" s="287"/>
      <c r="AQ194" s="287"/>
    </row>
    <row r="195" spans="5:43" s="286" customFormat="1">
      <c r="E195" s="287"/>
      <c r="F195" s="287"/>
      <c r="J195" s="287"/>
      <c r="K195" s="287"/>
      <c r="O195" s="287"/>
      <c r="P195" s="287"/>
      <c r="T195" s="287"/>
      <c r="U195" s="287"/>
      <c r="AA195" s="287"/>
      <c r="AB195" s="287"/>
      <c r="AF195" s="287"/>
      <c r="AG195" s="287"/>
      <c r="AK195" s="287"/>
      <c r="AL195" s="287"/>
      <c r="AP195" s="287"/>
      <c r="AQ195" s="287"/>
    </row>
    <row r="196" spans="5:43" s="286" customFormat="1">
      <c r="E196" s="287"/>
      <c r="F196" s="287"/>
      <c r="J196" s="287"/>
      <c r="K196" s="287"/>
      <c r="O196" s="287"/>
      <c r="P196" s="287"/>
      <c r="T196" s="287"/>
      <c r="U196" s="287"/>
      <c r="AA196" s="287"/>
      <c r="AB196" s="287"/>
      <c r="AF196" s="287"/>
      <c r="AG196" s="287"/>
      <c r="AK196" s="287"/>
      <c r="AL196" s="287"/>
      <c r="AP196" s="287"/>
      <c r="AQ196" s="287"/>
    </row>
    <row r="197" spans="5:43" s="286" customFormat="1">
      <c r="E197" s="287"/>
      <c r="F197" s="287"/>
      <c r="J197" s="287"/>
      <c r="K197" s="287"/>
      <c r="O197" s="287"/>
      <c r="P197" s="287"/>
      <c r="T197" s="287"/>
      <c r="U197" s="287"/>
      <c r="AA197" s="287"/>
      <c r="AB197" s="287"/>
      <c r="AF197" s="287"/>
      <c r="AG197" s="287"/>
      <c r="AK197" s="287"/>
      <c r="AL197" s="287"/>
      <c r="AP197" s="287"/>
      <c r="AQ197" s="287"/>
    </row>
    <row r="198" spans="5:43" s="286" customFormat="1">
      <c r="E198" s="287"/>
      <c r="F198" s="287"/>
      <c r="J198" s="287"/>
      <c r="K198" s="287"/>
      <c r="O198" s="287"/>
      <c r="P198" s="287"/>
      <c r="T198" s="287"/>
      <c r="U198" s="287"/>
      <c r="AA198" s="287"/>
      <c r="AB198" s="287"/>
      <c r="AF198" s="287"/>
      <c r="AG198" s="287"/>
      <c r="AK198" s="287"/>
      <c r="AL198" s="287"/>
      <c r="AP198" s="287"/>
      <c r="AQ198" s="287"/>
    </row>
    <row r="199" spans="5:43" s="286" customFormat="1">
      <c r="E199" s="287"/>
      <c r="F199" s="287"/>
      <c r="J199" s="287"/>
      <c r="K199" s="287"/>
      <c r="O199" s="287"/>
      <c r="P199" s="287"/>
      <c r="T199" s="287"/>
      <c r="U199" s="287"/>
      <c r="AA199" s="287"/>
      <c r="AB199" s="287"/>
      <c r="AF199" s="287"/>
      <c r="AG199" s="287"/>
      <c r="AK199" s="287"/>
      <c r="AL199" s="287"/>
      <c r="AP199" s="287"/>
      <c r="AQ199" s="287"/>
    </row>
    <row r="200" spans="5:43" s="286" customFormat="1">
      <c r="E200" s="287"/>
      <c r="F200" s="287"/>
      <c r="J200" s="287"/>
      <c r="K200" s="287"/>
      <c r="O200" s="287"/>
      <c r="P200" s="287"/>
      <c r="T200" s="287"/>
      <c r="U200" s="287"/>
      <c r="AA200" s="287"/>
      <c r="AB200" s="287"/>
      <c r="AF200" s="287"/>
      <c r="AG200" s="287"/>
      <c r="AK200" s="287"/>
      <c r="AL200" s="287"/>
      <c r="AP200" s="287"/>
      <c r="AQ200" s="287"/>
    </row>
    <row r="201" spans="5:43" s="286" customFormat="1">
      <c r="E201" s="287"/>
      <c r="F201" s="287"/>
      <c r="J201" s="287"/>
      <c r="K201" s="287"/>
      <c r="O201" s="287"/>
      <c r="P201" s="287"/>
      <c r="T201" s="287"/>
      <c r="U201" s="287"/>
      <c r="AA201" s="287"/>
      <c r="AB201" s="287"/>
      <c r="AF201" s="287"/>
      <c r="AG201" s="287"/>
      <c r="AK201" s="287"/>
      <c r="AL201" s="287"/>
      <c r="AP201" s="287"/>
      <c r="AQ201" s="287"/>
    </row>
  </sheetData>
  <mergeCells count="20">
    <mergeCell ref="C2:U2"/>
    <mergeCell ref="Y2:AQ2"/>
    <mergeCell ref="Y20:AQ20"/>
    <mergeCell ref="C20:U20"/>
    <mergeCell ref="AN3:AQ3"/>
    <mergeCell ref="C3:F3"/>
    <mergeCell ref="H3:K3"/>
    <mergeCell ref="M3:P3"/>
    <mergeCell ref="C21:F21"/>
    <mergeCell ref="H21:K21"/>
    <mergeCell ref="M21:P21"/>
    <mergeCell ref="R21:U21"/>
    <mergeCell ref="Y21:AB21"/>
    <mergeCell ref="AI21:AL21"/>
    <mergeCell ref="AN21:AQ21"/>
    <mergeCell ref="R3:U3"/>
    <mergeCell ref="Y3:AB3"/>
    <mergeCell ref="AD3:AG3"/>
    <mergeCell ref="AI3:AL3"/>
    <mergeCell ref="AD21:AG2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Z70"/>
  <sheetViews>
    <sheetView workbookViewId="0">
      <selection activeCell="H13" sqref="H13:H16"/>
    </sheetView>
  </sheetViews>
  <sheetFormatPr defaultRowHeight="16.5"/>
  <cols>
    <col min="1" max="1" width="1" style="56" customWidth="1"/>
    <col min="2" max="2" width="6.5703125" style="138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8" customWidth="1"/>
    <col min="7" max="8" width="13.7109375" style="56" customWidth="1"/>
    <col min="9" max="9" width="10" style="90" customWidth="1"/>
    <col min="10" max="24" width="10.140625" style="56" hidden="1" customWidth="1"/>
    <col min="25" max="25" width="9.7109375" style="56" hidden="1" customWidth="1"/>
    <col min="26" max="41" width="10.140625" style="56" hidden="1" customWidth="1"/>
    <col min="42" max="42" width="2.5703125" style="56" customWidth="1"/>
    <col min="43" max="43" width="16.85546875" style="56" bestFit="1" customWidth="1"/>
    <col min="44" max="47" width="12.7109375" style="56" customWidth="1"/>
    <col min="48" max="48" width="8.28515625" style="56" bestFit="1" customWidth="1"/>
    <col min="49" max="49" width="10.5703125" style="56" bestFit="1" customWidth="1"/>
    <col min="50" max="50" width="3.28515625" style="56" customWidth="1"/>
    <col min="51" max="51" width="18.42578125" style="56" bestFit="1" customWidth="1"/>
    <col min="52" max="52" width="11.7109375" style="56" bestFit="1" customWidth="1"/>
    <col min="53" max="16384" width="9.140625" style="56"/>
  </cols>
  <sheetData>
    <row r="1" spans="2:48" ht="17.25" thickBot="1">
      <c r="AR1" s="138" t="s">
        <v>68</v>
      </c>
      <c r="AS1" s="138" t="s">
        <v>69</v>
      </c>
      <c r="AT1" s="82" t="s">
        <v>67</v>
      </c>
      <c r="AV1" s="138"/>
    </row>
    <row r="2" spans="2:48" ht="17.25" thickBot="1">
      <c r="B2" s="69" t="s">
        <v>1</v>
      </c>
      <c r="C2" s="67" t="s">
        <v>0</v>
      </c>
      <c r="D2" s="67" t="s">
        <v>65</v>
      </c>
      <c r="E2" s="67" t="s">
        <v>2</v>
      </c>
      <c r="F2" s="67" t="s">
        <v>66</v>
      </c>
      <c r="G2" s="67" t="s">
        <v>3</v>
      </c>
      <c r="H2" s="68" t="s">
        <v>4</v>
      </c>
      <c r="I2" s="91"/>
      <c r="J2" s="76" t="s">
        <v>59</v>
      </c>
      <c r="K2" s="75" t="s">
        <v>53</v>
      </c>
      <c r="L2" s="75" t="s">
        <v>123</v>
      </c>
      <c r="M2" s="75" t="s">
        <v>36</v>
      </c>
      <c r="N2" s="75" t="s">
        <v>58</v>
      </c>
      <c r="O2" s="75" t="s">
        <v>128</v>
      </c>
      <c r="P2" s="75" t="s">
        <v>56</v>
      </c>
      <c r="Q2" s="75" t="s">
        <v>61</v>
      </c>
      <c r="R2" s="75" t="s">
        <v>40</v>
      </c>
      <c r="S2" s="75" t="s">
        <v>57</v>
      </c>
      <c r="T2" s="75" t="s">
        <v>60</v>
      </c>
      <c r="U2" s="75" t="s">
        <v>54</v>
      </c>
      <c r="V2" s="75"/>
      <c r="W2" s="75"/>
      <c r="X2" s="75"/>
      <c r="Z2" s="76" t="s">
        <v>59</v>
      </c>
      <c r="AA2" s="75" t="s">
        <v>53</v>
      </c>
      <c r="AB2" s="75" t="s">
        <v>123</v>
      </c>
      <c r="AC2" s="75" t="s">
        <v>36</v>
      </c>
      <c r="AD2" s="75" t="s">
        <v>58</v>
      </c>
      <c r="AE2" s="75" t="s">
        <v>128</v>
      </c>
      <c r="AF2" s="75" t="s">
        <v>56</v>
      </c>
      <c r="AG2" s="75" t="s">
        <v>61</v>
      </c>
      <c r="AH2" s="75" t="s">
        <v>40</v>
      </c>
      <c r="AI2" s="75" t="s">
        <v>57</v>
      </c>
      <c r="AJ2" s="75" t="s">
        <v>60</v>
      </c>
      <c r="AK2" s="75" t="s">
        <v>54</v>
      </c>
      <c r="AL2" s="75"/>
      <c r="AM2" s="75"/>
      <c r="AN2" s="75"/>
      <c r="AO2" s="75"/>
      <c r="AP2" s="75"/>
      <c r="AQ2" s="72" t="s">
        <v>59</v>
      </c>
      <c r="AR2" s="98">
        <f t="shared" ref="AR2:AR16" si="0">AT2+AS2</f>
        <v>102.45</v>
      </c>
      <c r="AS2" s="59">
        <f>Z63</f>
        <v>51.225000000000001</v>
      </c>
      <c r="AT2" s="59">
        <f>J63</f>
        <v>51.225000000000001</v>
      </c>
    </row>
    <row r="3" spans="2:48">
      <c r="B3" s="61">
        <v>44717</v>
      </c>
      <c r="C3" s="63" t="s">
        <v>73</v>
      </c>
      <c r="D3" s="80" t="s">
        <v>40</v>
      </c>
      <c r="E3" s="57">
        <v>139.9</v>
      </c>
      <c r="F3" s="77" t="s">
        <v>67</v>
      </c>
      <c r="G3" s="164">
        <f>IF(F3="MARCIA",E3,IF(F3="AMBOS",E3/2,0))</f>
        <v>0</v>
      </c>
      <c r="H3" s="165">
        <f>IF(F3="LUCIANO",E3,IF(F3="AMBOS",E3/2,0))</f>
        <v>139.9</v>
      </c>
      <c r="I3" s="92" t="s">
        <v>139</v>
      </c>
      <c r="J3" s="73">
        <f>IF($D3="ALIMENTAÇÃO",$H3,0)</f>
        <v>0</v>
      </c>
      <c r="K3" s="73">
        <f>IF($D3="ANIMAIS",$H3,0)</f>
        <v>0</v>
      </c>
      <c r="L3" s="73">
        <f>IF($D3="FILHO",$H3,0)</f>
        <v>0</v>
      </c>
      <c r="M3" s="73">
        <f>IF($D3="GASOLINA",$H3,0)</f>
        <v>0</v>
      </c>
      <c r="N3" s="73">
        <f>IF($D3="LAZER",$H3,0)</f>
        <v>0</v>
      </c>
      <c r="O3" s="73">
        <f>IF($D3="MANUT. IMÓVEL",$H3,0)</f>
        <v>0</v>
      </c>
      <c r="P3" s="73">
        <f>IF($D3="MANUT. VEICULAR",$H3,0)</f>
        <v>0</v>
      </c>
      <c r="Q3" s="73">
        <f>IF($D3="MÓVEIS",$H3,0)</f>
        <v>0</v>
      </c>
      <c r="R3" s="73">
        <f>IF($D3="OUTROS",$H3,0)</f>
        <v>139.9</v>
      </c>
      <c r="S3" s="73">
        <f>IF($D3="PLANOS",$H3,0)</f>
        <v>0</v>
      </c>
      <c r="T3" s="73">
        <f>IF($D3="SAÚDE",$H3,0)</f>
        <v>0</v>
      </c>
      <c r="U3" s="73">
        <f>IF($D3="TRANSPORTE",$H3,0)</f>
        <v>0</v>
      </c>
      <c r="V3" s="73"/>
      <c r="W3" s="73"/>
      <c r="X3" s="73"/>
      <c r="Z3" s="73">
        <f>IF($D3="ALIMENTAÇÃO",$G3,0)</f>
        <v>0</v>
      </c>
      <c r="AA3" s="73">
        <f>IF($D3="ANIMAIS",$G3,0)</f>
        <v>0</v>
      </c>
      <c r="AB3" s="73">
        <f>IF($D3="FILHO",$G3,0)</f>
        <v>0</v>
      </c>
      <c r="AC3" s="73">
        <f>IF($D3="GASOLINA",$G3,0)</f>
        <v>0</v>
      </c>
      <c r="AD3" s="73">
        <f>IF($D3="LAZER",$G3,0)</f>
        <v>0</v>
      </c>
      <c r="AE3" s="73">
        <f>IF($D3="MANUT. IMÓVEL",$G3,0)</f>
        <v>0</v>
      </c>
      <c r="AF3" s="73">
        <f>IF($D3="MANUT. VEICULAR",$G3,0)</f>
        <v>0</v>
      </c>
      <c r="AG3" s="73">
        <f>IF($D3="MÓVEIS",$G3,0)</f>
        <v>0</v>
      </c>
      <c r="AH3" s="73">
        <f>IF($D3="OUTROS",$G3,0)</f>
        <v>0</v>
      </c>
      <c r="AI3" s="73">
        <f>IF($D3="PLANOS",$G3,0)</f>
        <v>0</v>
      </c>
      <c r="AJ3" s="73">
        <f>IF($D3="SAÚDE",$G3,0)</f>
        <v>0</v>
      </c>
      <c r="AK3" s="73">
        <f>IF($D3="TRANSPORTE",$G3,0)</f>
        <v>0</v>
      </c>
      <c r="AQ3" s="72" t="s">
        <v>53</v>
      </c>
      <c r="AR3" s="98">
        <f t="shared" si="0"/>
        <v>0</v>
      </c>
      <c r="AS3" s="59">
        <f>AA63</f>
        <v>0</v>
      </c>
      <c r="AT3" s="59">
        <f>K63</f>
        <v>0</v>
      </c>
    </row>
    <row r="4" spans="2:48">
      <c r="B4" s="61">
        <v>44731</v>
      </c>
      <c r="C4" s="63" t="s">
        <v>76</v>
      </c>
      <c r="D4" s="80" t="s">
        <v>61</v>
      </c>
      <c r="E4" s="57">
        <v>231</v>
      </c>
      <c r="F4" s="77" t="s">
        <v>68</v>
      </c>
      <c r="G4" s="78">
        <f t="shared" ref="G4:G11" si="1">IF(F4="MARCIA",E4,IF(F4="AMBOS",E4/2,0))</f>
        <v>115.5</v>
      </c>
      <c r="H4" s="79">
        <f t="shared" ref="H4:H11" si="2">IF(F4="LUCIANO",E4,IF(F4="AMBOS",E4/2,0))</f>
        <v>115.5</v>
      </c>
      <c r="I4" s="92" t="s">
        <v>70</v>
      </c>
      <c r="J4" s="73">
        <f>IF($D4="ALIMENTAÇÃO",$H4,0)</f>
        <v>0</v>
      </c>
      <c r="K4" s="73">
        <f>IF($D4="ANIMAIS",$H4,0)</f>
        <v>0</v>
      </c>
      <c r="L4" s="73">
        <f>IF($D4="FILHO",$H4,0)</f>
        <v>0</v>
      </c>
      <c r="M4" s="73">
        <f>IF($D4="GASOLINA",$H4,0)</f>
        <v>0</v>
      </c>
      <c r="N4" s="73">
        <f>IF($D4="LAZER",$H4,0)</f>
        <v>0</v>
      </c>
      <c r="O4" s="73">
        <f>IF($D4="MANUT. IMÓVEL",$H4,0)</f>
        <v>0</v>
      </c>
      <c r="P4" s="73">
        <f>IF($D4="MANUT. VEICULAR",$H4,0)</f>
        <v>0</v>
      </c>
      <c r="Q4" s="73">
        <f>IF($D4="MÓVEIS",$H4,0)</f>
        <v>115.5</v>
      </c>
      <c r="R4" s="73">
        <f>IF($D4="OUTROS",$H4,0)</f>
        <v>0</v>
      </c>
      <c r="S4" s="73">
        <f>IF($D4="PLANOS",$H4,0)</f>
        <v>0</v>
      </c>
      <c r="T4" s="73">
        <f>IF($D4="SAÚDE",$H4,0)</f>
        <v>0</v>
      </c>
      <c r="U4" s="73">
        <f>IF($D4="TRANSPORTE",$H4,0)</f>
        <v>0</v>
      </c>
      <c r="V4" s="73"/>
      <c r="W4" s="73"/>
      <c r="X4" s="73"/>
      <c r="Z4" s="73">
        <f t="shared" ref="Z4:Z62" si="3">IF($D4="ALIMENTAÇÃO",$G4,0)</f>
        <v>0</v>
      </c>
      <c r="AA4" s="73">
        <f t="shared" ref="AA4:AA62" si="4">IF($D4="ANIMAIS",$G4,0)</f>
        <v>0</v>
      </c>
      <c r="AB4" s="73">
        <f t="shared" ref="AB4:AB62" si="5">IF($D4="FILHO",$G4,0)</f>
        <v>0</v>
      </c>
      <c r="AC4" s="73">
        <f t="shared" ref="AC4:AC62" si="6">IF($D4="GASOLINA",$G4,0)</f>
        <v>0</v>
      </c>
      <c r="AD4" s="73">
        <f t="shared" ref="AD4:AD62" si="7">IF($D4="LAZER",$G4,0)</f>
        <v>0</v>
      </c>
      <c r="AE4" s="73">
        <f t="shared" ref="AE4:AE62" si="8">IF($D4="MANUT. IMÓVEL",$G4,0)</f>
        <v>0</v>
      </c>
      <c r="AF4" s="73">
        <f t="shared" ref="AF4:AF62" si="9">IF($D4="MANUT. VEICULAR",$G4,0)</f>
        <v>0</v>
      </c>
      <c r="AG4" s="73">
        <f t="shared" ref="AG4:AG62" si="10">IF($D4="MÓVEIS",$G4,0)</f>
        <v>115.5</v>
      </c>
      <c r="AH4" s="73">
        <f t="shared" ref="AH4:AH62" si="11">IF($D4="OUTROS",$G4,0)</f>
        <v>0</v>
      </c>
      <c r="AI4" s="73">
        <f t="shared" ref="AI4:AI62" si="12">IF($D4="PLANOS",$G4,0)</f>
        <v>0</v>
      </c>
      <c r="AJ4" s="73">
        <f t="shared" ref="AJ4:AJ62" si="13">IF($D4="SAÚDE",$G4,0)</f>
        <v>0</v>
      </c>
      <c r="AK4" s="73">
        <f t="shared" ref="AK4:AK62" si="14">IF($D4="TRANSPORTE",$G4,0)</f>
        <v>0</v>
      </c>
      <c r="AM4" s="73"/>
      <c r="AQ4" s="72" t="s">
        <v>123</v>
      </c>
      <c r="AR4" s="98">
        <f t="shared" si="0"/>
        <v>333.1</v>
      </c>
      <c r="AS4" s="59">
        <f>AB63</f>
        <v>0</v>
      </c>
      <c r="AT4" s="59">
        <f>L63</f>
        <v>333.1</v>
      </c>
    </row>
    <row r="5" spans="2:48">
      <c r="B5" s="61">
        <v>44816</v>
      </c>
      <c r="C5" s="63" t="s">
        <v>84</v>
      </c>
      <c r="D5" s="80" t="s">
        <v>60</v>
      </c>
      <c r="E5" s="57">
        <v>158</v>
      </c>
      <c r="F5" s="77" t="s">
        <v>67</v>
      </c>
      <c r="G5" s="78">
        <f t="shared" si="1"/>
        <v>0</v>
      </c>
      <c r="H5" s="79">
        <f t="shared" si="2"/>
        <v>158</v>
      </c>
      <c r="I5" s="92" t="s">
        <v>140</v>
      </c>
      <c r="J5" s="73">
        <f t="shared" ref="J5:J62" si="15">IF($D5="ALIMENTAÇÃO",$H5,0)</f>
        <v>0</v>
      </c>
      <c r="K5" s="73">
        <f t="shared" ref="K5:K62" si="16">IF($D5="ANIMAIS",$H5,0)</f>
        <v>0</v>
      </c>
      <c r="L5" s="73">
        <f t="shared" ref="L5:L62" si="17">IF($D5="FILHO",$H5,0)</f>
        <v>0</v>
      </c>
      <c r="M5" s="73">
        <f t="shared" ref="M5:M62" si="18">IF($D5="GASOLINA",$H5,0)</f>
        <v>0</v>
      </c>
      <c r="N5" s="73">
        <f t="shared" ref="N5:N62" si="19">IF($D5="LAZER",$H5,0)</f>
        <v>0</v>
      </c>
      <c r="O5" s="73">
        <f t="shared" ref="O5:O62" si="20">IF($D5="MANUT. IMÓVEL",$H5,0)</f>
        <v>0</v>
      </c>
      <c r="P5" s="73">
        <f t="shared" ref="P5:P62" si="21">IF($D5="MANUT. VEICULAR",$H5,0)</f>
        <v>0</v>
      </c>
      <c r="Q5" s="73">
        <f t="shared" ref="Q5:Q62" si="22">IF($D5="MÓVEIS",$H5,0)</f>
        <v>0</v>
      </c>
      <c r="R5" s="73">
        <f t="shared" ref="R5:R62" si="23">IF($D5="OUTROS",$H5,0)</f>
        <v>0</v>
      </c>
      <c r="S5" s="73">
        <f t="shared" ref="S5:S62" si="24">IF($D5="PLANOS",$H5,0)</f>
        <v>0</v>
      </c>
      <c r="T5" s="73">
        <f t="shared" ref="T5:T62" si="25">IF($D5="SAÚDE",$H5,0)</f>
        <v>158</v>
      </c>
      <c r="U5" s="73">
        <f t="shared" ref="U5:U62" si="26">IF($D5="TRANSPORTE",$H5,0)</f>
        <v>0</v>
      </c>
      <c r="V5" s="73"/>
      <c r="W5" s="73"/>
      <c r="X5" s="73"/>
      <c r="Z5" s="73">
        <f t="shared" si="3"/>
        <v>0</v>
      </c>
      <c r="AA5" s="73">
        <f t="shared" si="4"/>
        <v>0</v>
      </c>
      <c r="AB5" s="73">
        <f t="shared" si="5"/>
        <v>0</v>
      </c>
      <c r="AC5" s="73">
        <f t="shared" si="6"/>
        <v>0</v>
      </c>
      <c r="AD5" s="73">
        <f t="shared" si="7"/>
        <v>0</v>
      </c>
      <c r="AE5" s="73">
        <f t="shared" si="8"/>
        <v>0</v>
      </c>
      <c r="AF5" s="73">
        <f t="shared" si="9"/>
        <v>0</v>
      </c>
      <c r="AG5" s="73">
        <f t="shared" si="10"/>
        <v>0</v>
      </c>
      <c r="AH5" s="73">
        <f t="shared" si="11"/>
        <v>0</v>
      </c>
      <c r="AI5" s="73">
        <f t="shared" si="12"/>
        <v>0</v>
      </c>
      <c r="AJ5" s="73">
        <f t="shared" si="13"/>
        <v>0</v>
      </c>
      <c r="AK5" s="73">
        <f t="shared" si="14"/>
        <v>0</v>
      </c>
      <c r="AQ5" s="72" t="s">
        <v>36</v>
      </c>
      <c r="AR5" s="98">
        <f t="shared" si="0"/>
        <v>250</v>
      </c>
      <c r="AS5" s="59">
        <f>AC63</f>
        <v>100</v>
      </c>
      <c r="AT5" s="59">
        <f>M63</f>
        <v>150</v>
      </c>
    </row>
    <row r="6" spans="2:48">
      <c r="B6" s="61">
        <v>44834</v>
      </c>
      <c r="C6" s="63" t="s">
        <v>85</v>
      </c>
      <c r="D6" s="80" t="s">
        <v>40</v>
      </c>
      <c r="E6" s="57">
        <v>37.979999999999997</v>
      </c>
      <c r="F6" s="77" t="s">
        <v>67</v>
      </c>
      <c r="G6" s="78">
        <f t="shared" si="1"/>
        <v>0</v>
      </c>
      <c r="H6" s="79">
        <f t="shared" si="2"/>
        <v>37.979999999999997</v>
      </c>
      <c r="I6" s="92" t="s">
        <v>141</v>
      </c>
      <c r="J6" s="73">
        <f t="shared" si="15"/>
        <v>0</v>
      </c>
      <c r="K6" s="73">
        <f t="shared" si="16"/>
        <v>0</v>
      </c>
      <c r="L6" s="73">
        <f t="shared" si="17"/>
        <v>0</v>
      </c>
      <c r="M6" s="73">
        <f t="shared" si="18"/>
        <v>0</v>
      </c>
      <c r="N6" s="73">
        <f t="shared" si="19"/>
        <v>0</v>
      </c>
      <c r="O6" s="73">
        <f t="shared" si="20"/>
        <v>0</v>
      </c>
      <c r="P6" s="73">
        <f t="shared" si="21"/>
        <v>0</v>
      </c>
      <c r="Q6" s="73">
        <f t="shared" si="22"/>
        <v>0</v>
      </c>
      <c r="R6" s="73">
        <f t="shared" si="23"/>
        <v>37.979999999999997</v>
      </c>
      <c r="S6" s="73">
        <f t="shared" si="24"/>
        <v>0</v>
      </c>
      <c r="T6" s="73">
        <f t="shared" si="25"/>
        <v>0</v>
      </c>
      <c r="U6" s="73">
        <f t="shared" si="26"/>
        <v>0</v>
      </c>
      <c r="V6" s="73"/>
      <c r="W6" s="73"/>
      <c r="X6" s="73"/>
      <c r="Z6" s="73">
        <f t="shared" si="3"/>
        <v>0</v>
      </c>
      <c r="AA6" s="73">
        <f t="shared" si="4"/>
        <v>0</v>
      </c>
      <c r="AB6" s="73">
        <f t="shared" si="5"/>
        <v>0</v>
      </c>
      <c r="AC6" s="73">
        <f t="shared" si="6"/>
        <v>0</v>
      </c>
      <c r="AD6" s="73">
        <f t="shared" si="7"/>
        <v>0</v>
      </c>
      <c r="AE6" s="73">
        <f t="shared" si="8"/>
        <v>0</v>
      </c>
      <c r="AF6" s="73">
        <f t="shared" si="9"/>
        <v>0</v>
      </c>
      <c r="AG6" s="73">
        <f t="shared" si="10"/>
        <v>0</v>
      </c>
      <c r="AH6" s="73">
        <f t="shared" si="11"/>
        <v>0</v>
      </c>
      <c r="AI6" s="73">
        <f t="shared" si="12"/>
        <v>0</v>
      </c>
      <c r="AJ6" s="73">
        <f t="shared" si="13"/>
        <v>0</v>
      </c>
      <c r="AK6" s="73">
        <f t="shared" si="14"/>
        <v>0</v>
      </c>
      <c r="AQ6" s="72" t="s">
        <v>58</v>
      </c>
      <c r="AR6" s="98">
        <f t="shared" si="0"/>
        <v>1049.93</v>
      </c>
      <c r="AS6" s="59">
        <f>AD63</f>
        <v>583.95333333333338</v>
      </c>
      <c r="AT6" s="59">
        <f>N63</f>
        <v>465.97666666666669</v>
      </c>
    </row>
    <row r="7" spans="2:48">
      <c r="B7" s="61">
        <v>44834</v>
      </c>
      <c r="C7" s="63" t="s">
        <v>86</v>
      </c>
      <c r="D7" s="80" t="s">
        <v>40</v>
      </c>
      <c r="E7" s="57">
        <v>129</v>
      </c>
      <c r="F7" s="77" t="s">
        <v>67</v>
      </c>
      <c r="G7" s="78">
        <f t="shared" si="1"/>
        <v>0</v>
      </c>
      <c r="H7" s="79">
        <f t="shared" si="2"/>
        <v>129</v>
      </c>
      <c r="I7" s="92" t="s">
        <v>140</v>
      </c>
      <c r="J7" s="73">
        <f t="shared" si="15"/>
        <v>0</v>
      </c>
      <c r="K7" s="73">
        <f t="shared" si="16"/>
        <v>0</v>
      </c>
      <c r="L7" s="73">
        <f t="shared" si="17"/>
        <v>0</v>
      </c>
      <c r="M7" s="73">
        <f t="shared" si="18"/>
        <v>0</v>
      </c>
      <c r="N7" s="73">
        <f t="shared" si="19"/>
        <v>0</v>
      </c>
      <c r="O7" s="73">
        <f t="shared" si="20"/>
        <v>0</v>
      </c>
      <c r="P7" s="73">
        <f t="shared" si="21"/>
        <v>0</v>
      </c>
      <c r="Q7" s="73">
        <f t="shared" si="22"/>
        <v>0</v>
      </c>
      <c r="R7" s="73">
        <f t="shared" si="23"/>
        <v>129</v>
      </c>
      <c r="S7" s="73">
        <f t="shared" si="24"/>
        <v>0</v>
      </c>
      <c r="T7" s="73">
        <f t="shared" si="25"/>
        <v>0</v>
      </c>
      <c r="U7" s="73">
        <f t="shared" si="26"/>
        <v>0</v>
      </c>
      <c r="V7" s="73"/>
      <c r="W7" s="73"/>
      <c r="X7" s="73"/>
      <c r="Z7" s="73">
        <f t="shared" si="3"/>
        <v>0</v>
      </c>
      <c r="AA7" s="73">
        <f t="shared" si="4"/>
        <v>0</v>
      </c>
      <c r="AB7" s="73">
        <f t="shared" si="5"/>
        <v>0</v>
      </c>
      <c r="AC7" s="73">
        <f t="shared" si="6"/>
        <v>0</v>
      </c>
      <c r="AD7" s="73">
        <f t="shared" si="7"/>
        <v>0</v>
      </c>
      <c r="AE7" s="73">
        <f t="shared" si="8"/>
        <v>0</v>
      </c>
      <c r="AF7" s="73">
        <f t="shared" si="9"/>
        <v>0</v>
      </c>
      <c r="AG7" s="73">
        <f t="shared" si="10"/>
        <v>0</v>
      </c>
      <c r="AH7" s="73">
        <f t="shared" si="11"/>
        <v>0</v>
      </c>
      <c r="AI7" s="73">
        <f t="shared" si="12"/>
        <v>0</v>
      </c>
      <c r="AJ7" s="73">
        <f t="shared" si="13"/>
        <v>0</v>
      </c>
      <c r="AK7" s="73">
        <f t="shared" si="14"/>
        <v>0</v>
      </c>
      <c r="AQ7" s="72" t="s">
        <v>55</v>
      </c>
      <c r="AR7" s="98">
        <f t="shared" si="0"/>
        <v>0</v>
      </c>
      <c r="AS7" s="59">
        <f>AE63</f>
        <v>0</v>
      </c>
      <c r="AT7" s="59">
        <f>O63</f>
        <v>0</v>
      </c>
    </row>
    <row r="8" spans="2:48">
      <c r="B8" s="61">
        <v>44863</v>
      </c>
      <c r="C8" s="63" t="s">
        <v>110</v>
      </c>
      <c r="D8" s="80" t="s">
        <v>40</v>
      </c>
      <c r="E8" s="57">
        <v>50</v>
      </c>
      <c r="F8" s="77" t="s">
        <v>67</v>
      </c>
      <c r="G8" s="78">
        <f t="shared" si="1"/>
        <v>0</v>
      </c>
      <c r="H8" s="79">
        <f t="shared" si="2"/>
        <v>50</v>
      </c>
      <c r="I8" s="92" t="s">
        <v>72</v>
      </c>
      <c r="J8" s="73">
        <f t="shared" si="15"/>
        <v>0</v>
      </c>
      <c r="K8" s="73">
        <f t="shared" si="16"/>
        <v>0</v>
      </c>
      <c r="L8" s="73">
        <f t="shared" si="17"/>
        <v>0</v>
      </c>
      <c r="M8" s="73">
        <f t="shared" si="18"/>
        <v>0</v>
      </c>
      <c r="N8" s="73">
        <f t="shared" si="19"/>
        <v>0</v>
      </c>
      <c r="O8" s="73">
        <f t="shared" si="20"/>
        <v>0</v>
      </c>
      <c r="P8" s="73">
        <f t="shared" si="21"/>
        <v>0</v>
      </c>
      <c r="Q8" s="73">
        <f t="shared" si="22"/>
        <v>0</v>
      </c>
      <c r="R8" s="73">
        <f t="shared" si="23"/>
        <v>50</v>
      </c>
      <c r="S8" s="73">
        <f t="shared" si="24"/>
        <v>0</v>
      </c>
      <c r="T8" s="73">
        <f t="shared" si="25"/>
        <v>0</v>
      </c>
      <c r="U8" s="73">
        <f t="shared" si="26"/>
        <v>0</v>
      </c>
      <c r="V8" s="73"/>
      <c r="W8" s="73"/>
      <c r="X8" s="73"/>
      <c r="Z8" s="73">
        <f t="shared" si="3"/>
        <v>0</v>
      </c>
      <c r="AA8" s="73">
        <f t="shared" si="4"/>
        <v>0</v>
      </c>
      <c r="AB8" s="73">
        <f t="shared" si="5"/>
        <v>0</v>
      </c>
      <c r="AC8" s="73">
        <f t="shared" si="6"/>
        <v>0</v>
      </c>
      <c r="AD8" s="73">
        <f t="shared" si="7"/>
        <v>0</v>
      </c>
      <c r="AE8" s="73">
        <f t="shared" si="8"/>
        <v>0</v>
      </c>
      <c r="AF8" s="73">
        <f t="shared" si="9"/>
        <v>0</v>
      </c>
      <c r="AG8" s="73">
        <f t="shared" si="10"/>
        <v>0</v>
      </c>
      <c r="AH8" s="73">
        <f t="shared" si="11"/>
        <v>0</v>
      </c>
      <c r="AI8" s="73">
        <f t="shared" si="12"/>
        <v>0</v>
      </c>
      <c r="AJ8" s="73">
        <f t="shared" si="13"/>
        <v>0</v>
      </c>
      <c r="AK8" s="73">
        <f t="shared" si="14"/>
        <v>0</v>
      </c>
      <c r="AQ8" s="72" t="s">
        <v>56</v>
      </c>
      <c r="AR8" s="98">
        <f t="shared" si="0"/>
        <v>333.8</v>
      </c>
      <c r="AS8" s="59">
        <f>AF63</f>
        <v>0</v>
      </c>
      <c r="AT8" s="59">
        <f>P63</f>
        <v>333.8</v>
      </c>
    </row>
    <row r="9" spans="2:48">
      <c r="B9" s="61">
        <v>44861</v>
      </c>
      <c r="C9" s="63" t="s">
        <v>111</v>
      </c>
      <c r="D9" s="80" t="s">
        <v>40</v>
      </c>
      <c r="E9" s="57">
        <v>15.73</v>
      </c>
      <c r="F9" s="77" t="s">
        <v>68</v>
      </c>
      <c r="G9" s="78">
        <f t="shared" si="1"/>
        <v>7.8650000000000002</v>
      </c>
      <c r="H9" s="79">
        <f t="shared" si="2"/>
        <v>7.8650000000000002</v>
      </c>
      <c r="I9" s="92" t="s">
        <v>142</v>
      </c>
      <c r="J9" s="73">
        <f t="shared" si="15"/>
        <v>0</v>
      </c>
      <c r="K9" s="73">
        <f t="shared" si="16"/>
        <v>0</v>
      </c>
      <c r="L9" s="73">
        <f t="shared" si="17"/>
        <v>0</v>
      </c>
      <c r="M9" s="73">
        <f t="shared" si="18"/>
        <v>0</v>
      </c>
      <c r="N9" s="73">
        <f t="shared" si="19"/>
        <v>0</v>
      </c>
      <c r="O9" s="73">
        <f t="shared" si="20"/>
        <v>0</v>
      </c>
      <c r="P9" s="73">
        <f t="shared" si="21"/>
        <v>0</v>
      </c>
      <c r="Q9" s="73">
        <f t="shared" si="22"/>
        <v>0</v>
      </c>
      <c r="R9" s="73">
        <f t="shared" si="23"/>
        <v>7.8650000000000002</v>
      </c>
      <c r="S9" s="73">
        <f t="shared" si="24"/>
        <v>0</v>
      </c>
      <c r="T9" s="73">
        <f t="shared" si="25"/>
        <v>0</v>
      </c>
      <c r="U9" s="73">
        <f t="shared" si="26"/>
        <v>0</v>
      </c>
      <c r="V9" s="73"/>
      <c r="W9" s="73"/>
      <c r="X9" s="73"/>
      <c r="Z9" s="73">
        <f t="shared" si="3"/>
        <v>0</v>
      </c>
      <c r="AA9" s="73">
        <f t="shared" si="4"/>
        <v>0</v>
      </c>
      <c r="AB9" s="73">
        <f t="shared" si="5"/>
        <v>0</v>
      </c>
      <c r="AC9" s="73">
        <f t="shared" si="6"/>
        <v>0</v>
      </c>
      <c r="AD9" s="73">
        <f t="shared" si="7"/>
        <v>0</v>
      </c>
      <c r="AE9" s="73">
        <f t="shared" si="8"/>
        <v>0</v>
      </c>
      <c r="AF9" s="73">
        <f t="shared" si="9"/>
        <v>0</v>
      </c>
      <c r="AG9" s="73">
        <f t="shared" si="10"/>
        <v>0</v>
      </c>
      <c r="AH9" s="73">
        <f t="shared" si="11"/>
        <v>7.8650000000000002</v>
      </c>
      <c r="AI9" s="73">
        <f t="shared" si="12"/>
        <v>0</v>
      </c>
      <c r="AJ9" s="73">
        <f t="shared" si="13"/>
        <v>0</v>
      </c>
      <c r="AK9" s="73">
        <f t="shared" si="14"/>
        <v>0</v>
      </c>
      <c r="AQ9" s="72" t="s">
        <v>61</v>
      </c>
      <c r="AR9" s="98">
        <f t="shared" si="0"/>
        <v>231</v>
      </c>
      <c r="AS9" s="59">
        <f>AG63</f>
        <v>115.5</v>
      </c>
      <c r="AT9" s="59">
        <f>Q63</f>
        <v>115.5</v>
      </c>
    </row>
    <row r="10" spans="2:48">
      <c r="B10" s="61">
        <v>44857</v>
      </c>
      <c r="C10" s="63" t="s">
        <v>112</v>
      </c>
      <c r="D10" s="80" t="s">
        <v>40</v>
      </c>
      <c r="E10" s="57">
        <v>119.9</v>
      </c>
      <c r="F10" s="77" t="s">
        <v>67</v>
      </c>
      <c r="G10" s="78">
        <f t="shared" si="1"/>
        <v>0</v>
      </c>
      <c r="H10" s="79">
        <f t="shared" si="2"/>
        <v>119.9</v>
      </c>
      <c r="I10" s="92" t="s">
        <v>74</v>
      </c>
      <c r="J10" s="73">
        <f t="shared" si="15"/>
        <v>0</v>
      </c>
      <c r="K10" s="73">
        <f t="shared" si="16"/>
        <v>0</v>
      </c>
      <c r="L10" s="73">
        <f t="shared" si="17"/>
        <v>0</v>
      </c>
      <c r="M10" s="73">
        <f t="shared" si="18"/>
        <v>0</v>
      </c>
      <c r="N10" s="73">
        <f t="shared" si="19"/>
        <v>0</v>
      </c>
      <c r="O10" s="73">
        <f t="shared" si="20"/>
        <v>0</v>
      </c>
      <c r="P10" s="73">
        <f t="shared" si="21"/>
        <v>0</v>
      </c>
      <c r="Q10" s="73">
        <f t="shared" si="22"/>
        <v>0</v>
      </c>
      <c r="R10" s="73">
        <f t="shared" si="23"/>
        <v>119.9</v>
      </c>
      <c r="S10" s="73">
        <f t="shared" si="24"/>
        <v>0</v>
      </c>
      <c r="T10" s="73">
        <f t="shared" si="25"/>
        <v>0</v>
      </c>
      <c r="U10" s="73">
        <f t="shared" si="26"/>
        <v>0</v>
      </c>
      <c r="V10" s="73"/>
      <c r="W10" s="73"/>
      <c r="X10" s="73"/>
      <c r="Z10" s="73">
        <f t="shared" si="3"/>
        <v>0</v>
      </c>
      <c r="AA10" s="73">
        <f t="shared" si="4"/>
        <v>0</v>
      </c>
      <c r="AB10" s="73">
        <f t="shared" si="5"/>
        <v>0</v>
      </c>
      <c r="AC10" s="73">
        <f t="shared" si="6"/>
        <v>0</v>
      </c>
      <c r="AD10" s="73">
        <f t="shared" si="7"/>
        <v>0</v>
      </c>
      <c r="AE10" s="73">
        <f t="shared" si="8"/>
        <v>0</v>
      </c>
      <c r="AF10" s="73">
        <f t="shared" si="9"/>
        <v>0</v>
      </c>
      <c r="AG10" s="73">
        <f t="shared" si="10"/>
        <v>0</v>
      </c>
      <c r="AH10" s="73">
        <f t="shared" si="11"/>
        <v>0</v>
      </c>
      <c r="AI10" s="73">
        <f t="shared" si="12"/>
        <v>0</v>
      </c>
      <c r="AJ10" s="73">
        <f t="shared" si="13"/>
        <v>0</v>
      </c>
      <c r="AK10" s="73">
        <f t="shared" si="14"/>
        <v>0</v>
      </c>
      <c r="AQ10" s="72" t="s">
        <v>40</v>
      </c>
      <c r="AR10" s="98">
        <f t="shared" si="0"/>
        <v>492.51</v>
      </c>
      <c r="AS10" s="59">
        <f>AH63</f>
        <v>7.8650000000000002</v>
      </c>
      <c r="AT10" s="59">
        <f>R63</f>
        <v>484.64499999999998</v>
      </c>
    </row>
    <row r="11" spans="2:48">
      <c r="B11" s="61">
        <v>44870</v>
      </c>
      <c r="C11" s="58" t="s">
        <v>114</v>
      </c>
      <c r="D11" s="80" t="s">
        <v>56</v>
      </c>
      <c r="E11" s="57">
        <v>122.5</v>
      </c>
      <c r="F11" s="77" t="s">
        <v>67</v>
      </c>
      <c r="G11" s="78">
        <f t="shared" si="1"/>
        <v>0</v>
      </c>
      <c r="H11" s="79">
        <f t="shared" si="2"/>
        <v>122.5</v>
      </c>
      <c r="I11" s="92" t="s">
        <v>143</v>
      </c>
      <c r="J11" s="73">
        <f t="shared" si="15"/>
        <v>0</v>
      </c>
      <c r="K11" s="73">
        <f t="shared" si="16"/>
        <v>0</v>
      </c>
      <c r="L11" s="73">
        <f t="shared" si="17"/>
        <v>0</v>
      </c>
      <c r="M11" s="73">
        <f t="shared" si="18"/>
        <v>0</v>
      </c>
      <c r="N11" s="73">
        <f t="shared" si="19"/>
        <v>0</v>
      </c>
      <c r="O11" s="73">
        <f t="shared" si="20"/>
        <v>0</v>
      </c>
      <c r="P11" s="73">
        <f t="shared" si="21"/>
        <v>122.5</v>
      </c>
      <c r="Q11" s="73">
        <f t="shared" si="22"/>
        <v>0</v>
      </c>
      <c r="R11" s="73">
        <f t="shared" si="23"/>
        <v>0</v>
      </c>
      <c r="S11" s="73">
        <f t="shared" si="24"/>
        <v>0</v>
      </c>
      <c r="T11" s="73">
        <f t="shared" si="25"/>
        <v>0</v>
      </c>
      <c r="U11" s="73">
        <f t="shared" si="26"/>
        <v>0</v>
      </c>
      <c r="V11" s="73"/>
      <c r="W11" s="73"/>
      <c r="X11" s="73"/>
      <c r="Z11" s="73">
        <f t="shared" si="3"/>
        <v>0</v>
      </c>
      <c r="AA11" s="73">
        <f t="shared" si="4"/>
        <v>0</v>
      </c>
      <c r="AB11" s="73">
        <f t="shared" si="5"/>
        <v>0</v>
      </c>
      <c r="AC11" s="73">
        <f t="shared" si="6"/>
        <v>0</v>
      </c>
      <c r="AD11" s="73">
        <f t="shared" si="7"/>
        <v>0</v>
      </c>
      <c r="AE11" s="73">
        <f t="shared" si="8"/>
        <v>0</v>
      </c>
      <c r="AF11" s="73">
        <f t="shared" si="9"/>
        <v>0</v>
      </c>
      <c r="AG11" s="73">
        <f t="shared" si="10"/>
        <v>0</v>
      </c>
      <c r="AH11" s="73">
        <f t="shared" si="11"/>
        <v>0</v>
      </c>
      <c r="AI11" s="73">
        <f t="shared" si="12"/>
        <v>0</v>
      </c>
      <c r="AJ11" s="73">
        <f t="shared" si="13"/>
        <v>0</v>
      </c>
      <c r="AK11" s="73">
        <f t="shared" si="14"/>
        <v>0</v>
      </c>
      <c r="AQ11" s="72" t="s">
        <v>57</v>
      </c>
      <c r="AR11" s="98">
        <f t="shared" si="0"/>
        <v>0</v>
      </c>
      <c r="AS11" s="59">
        <f>AI63</f>
        <v>0</v>
      </c>
      <c r="AT11" s="59">
        <f>S63</f>
        <v>0</v>
      </c>
    </row>
    <row r="12" spans="2:48">
      <c r="B12" s="61">
        <v>45289</v>
      </c>
      <c r="C12" s="63" t="s">
        <v>129</v>
      </c>
      <c r="D12" s="80" t="s">
        <v>56</v>
      </c>
      <c r="E12" s="57">
        <v>211.3</v>
      </c>
      <c r="F12" s="77" t="s">
        <v>67</v>
      </c>
      <c r="G12" s="78">
        <f t="shared" ref="G12" si="27">IF(F12="MARCIA",E12,IF(F12="AMBOS",E12/2,0))</f>
        <v>0</v>
      </c>
      <c r="H12" s="79">
        <f t="shared" ref="H12" si="28">IF(F12="LUCIANO",E12,IF(F12="AMBOS",E12/2,0))</f>
        <v>211.3</v>
      </c>
      <c r="I12" s="92" t="s">
        <v>144</v>
      </c>
      <c r="J12" s="73">
        <f t="shared" si="15"/>
        <v>0</v>
      </c>
      <c r="K12" s="73">
        <f t="shared" si="16"/>
        <v>0</v>
      </c>
      <c r="L12" s="73">
        <f t="shared" si="17"/>
        <v>0</v>
      </c>
      <c r="M12" s="73">
        <f t="shared" si="18"/>
        <v>0</v>
      </c>
      <c r="N12" s="73">
        <f t="shared" si="19"/>
        <v>0</v>
      </c>
      <c r="O12" s="73">
        <f t="shared" si="20"/>
        <v>0</v>
      </c>
      <c r="P12" s="73">
        <f t="shared" si="21"/>
        <v>211.3</v>
      </c>
      <c r="Q12" s="73">
        <f t="shared" si="22"/>
        <v>0</v>
      </c>
      <c r="R12" s="73">
        <f t="shared" si="23"/>
        <v>0</v>
      </c>
      <c r="S12" s="73">
        <f t="shared" si="24"/>
        <v>0</v>
      </c>
      <c r="T12" s="73">
        <f t="shared" si="25"/>
        <v>0</v>
      </c>
      <c r="U12" s="73">
        <f t="shared" si="26"/>
        <v>0</v>
      </c>
      <c r="V12" s="73"/>
      <c r="W12" s="73"/>
      <c r="X12" s="73"/>
      <c r="Z12" s="73">
        <f t="shared" si="3"/>
        <v>0</v>
      </c>
      <c r="AA12" s="73">
        <f t="shared" si="4"/>
        <v>0</v>
      </c>
      <c r="AB12" s="73">
        <f t="shared" si="5"/>
        <v>0</v>
      </c>
      <c r="AC12" s="73">
        <f t="shared" si="6"/>
        <v>0</v>
      </c>
      <c r="AD12" s="73">
        <f t="shared" si="7"/>
        <v>0</v>
      </c>
      <c r="AE12" s="73">
        <f t="shared" si="8"/>
        <v>0</v>
      </c>
      <c r="AF12" s="73">
        <f t="shared" si="9"/>
        <v>0</v>
      </c>
      <c r="AG12" s="73">
        <f t="shared" si="10"/>
        <v>0</v>
      </c>
      <c r="AH12" s="73">
        <f t="shared" si="11"/>
        <v>0</v>
      </c>
      <c r="AI12" s="73">
        <f t="shared" si="12"/>
        <v>0</v>
      </c>
      <c r="AJ12" s="73">
        <f t="shared" si="13"/>
        <v>0</v>
      </c>
      <c r="AK12" s="73">
        <f t="shared" si="14"/>
        <v>0</v>
      </c>
      <c r="AQ12" s="72" t="s">
        <v>60</v>
      </c>
      <c r="AR12" s="98">
        <f t="shared" si="0"/>
        <v>182</v>
      </c>
      <c r="AS12" s="59">
        <f>AJ63</f>
        <v>0</v>
      </c>
      <c r="AT12" s="59">
        <f>T63</f>
        <v>182</v>
      </c>
    </row>
    <row r="13" spans="2:48">
      <c r="B13" s="179">
        <v>44929</v>
      </c>
      <c r="C13" s="180" t="s">
        <v>149</v>
      </c>
      <c r="D13" s="80" t="s">
        <v>58</v>
      </c>
      <c r="E13" s="57">
        <v>121.38</v>
      </c>
      <c r="F13" s="77" t="s">
        <v>68</v>
      </c>
      <c r="G13" s="78">
        <f>(E13/3)*2</f>
        <v>80.92</v>
      </c>
      <c r="H13" s="79">
        <f>E13/3</f>
        <v>40.46</v>
      </c>
      <c r="I13" s="92"/>
      <c r="J13" s="73">
        <f t="shared" si="15"/>
        <v>0</v>
      </c>
      <c r="K13" s="73">
        <f t="shared" si="16"/>
        <v>0</v>
      </c>
      <c r="L13" s="73">
        <f t="shared" si="17"/>
        <v>0</v>
      </c>
      <c r="M13" s="73">
        <f t="shared" si="18"/>
        <v>0</v>
      </c>
      <c r="N13" s="73">
        <f t="shared" si="19"/>
        <v>40.46</v>
      </c>
      <c r="O13" s="73">
        <f t="shared" si="20"/>
        <v>0</v>
      </c>
      <c r="P13" s="73">
        <f t="shared" si="21"/>
        <v>0</v>
      </c>
      <c r="Q13" s="73">
        <f t="shared" si="22"/>
        <v>0</v>
      </c>
      <c r="R13" s="73">
        <f t="shared" si="23"/>
        <v>0</v>
      </c>
      <c r="S13" s="73">
        <f t="shared" si="24"/>
        <v>0</v>
      </c>
      <c r="T13" s="73">
        <f t="shared" si="25"/>
        <v>0</v>
      </c>
      <c r="U13" s="73">
        <f t="shared" si="26"/>
        <v>0</v>
      </c>
      <c r="V13" s="73"/>
      <c r="W13" s="73"/>
      <c r="X13" s="73"/>
      <c r="Z13" s="73">
        <f t="shared" si="3"/>
        <v>0</v>
      </c>
      <c r="AA13" s="73">
        <f t="shared" si="4"/>
        <v>0</v>
      </c>
      <c r="AB13" s="73">
        <f t="shared" si="5"/>
        <v>0</v>
      </c>
      <c r="AC13" s="73">
        <f t="shared" si="6"/>
        <v>0</v>
      </c>
      <c r="AD13" s="73">
        <f t="shared" si="7"/>
        <v>80.92</v>
      </c>
      <c r="AE13" s="73">
        <f t="shared" si="8"/>
        <v>0</v>
      </c>
      <c r="AF13" s="73">
        <f t="shared" si="9"/>
        <v>0</v>
      </c>
      <c r="AG13" s="73">
        <f t="shared" si="10"/>
        <v>0</v>
      </c>
      <c r="AH13" s="73">
        <f t="shared" si="11"/>
        <v>0</v>
      </c>
      <c r="AI13" s="73">
        <f t="shared" si="12"/>
        <v>0</v>
      </c>
      <c r="AJ13" s="73">
        <f t="shared" si="13"/>
        <v>0</v>
      </c>
      <c r="AK13" s="73">
        <f t="shared" si="14"/>
        <v>0</v>
      </c>
      <c r="AQ13" s="72" t="s">
        <v>54</v>
      </c>
      <c r="AR13" s="98">
        <f t="shared" si="0"/>
        <v>0</v>
      </c>
      <c r="AS13" s="59">
        <f>AK63</f>
        <v>0</v>
      </c>
      <c r="AT13" s="59">
        <f>U63</f>
        <v>0</v>
      </c>
    </row>
    <row r="14" spans="2:48">
      <c r="B14" s="179">
        <v>44929</v>
      </c>
      <c r="C14" s="180" t="s">
        <v>150</v>
      </c>
      <c r="D14" s="80" t="s">
        <v>58</v>
      </c>
      <c r="E14" s="57">
        <v>175.97</v>
      </c>
      <c r="F14" s="77" t="s">
        <v>68</v>
      </c>
      <c r="G14" s="78">
        <f t="shared" ref="G14:G15" si="29">(E14/3)*2</f>
        <v>117.31333333333333</v>
      </c>
      <c r="H14" s="79">
        <f t="shared" ref="H14:H15" si="30">E14/3</f>
        <v>58.656666666666666</v>
      </c>
      <c r="I14" s="92" t="s">
        <v>153</v>
      </c>
      <c r="J14" s="73">
        <f t="shared" si="15"/>
        <v>0</v>
      </c>
      <c r="K14" s="73">
        <f t="shared" si="16"/>
        <v>0</v>
      </c>
      <c r="L14" s="73">
        <f t="shared" si="17"/>
        <v>0</v>
      </c>
      <c r="M14" s="73">
        <f t="shared" si="18"/>
        <v>0</v>
      </c>
      <c r="N14" s="73">
        <f t="shared" si="19"/>
        <v>58.656666666666666</v>
      </c>
      <c r="O14" s="73">
        <f t="shared" si="20"/>
        <v>0</v>
      </c>
      <c r="P14" s="73">
        <f t="shared" si="21"/>
        <v>0</v>
      </c>
      <c r="Q14" s="73">
        <f t="shared" si="22"/>
        <v>0</v>
      </c>
      <c r="R14" s="73">
        <f t="shared" si="23"/>
        <v>0</v>
      </c>
      <c r="S14" s="73">
        <f t="shared" si="24"/>
        <v>0</v>
      </c>
      <c r="T14" s="73">
        <f t="shared" si="25"/>
        <v>0</v>
      </c>
      <c r="U14" s="73">
        <f t="shared" si="26"/>
        <v>0</v>
      </c>
      <c r="V14" s="73"/>
      <c r="W14" s="73"/>
      <c r="X14" s="73"/>
      <c r="Z14" s="73">
        <f t="shared" si="3"/>
        <v>0</v>
      </c>
      <c r="AA14" s="73">
        <f t="shared" si="4"/>
        <v>0</v>
      </c>
      <c r="AB14" s="73">
        <f t="shared" si="5"/>
        <v>0</v>
      </c>
      <c r="AC14" s="73">
        <f t="shared" si="6"/>
        <v>0</v>
      </c>
      <c r="AD14" s="73">
        <f t="shared" si="7"/>
        <v>117.31333333333333</v>
      </c>
      <c r="AE14" s="73">
        <f t="shared" si="8"/>
        <v>0</v>
      </c>
      <c r="AF14" s="73">
        <f t="shared" si="9"/>
        <v>0</v>
      </c>
      <c r="AG14" s="73">
        <f t="shared" si="10"/>
        <v>0</v>
      </c>
      <c r="AH14" s="73">
        <f t="shared" si="11"/>
        <v>0</v>
      </c>
      <c r="AI14" s="73">
        <f t="shared" si="12"/>
        <v>0</v>
      </c>
      <c r="AJ14" s="73">
        <f t="shared" si="13"/>
        <v>0</v>
      </c>
      <c r="AK14" s="73">
        <f t="shared" si="14"/>
        <v>0</v>
      </c>
      <c r="AQ14" s="72"/>
      <c r="AR14" s="98">
        <f t="shared" si="0"/>
        <v>0</v>
      </c>
      <c r="AS14" s="59">
        <f>AL63</f>
        <v>0</v>
      </c>
      <c r="AT14" s="59">
        <f>V63</f>
        <v>0</v>
      </c>
    </row>
    <row r="15" spans="2:48">
      <c r="B15" s="179">
        <v>44929</v>
      </c>
      <c r="C15" s="180" t="s">
        <v>151</v>
      </c>
      <c r="D15" s="80" t="s">
        <v>58</v>
      </c>
      <c r="E15" s="57">
        <v>409.08</v>
      </c>
      <c r="F15" s="77" t="s">
        <v>68</v>
      </c>
      <c r="G15" s="78">
        <f t="shared" si="29"/>
        <v>272.71999999999997</v>
      </c>
      <c r="H15" s="79">
        <f t="shared" si="30"/>
        <v>136.35999999999999</v>
      </c>
      <c r="I15" s="92" t="s">
        <v>130</v>
      </c>
      <c r="J15" s="73">
        <f t="shared" si="15"/>
        <v>0</v>
      </c>
      <c r="K15" s="73">
        <f t="shared" si="16"/>
        <v>0</v>
      </c>
      <c r="L15" s="73">
        <f t="shared" si="17"/>
        <v>0</v>
      </c>
      <c r="M15" s="73">
        <f t="shared" si="18"/>
        <v>0</v>
      </c>
      <c r="N15" s="73">
        <f t="shared" si="19"/>
        <v>136.35999999999999</v>
      </c>
      <c r="O15" s="73">
        <f t="shared" si="20"/>
        <v>0</v>
      </c>
      <c r="P15" s="73">
        <f t="shared" si="21"/>
        <v>0</v>
      </c>
      <c r="Q15" s="73">
        <f t="shared" si="22"/>
        <v>0</v>
      </c>
      <c r="R15" s="73">
        <f t="shared" si="23"/>
        <v>0</v>
      </c>
      <c r="S15" s="73">
        <f t="shared" si="24"/>
        <v>0</v>
      </c>
      <c r="T15" s="73">
        <f t="shared" si="25"/>
        <v>0</v>
      </c>
      <c r="U15" s="73">
        <f t="shared" si="26"/>
        <v>0</v>
      </c>
      <c r="V15" s="73"/>
      <c r="W15" s="73"/>
      <c r="X15" s="73"/>
      <c r="Z15" s="73">
        <f t="shared" si="3"/>
        <v>0</v>
      </c>
      <c r="AA15" s="73">
        <f t="shared" si="4"/>
        <v>0</v>
      </c>
      <c r="AB15" s="73">
        <f t="shared" si="5"/>
        <v>0</v>
      </c>
      <c r="AC15" s="73">
        <f t="shared" si="6"/>
        <v>0</v>
      </c>
      <c r="AD15" s="73">
        <f t="shared" si="7"/>
        <v>272.71999999999997</v>
      </c>
      <c r="AE15" s="73">
        <f t="shared" si="8"/>
        <v>0</v>
      </c>
      <c r="AF15" s="73">
        <f t="shared" si="9"/>
        <v>0</v>
      </c>
      <c r="AG15" s="73">
        <f t="shared" si="10"/>
        <v>0</v>
      </c>
      <c r="AH15" s="73">
        <f t="shared" si="11"/>
        <v>0</v>
      </c>
      <c r="AI15" s="73">
        <f t="shared" si="12"/>
        <v>0</v>
      </c>
      <c r="AJ15" s="73">
        <f t="shared" si="13"/>
        <v>0</v>
      </c>
      <c r="AK15" s="73">
        <f t="shared" si="14"/>
        <v>0</v>
      </c>
      <c r="AQ15" s="72"/>
      <c r="AR15" s="98">
        <f t="shared" si="0"/>
        <v>0</v>
      </c>
      <c r="AS15" s="59">
        <f>AM63</f>
        <v>0</v>
      </c>
      <c r="AT15" s="59">
        <f>W63</f>
        <v>0</v>
      </c>
    </row>
    <row r="16" spans="2:48">
      <c r="B16" s="179">
        <v>44929</v>
      </c>
      <c r="C16" s="180" t="s">
        <v>152</v>
      </c>
      <c r="D16" s="80" t="s">
        <v>58</v>
      </c>
      <c r="E16" s="57">
        <v>50</v>
      </c>
      <c r="F16" s="77" t="s">
        <v>68</v>
      </c>
      <c r="G16" s="78">
        <f t="shared" ref="G16:G62" si="31">IF(F16="MARCIA",E16,IF(F16="AMBOS",E16/2,0))</f>
        <v>25</v>
      </c>
      <c r="H16" s="79">
        <f t="shared" ref="H16:H62" si="32">IF(F16="LUCIANO",E16,IF(F16="AMBOS",E16/2,0))</f>
        <v>25</v>
      </c>
      <c r="I16" s="92"/>
      <c r="J16" s="73">
        <f t="shared" si="15"/>
        <v>0</v>
      </c>
      <c r="K16" s="73">
        <f t="shared" si="16"/>
        <v>0</v>
      </c>
      <c r="L16" s="73">
        <f t="shared" si="17"/>
        <v>0</v>
      </c>
      <c r="M16" s="73">
        <f t="shared" si="18"/>
        <v>0</v>
      </c>
      <c r="N16" s="73">
        <f t="shared" si="19"/>
        <v>25</v>
      </c>
      <c r="O16" s="73">
        <f t="shared" si="20"/>
        <v>0</v>
      </c>
      <c r="P16" s="73">
        <f t="shared" si="21"/>
        <v>0</v>
      </c>
      <c r="Q16" s="73">
        <f t="shared" si="22"/>
        <v>0</v>
      </c>
      <c r="R16" s="73">
        <f t="shared" si="23"/>
        <v>0</v>
      </c>
      <c r="S16" s="73">
        <f t="shared" si="24"/>
        <v>0</v>
      </c>
      <c r="T16" s="73">
        <f t="shared" si="25"/>
        <v>0</v>
      </c>
      <c r="U16" s="73">
        <f t="shared" si="26"/>
        <v>0</v>
      </c>
      <c r="V16" s="73"/>
      <c r="W16" s="73"/>
      <c r="X16" s="73"/>
      <c r="Z16" s="73">
        <f t="shared" si="3"/>
        <v>0</v>
      </c>
      <c r="AA16" s="73">
        <f t="shared" si="4"/>
        <v>0</v>
      </c>
      <c r="AB16" s="73">
        <f t="shared" si="5"/>
        <v>0</v>
      </c>
      <c r="AC16" s="73">
        <f t="shared" si="6"/>
        <v>0</v>
      </c>
      <c r="AD16" s="73">
        <f t="shared" si="7"/>
        <v>25</v>
      </c>
      <c r="AE16" s="73">
        <f t="shared" si="8"/>
        <v>0</v>
      </c>
      <c r="AF16" s="73">
        <f t="shared" si="9"/>
        <v>0</v>
      </c>
      <c r="AG16" s="73">
        <f t="shared" si="10"/>
        <v>0</v>
      </c>
      <c r="AH16" s="73">
        <f t="shared" si="11"/>
        <v>0</v>
      </c>
      <c r="AI16" s="73">
        <f t="shared" si="12"/>
        <v>0</v>
      </c>
      <c r="AJ16" s="73">
        <f t="shared" si="13"/>
        <v>0</v>
      </c>
      <c r="AK16" s="73">
        <f t="shared" si="14"/>
        <v>0</v>
      </c>
      <c r="AQ16" s="72"/>
      <c r="AR16" s="98">
        <f t="shared" si="0"/>
        <v>0</v>
      </c>
      <c r="AS16" s="96">
        <f>AN63</f>
        <v>0</v>
      </c>
      <c r="AT16" s="96">
        <f>X63</f>
        <v>0</v>
      </c>
      <c r="AU16" s="60"/>
    </row>
    <row r="17" spans="2:52">
      <c r="B17" s="61">
        <v>44938</v>
      </c>
      <c r="C17" s="63" t="s">
        <v>145</v>
      </c>
      <c r="D17" s="80" t="s">
        <v>58</v>
      </c>
      <c r="E17" s="57">
        <f>85.7+31.8</f>
        <v>117.5</v>
      </c>
      <c r="F17" s="77" t="s">
        <v>67</v>
      </c>
      <c r="G17" s="78">
        <f t="shared" si="31"/>
        <v>0</v>
      </c>
      <c r="H17" s="79">
        <f t="shared" si="32"/>
        <v>117.5</v>
      </c>
      <c r="I17" s="92"/>
      <c r="J17" s="73">
        <f t="shared" si="15"/>
        <v>0</v>
      </c>
      <c r="K17" s="73">
        <f t="shared" si="16"/>
        <v>0</v>
      </c>
      <c r="L17" s="73">
        <f t="shared" si="17"/>
        <v>0</v>
      </c>
      <c r="M17" s="73">
        <f t="shared" si="18"/>
        <v>0</v>
      </c>
      <c r="N17" s="73">
        <f t="shared" si="19"/>
        <v>117.5</v>
      </c>
      <c r="O17" s="73">
        <f t="shared" si="20"/>
        <v>0</v>
      </c>
      <c r="P17" s="73">
        <f t="shared" si="21"/>
        <v>0</v>
      </c>
      <c r="Q17" s="73">
        <f t="shared" si="22"/>
        <v>0</v>
      </c>
      <c r="R17" s="73">
        <f t="shared" si="23"/>
        <v>0</v>
      </c>
      <c r="S17" s="73">
        <f t="shared" si="24"/>
        <v>0</v>
      </c>
      <c r="T17" s="73">
        <f t="shared" si="25"/>
        <v>0</v>
      </c>
      <c r="U17" s="73">
        <f t="shared" si="26"/>
        <v>0</v>
      </c>
      <c r="V17" s="73"/>
      <c r="W17" s="73"/>
      <c r="X17" s="73"/>
      <c r="Z17" s="73">
        <f t="shared" si="3"/>
        <v>0</v>
      </c>
      <c r="AA17" s="73">
        <f t="shared" si="4"/>
        <v>0</v>
      </c>
      <c r="AB17" s="73">
        <f t="shared" si="5"/>
        <v>0</v>
      </c>
      <c r="AC17" s="73">
        <f t="shared" si="6"/>
        <v>0</v>
      </c>
      <c r="AD17" s="73">
        <f t="shared" si="7"/>
        <v>0</v>
      </c>
      <c r="AE17" s="73">
        <f t="shared" si="8"/>
        <v>0</v>
      </c>
      <c r="AF17" s="73">
        <f t="shared" si="9"/>
        <v>0</v>
      </c>
      <c r="AG17" s="73">
        <f t="shared" si="10"/>
        <v>0</v>
      </c>
      <c r="AH17" s="73">
        <f t="shared" si="11"/>
        <v>0</v>
      </c>
      <c r="AI17" s="73">
        <f t="shared" si="12"/>
        <v>0</v>
      </c>
      <c r="AJ17" s="73">
        <f t="shared" si="13"/>
        <v>0</v>
      </c>
      <c r="AK17" s="73">
        <f t="shared" si="14"/>
        <v>0</v>
      </c>
      <c r="AQ17" s="88" t="s">
        <v>69</v>
      </c>
      <c r="AR17" s="97">
        <f>SUM(AR2:AR16)</f>
        <v>2974.79</v>
      </c>
      <c r="AS17" s="89">
        <f>SUM(AS2:AS16)</f>
        <v>858.54333333333341</v>
      </c>
      <c r="AT17" s="89">
        <f>SUM(AT2:AT16)</f>
        <v>2116.2466666666669</v>
      </c>
    </row>
    <row r="18" spans="2:52">
      <c r="B18" s="83">
        <v>44939</v>
      </c>
      <c r="C18" s="84" t="s">
        <v>83</v>
      </c>
      <c r="D18" s="80" t="s">
        <v>36</v>
      </c>
      <c r="E18" s="86">
        <v>100</v>
      </c>
      <c r="F18" s="77" t="s">
        <v>68</v>
      </c>
      <c r="G18" s="78">
        <f t="shared" si="31"/>
        <v>50</v>
      </c>
      <c r="H18" s="79">
        <f t="shared" si="32"/>
        <v>50</v>
      </c>
      <c r="I18" s="92"/>
      <c r="J18" s="73">
        <f t="shared" si="15"/>
        <v>0</v>
      </c>
      <c r="K18" s="73">
        <f t="shared" si="16"/>
        <v>0</v>
      </c>
      <c r="L18" s="73">
        <f t="shared" si="17"/>
        <v>0</v>
      </c>
      <c r="M18" s="73">
        <f t="shared" si="18"/>
        <v>50</v>
      </c>
      <c r="N18" s="73">
        <f t="shared" si="19"/>
        <v>0</v>
      </c>
      <c r="O18" s="73">
        <f t="shared" si="20"/>
        <v>0</v>
      </c>
      <c r="P18" s="73">
        <f t="shared" si="21"/>
        <v>0</v>
      </c>
      <c r="Q18" s="73">
        <f t="shared" si="22"/>
        <v>0</v>
      </c>
      <c r="R18" s="73">
        <f t="shared" si="23"/>
        <v>0</v>
      </c>
      <c r="S18" s="73">
        <f t="shared" si="24"/>
        <v>0</v>
      </c>
      <c r="T18" s="73">
        <f t="shared" si="25"/>
        <v>0</v>
      </c>
      <c r="U18" s="73">
        <f t="shared" si="26"/>
        <v>0</v>
      </c>
      <c r="V18" s="73"/>
      <c r="W18" s="73"/>
      <c r="X18" s="73"/>
      <c r="Z18" s="73">
        <f t="shared" si="3"/>
        <v>0</v>
      </c>
      <c r="AA18" s="73">
        <f t="shared" si="4"/>
        <v>0</v>
      </c>
      <c r="AB18" s="73">
        <f t="shared" si="5"/>
        <v>0</v>
      </c>
      <c r="AC18" s="73">
        <f t="shared" si="6"/>
        <v>50</v>
      </c>
      <c r="AD18" s="73">
        <f t="shared" si="7"/>
        <v>0</v>
      </c>
      <c r="AE18" s="73">
        <f t="shared" si="8"/>
        <v>0</v>
      </c>
      <c r="AF18" s="73">
        <f t="shared" si="9"/>
        <v>0</v>
      </c>
      <c r="AG18" s="73">
        <f t="shared" si="10"/>
        <v>0</v>
      </c>
      <c r="AH18" s="73">
        <f t="shared" si="11"/>
        <v>0</v>
      </c>
      <c r="AI18" s="73">
        <f t="shared" si="12"/>
        <v>0</v>
      </c>
      <c r="AJ18" s="73">
        <f t="shared" si="13"/>
        <v>0</v>
      </c>
      <c r="AK18" s="73">
        <f t="shared" si="14"/>
        <v>0</v>
      </c>
      <c r="AQ18" s="81" t="s">
        <v>67</v>
      </c>
      <c r="AR18" s="391" t="s">
        <v>45</v>
      </c>
      <c r="AS18" s="392"/>
      <c r="AT18" s="393"/>
      <c r="AU18" s="100"/>
      <c r="AV18" s="99"/>
    </row>
    <row r="19" spans="2:52">
      <c r="B19" s="61">
        <v>44939</v>
      </c>
      <c r="C19" s="63" t="s">
        <v>158</v>
      </c>
      <c r="D19" s="80" t="s">
        <v>123</v>
      </c>
      <c r="E19" s="57">
        <v>58.4</v>
      </c>
      <c r="F19" s="77" t="s">
        <v>67</v>
      </c>
      <c r="G19" s="78">
        <f t="shared" si="31"/>
        <v>0</v>
      </c>
      <c r="H19" s="79">
        <f t="shared" si="32"/>
        <v>58.4</v>
      </c>
      <c r="I19" s="92" t="s">
        <v>159</v>
      </c>
      <c r="J19" s="73">
        <f t="shared" si="15"/>
        <v>0</v>
      </c>
      <c r="K19" s="73">
        <f t="shared" si="16"/>
        <v>0</v>
      </c>
      <c r="L19" s="73">
        <f t="shared" si="17"/>
        <v>58.4</v>
      </c>
      <c r="M19" s="73">
        <f t="shared" si="18"/>
        <v>0</v>
      </c>
      <c r="N19" s="73">
        <f t="shared" si="19"/>
        <v>0</v>
      </c>
      <c r="O19" s="73">
        <f t="shared" si="20"/>
        <v>0</v>
      </c>
      <c r="P19" s="73">
        <f t="shared" si="21"/>
        <v>0</v>
      </c>
      <c r="Q19" s="73">
        <f t="shared" si="22"/>
        <v>0</v>
      </c>
      <c r="R19" s="73">
        <f t="shared" si="23"/>
        <v>0</v>
      </c>
      <c r="S19" s="73">
        <f t="shared" si="24"/>
        <v>0</v>
      </c>
      <c r="T19" s="73">
        <f t="shared" si="25"/>
        <v>0</v>
      </c>
      <c r="U19" s="73">
        <f t="shared" si="26"/>
        <v>0</v>
      </c>
      <c r="V19" s="73"/>
      <c r="W19" s="73"/>
      <c r="X19" s="73"/>
      <c r="Z19" s="73">
        <f t="shared" si="3"/>
        <v>0</v>
      </c>
      <c r="AA19" s="73">
        <f t="shared" si="4"/>
        <v>0</v>
      </c>
      <c r="AB19" s="73">
        <f t="shared" si="5"/>
        <v>0</v>
      </c>
      <c r="AC19" s="73">
        <f t="shared" si="6"/>
        <v>0</v>
      </c>
      <c r="AD19" s="73">
        <f t="shared" si="7"/>
        <v>0</v>
      </c>
      <c r="AE19" s="73">
        <f t="shared" si="8"/>
        <v>0</v>
      </c>
      <c r="AF19" s="73">
        <f t="shared" si="9"/>
        <v>0</v>
      </c>
      <c r="AG19" s="73">
        <f t="shared" si="10"/>
        <v>0</v>
      </c>
      <c r="AH19" s="73">
        <f t="shared" si="11"/>
        <v>0</v>
      </c>
      <c r="AI19" s="73">
        <f t="shared" si="12"/>
        <v>0</v>
      </c>
      <c r="AJ19" s="73">
        <f t="shared" si="13"/>
        <v>0</v>
      </c>
      <c r="AK19" s="73">
        <f t="shared" si="14"/>
        <v>0</v>
      </c>
      <c r="AQ19" s="81" t="s">
        <v>68</v>
      </c>
      <c r="AU19" s="99"/>
    </row>
    <row r="20" spans="2:52">
      <c r="B20" s="61">
        <v>44939</v>
      </c>
      <c r="C20" s="63" t="s">
        <v>158</v>
      </c>
      <c r="D20" s="80" t="s">
        <v>123</v>
      </c>
      <c r="E20" s="57">
        <v>36.58</v>
      </c>
      <c r="F20" s="77" t="s">
        <v>67</v>
      </c>
      <c r="G20" s="78">
        <f t="shared" si="31"/>
        <v>0</v>
      </c>
      <c r="H20" s="79">
        <f t="shared" si="32"/>
        <v>36.58</v>
      </c>
      <c r="I20" s="92" t="s">
        <v>160</v>
      </c>
      <c r="J20" s="73">
        <f t="shared" si="15"/>
        <v>0</v>
      </c>
      <c r="K20" s="73">
        <f t="shared" si="16"/>
        <v>0</v>
      </c>
      <c r="L20" s="73">
        <f t="shared" si="17"/>
        <v>36.58</v>
      </c>
      <c r="M20" s="73">
        <f t="shared" si="18"/>
        <v>0</v>
      </c>
      <c r="N20" s="73">
        <f t="shared" si="19"/>
        <v>0</v>
      </c>
      <c r="O20" s="73">
        <f t="shared" si="20"/>
        <v>0</v>
      </c>
      <c r="P20" s="73">
        <f t="shared" si="21"/>
        <v>0</v>
      </c>
      <c r="Q20" s="73">
        <f t="shared" si="22"/>
        <v>0</v>
      </c>
      <c r="R20" s="73">
        <f t="shared" si="23"/>
        <v>0</v>
      </c>
      <c r="S20" s="73">
        <f t="shared" si="24"/>
        <v>0</v>
      </c>
      <c r="T20" s="73">
        <f t="shared" si="25"/>
        <v>0</v>
      </c>
      <c r="U20" s="73">
        <f t="shared" si="26"/>
        <v>0</v>
      </c>
      <c r="V20" s="73"/>
      <c r="W20" s="73"/>
      <c r="X20" s="73"/>
      <c r="Z20" s="73">
        <f t="shared" si="3"/>
        <v>0</v>
      </c>
      <c r="AA20" s="73">
        <f t="shared" si="4"/>
        <v>0</v>
      </c>
      <c r="AB20" s="73">
        <f t="shared" si="5"/>
        <v>0</v>
      </c>
      <c r="AC20" s="73">
        <f t="shared" si="6"/>
        <v>0</v>
      </c>
      <c r="AD20" s="73">
        <f t="shared" si="7"/>
        <v>0</v>
      </c>
      <c r="AE20" s="73">
        <f t="shared" si="8"/>
        <v>0</v>
      </c>
      <c r="AF20" s="73">
        <f t="shared" si="9"/>
        <v>0</v>
      </c>
      <c r="AG20" s="73">
        <f t="shared" si="10"/>
        <v>0</v>
      </c>
      <c r="AH20" s="73">
        <f t="shared" si="11"/>
        <v>0</v>
      </c>
      <c r="AI20" s="73">
        <f t="shared" si="12"/>
        <v>0</v>
      </c>
      <c r="AJ20" s="73">
        <f t="shared" si="13"/>
        <v>0</v>
      </c>
      <c r="AK20" s="73">
        <f t="shared" si="14"/>
        <v>0</v>
      </c>
      <c r="AT20" s="60">
        <v>1740.35</v>
      </c>
    </row>
    <row r="21" spans="2:52">
      <c r="B21" s="61">
        <v>44942</v>
      </c>
      <c r="C21" s="63" t="s">
        <v>158</v>
      </c>
      <c r="D21" s="80" t="s">
        <v>123</v>
      </c>
      <c r="E21" s="57">
        <v>45.19</v>
      </c>
      <c r="F21" s="77" t="s">
        <v>67</v>
      </c>
      <c r="G21" s="78">
        <f t="shared" si="31"/>
        <v>0</v>
      </c>
      <c r="H21" s="79">
        <f t="shared" si="32"/>
        <v>45.19</v>
      </c>
      <c r="I21" s="92"/>
      <c r="J21" s="73">
        <f t="shared" si="15"/>
        <v>0</v>
      </c>
      <c r="K21" s="73">
        <f t="shared" si="16"/>
        <v>0</v>
      </c>
      <c r="L21" s="73">
        <f t="shared" si="17"/>
        <v>45.19</v>
      </c>
      <c r="M21" s="73">
        <f t="shared" si="18"/>
        <v>0</v>
      </c>
      <c r="N21" s="73">
        <f t="shared" si="19"/>
        <v>0</v>
      </c>
      <c r="O21" s="73">
        <f t="shared" si="20"/>
        <v>0</v>
      </c>
      <c r="P21" s="73">
        <f t="shared" si="21"/>
        <v>0</v>
      </c>
      <c r="Q21" s="73">
        <f t="shared" si="22"/>
        <v>0</v>
      </c>
      <c r="R21" s="73">
        <f t="shared" si="23"/>
        <v>0</v>
      </c>
      <c r="S21" s="73">
        <f t="shared" si="24"/>
        <v>0</v>
      </c>
      <c r="T21" s="73">
        <f t="shared" si="25"/>
        <v>0</v>
      </c>
      <c r="U21" s="73">
        <f t="shared" si="26"/>
        <v>0</v>
      </c>
      <c r="V21" s="73"/>
      <c r="W21" s="73"/>
      <c r="X21" s="73"/>
      <c r="Z21" s="73">
        <f t="shared" si="3"/>
        <v>0</v>
      </c>
      <c r="AA21" s="73">
        <f t="shared" si="4"/>
        <v>0</v>
      </c>
      <c r="AB21" s="73">
        <f t="shared" si="5"/>
        <v>0</v>
      </c>
      <c r="AC21" s="73">
        <f t="shared" si="6"/>
        <v>0</v>
      </c>
      <c r="AD21" s="73">
        <f t="shared" si="7"/>
        <v>0</v>
      </c>
      <c r="AE21" s="73">
        <f t="shared" si="8"/>
        <v>0</v>
      </c>
      <c r="AF21" s="73">
        <f t="shared" si="9"/>
        <v>0</v>
      </c>
      <c r="AG21" s="73">
        <f t="shared" si="10"/>
        <v>0</v>
      </c>
      <c r="AH21" s="73">
        <f t="shared" si="11"/>
        <v>0</v>
      </c>
      <c r="AI21" s="73">
        <f t="shared" si="12"/>
        <v>0</v>
      </c>
      <c r="AJ21" s="73">
        <f t="shared" si="13"/>
        <v>0</v>
      </c>
      <c r="AK21" s="73">
        <f t="shared" si="14"/>
        <v>0</v>
      </c>
      <c r="AT21" s="60">
        <f>AT17-AT20</f>
        <v>375.89666666666699</v>
      </c>
    </row>
    <row r="22" spans="2:52">
      <c r="B22" s="61">
        <v>44939</v>
      </c>
      <c r="C22" s="63" t="s">
        <v>83</v>
      </c>
      <c r="D22" s="80" t="s">
        <v>36</v>
      </c>
      <c r="E22" s="57">
        <v>150</v>
      </c>
      <c r="F22" s="77" t="s">
        <v>68</v>
      </c>
      <c r="G22" s="78">
        <v>50</v>
      </c>
      <c r="H22" s="79">
        <v>100</v>
      </c>
      <c r="I22" s="93"/>
      <c r="J22" s="73">
        <f t="shared" si="15"/>
        <v>0</v>
      </c>
      <c r="K22" s="73">
        <f t="shared" si="16"/>
        <v>0</v>
      </c>
      <c r="L22" s="73">
        <f t="shared" si="17"/>
        <v>0</v>
      </c>
      <c r="M22" s="73">
        <f t="shared" si="18"/>
        <v>100</v>
      </c>
      <c r="N22" s="73">
        <f t="shared" si="19"/>
        <v>0</v>
      </c>
      <c r="O22" s="73">
        <f t="shared" si="20"/>
        <v>0</v>
      </c>
      <c r="P22" s="73">
        <f t="shared" si="21"/>
        <v>0</v>
      </c>
      <c r="Q22" s="73">
        <f t="shared" si="22"/>
        <v>0</v>
      </c>
      <c r="R22" s="73">
        <f t="shared" si="23"/>
        <v>0</v>
      </c>
      <c r="S22" s="73">
        <f t="shared" si="24"/>
        <v>0</v>
      </c>
      <c r="T22" s="73">
        <f t="shared" si="25"/>
        <v>0</v>
      </c>
      <c r="U22" s="73">
        <f t="shared" si="26"/>
        <v>0</v>
      </c>
      <c r="V22" s="73"/>
      <c r="W22" s="73"/>
      <c r="X22" s="73"/>
      <c r="Y22" s="62"/>
      <c r="Z22" s="73">
        <f t="shared" si="3"/>
        <v>0</v>
      </c>
      <c r="AA22" s="73">
        <f t="shared" si="4"/>
        <v>0</v>
      </c>
      <c r="AB22" s="73">
        <f t="shared" si="5"/>
        <v>0</v>
      </c>
      <c r="AC22" s="73">
        <f t="shared" si="6"/>
        <v>50</v>
      </c>
      <c r="AD22" s="73">
        <f t="shared" si="7"/>
        <v>0</v>
      </c>
      <c r="AE22" s="73">
        <f t="shared" si="8"/>
        <v>0</v>
      </c>
      <c r="AF22" s="73">
        <f t="shared" si="9"/>
        <v>0</v>
      </c>
      <c r="AG22" s="73">
        <f t="shared" si="10"/>
        <v>0</v>
      </c>
      <c r="AH22" s="73">
        <f t="shared" si="11"/>
        <v>0</v>
      </c>
      <c r="AI22" s="73">
        <f t="shared" si="12"/>
        <v>0</v>
      </c>
      <c r="AJ22" s="73">
        <f t="shared" si="13"/>
        <v>0</v>
      </c>
      <c r="AK22" s="73">
        <f t="shared" si="14"/>
        <v>0</v>
      </c>
      <c r="AL22" s="62"/>
      <c r="AM22" s="62"/>
      <c r="AN22" s="62"/>
      <c r="AO22" s="62"/>
      <c r="AP22" s="62"/>
    </row>
    <row r="23" spans="2:52" ht="17.25" thickBot="1">
      <c r="B23" s="61">
        <v>44952</v>
      </c>
      <c r="C23" s="63" t="s">
        <v>166</v>
      </c>
      <c r="D23" s="80" t="s">
        <v>123</v>
      </c>
      <c r="E23" s="57">
        <v>77</v>
      </c>
      <c r="F23" s="77" t="s">
        <v>67</v>
      </c>
      <c r="G23" s="78">
        <f t="shared" si="31"/>
        <v>0</v>
      </c>
      <c r="H23" s="79">
        <f t="shared" si="32"/>
        <v>77</v>
      </c>
      <c r="I23" s="92" t="s">
        <v>153</v>
      </c>
      <c r="J23" s="73">
        <f t="shared" si="15"/>
        <v>0</v>
      </c>
      <c r="K23" s="73">
        <f t="shared" si="16"/>
        <v>0</v>
      </c>
      <c r="L23" s="73">
        <f t="shared" si="17"/>
        <v>77</v>
      </c>
      <c r="M23" s="73">
        <f t="shared" si="18"/>
        <v>0</v>
      </c>
      <c r="N23" s="73">
        <f t="shared" si="19"/>
        <v>0</v>
      </c>
      <c r="O23" s="73">
        <f t="shared" si="20"/>
        <v>0</v>
      </c>
      <c r="P23" s="73">
        <f t="shared" si="21"/>
        <v>0</v>
      </c>
      <c r="Q23" s="73">
        <f t="shared" si="22"/>
        <v>0</v>
      </c>
      <c r="R23" s="73">
        <f t="shared" si="23"/>
        <v>0</v>
      </c>
      <c r="S23" s="73">
        <f t="shared" si="24"/>
        <v>0</v>
      </c>
      <c r="T23" s="73">
        <f t="shared" si="25"/>
        <v>0</v>
      </c>
      <c r="U23" s="73">
        <f t="shared" si="26"/>
        <v>0</v>
      </c>
      <c r="V23" s="73"/>
      <c r="W23" s="73"/>
      <c r="X23" s="73"/>
      <c r="Z23" s="73">
        <f t="shared" si="3"/>
        <v>0</v>
      </c>
      <c r="AA23" s="73">
        <f t="shared" si="4"/>
        <v>0</v>
      </c>
      <c r="AB23" s="73">
        <f t="shared" si="5"/>
        <v>0</v>
      </c>
      <c r="AC23" s="73">
        <f t="shared" si="6"/>
        <v>0</v>
      </c>
      <c r="AD23" s="73">
        <f t="shared" si="7"/>
        <v>0</v>
      </c>
      <c r="AE23" s="73">
        <f t="shared" si="8"/>
        <v>0</v>
      </c>
      <c r="AF23" s="73">
        <f t="shared" si="9"/>
        <v>0</v>
      </c>
      <c r="AG23" s="73">
        <f t="shared" si="10"/>
        <v>0</v>
      </c>
      <c r="AH23" s="73">
        <f t="shared" si="11"/>
        <v>0</v>
      </c>
      <c r="AI23" s="73">
        <f t="shared" si="12"/>
        <v>0</v>
      </c>
      <c r="AJ23" s="73">
        <f t="shared" si="13"/>
        <v>0</v>
      </c>
      <c r="AK23" s="73">
        <f t="shared" si="14"/>
        <v>0</v>
      </c>
      <c r="AV23" s="396" t="s">
        <v>137</v>
      </c>
      <c r="AW23" s="396"/>
      <c r="AY23" s="396" t="s">
        <v>136</v>
      </c>
      <c r="AZ23" s="396"/>
    </row>
    <row r="24" spans="2:52">
      <c r="B24" s="61">
        <v>44954</v>
      </c>
      <c r="C24" s="63" t="s">
        <v>262</v>
      </c>
      <c r="D24" s="80" t="s">
        <v>58</v>
      </c>
      <c r="E24" s="57">
        <f>156+20</f>
        <v>176</v>
      </c>
      <c r="F24" s="77" t="s">
        <v>68</v>
      </c>
      <c r="G24" s="78">
        <f t="shared" si="31"/>
        <v>88</v>
      </c>
      <c r="H24" s="79">
        <f t="shared" si="32"/>
        <v>88</v>
      </c>
      <c r="I24" s="92"/>
      <c r="J24" s="73">
        <f t="shared" si="15"/>
        <v>0</v>
      </c>
      <c r="K24" s="73">
        <f t="shared" si="16"/>
        <v>0</v>
      </c>
      <c r="L24" s="73">
        <f t="shared" si="17"/>
        <v>0</v>
      </c>
      <c r="M24" s="73">
        <f t="shared" si="18"/>
        <v>0</v>
      </c>
      <c r="N24" s="73">
        <f t="shared" si="19"/>
        <v>88</v>
      </c>
      <c r="O24" s="73">
        <f t="shared" si="20"/>
        <v>0</v>
      </c>
      <c r="P24" s="73">
        <f t="shared" si="21"/>
        <v>0</v>
      </c>
      <c r="Q24" s="73">
        <f t="shared" si="22"/>
        <v>0</v>
      </c>
      <c r="R24" s="73">
        <f t="shared" si="23"/>
        <v>0</v>
      </c>
      <c r="S24" s="73">
        <f t="shared" si="24"/>
        <v>0</v>
      </c>
      <c r="T24" s="73">
        <f t="shared" si="25"/>
        <v>0</v>
      </c>
      <c r="U24" s="73">
        <f t="shared" si="26"/>
        <v>0</v>
      </c>
      <c r="V24" s="73"/>
      <c r="W24" s="73"/>
      <c r="X24" s="73"/>
      <c r="Z24" s="73">
        <f t="shared" si="3"/>
        <v>0</v>
      </c>
      <c r="AA24" s="73">
        <f t="shared" si="4"/>
        <v>0</v>
      </c>
      <c r="AB24" s="73">
        <f t="shared" si="5"/>
        <v>0</v>
      </c>
      <c r="AC24" s="73">
        <f t="shared" si="6"/>
        <v>0</v>
      </c>
      <c r="AD24" s="73">
        <f t="shared" si="7"/>
        <v>88</v>
      </c>
      <c r="AE24" s="73">
        <f t="shared" si="8"/>
        <v>0</v>
      </c>
      <c r="AF24" s="73">
        <f t="shared" si="9"/>
        <v>0</v>
      </c>
      <c r="AG24" s="73">
        <f t="shared" si="10"/>
        <v>0</v>
      </c>
      <c r="AH24" s="73">
        <f t="shared" si="11"/>
        <v>0</v>
      </c>
      <c r="AI24" s="73">
        <f t="shared" si="12"/>
        <v>0</v>
      </c>
      <c r="AJ24" s="73">
        <f t="shared" si="13"/>
        <v>0</v>
      </c>
      <c r="AK24" s="73">
        <f t="shared" si="14"/>
        <v>0</v>
      </c>
      <c r="AV24" s="113" t="s">
        <v>77</v>
      </c>
      <c r="AW24" s="1">
        <v>102</v>
      </c>
      <c r="AY24" s="171" t="s">
        <v>133</v>
      </c>
      <c r="AZ24" s="56">
        <v>858.54</v>
      </c>
    </row>
    <row r="25" spans="2:52">
      <c r="B25" s="61">
        <v>44954</v>
      </c>
      <c r="C25" s="63" t="s">
        <v>263</v>
      </c>
      <c r="D25" s="80" t="s">
        <v>60</v>
      </c>
      <c r="E25" s="57">
        <v>24</v>
      </c>
      <c r="F25" s="77" t="s">
        <v>67</v>
      </c>
      <c r="G25" s="78">
        <f t="shared" si="31"/>
        <v>0</v>
      </c>
      <c r="H25" s="79">
        <f t="shared" si="32"/>
        <v>24</v>
      </c>
      <c r="I25" s="92"/>
      <c r="J25" s="73">
        <f t="shared" si="15"/>
        <v>0</v>
      </c>
      <c r="K25" s="73">
        <f t="shared" si="16"/>
        <v>0</v>
      </c>
      <c r="L25" s="73">
        <f t="shared" si="17"/>
        <v>0</v>
      </c>
      <c r="M25" s="73">
        <f t="shared" si="18"/>
        <v>0</v>
      </c>
      <c r="N25" s="73">
        <f t="shared" si="19"/>
        <v>0</v>
      </c>
      <c r="O25" s="73">
        <f t="shared" si="20"/>
        <v>0</v>
      </c>
      <c r="P25" s="73">
        <f t="shared" si="21"/>
        <v>0</v>
      </c>
      <c r="Q25" s="73">
        <f t="shared" si="22"/>
        <v>0</v>
      </c>
      <c r="R25" s="73">
        <f t="shared" si="23"/>
        <v>0</v>
      </c>
      <c r="S25" s="73">
        <f t="shared" si="24"/>
        <v>0</v>
      </c>
      <c r="T25" s="73">
        <f t="shared" si="25"/>
        <v>24</v>
      </c>
      <c r="U25" s="73">
        <f t="shared" si="26"/>
        <v>0</v>
      </c>
      <c r="V25" s="73"/>
      <c r="W25" s="73"/>
      <c r="X25" s="73"/>
      <c r="Z25" s="73">
        <f t="shared" si="3"/>
        <v>0</v>
      </c>
      <c r="AA25" s="73">
        <f t="shared" si="4"/>
        <v>0</v>
      </c>
      <c r="AB25" s="73">
        <f t="shared" si="5"/>
        <v>0</v>
      </c>
      <c r="AC25" s="73">
        <f t="shared" si="6"/>
        <v>0</v>
      </c>
      <c r="AD25" s="73">
        <f t="shared" si="7"/>
        <v>0</v>
      </c>
      <c r="AE25" s="73">
        <f t="shared" si="8"/>
        <v>0</v>
      </c>
      <c r="AF25" s="73">
        <f t="shared" si="9"/>
        <v>0</v>
      </c>
      <c r="AG25" s="73">
        <f t="shared" si="10"/>
        <v>0</v>
      </c>
      <c r="AH25" s="73">
        <f t="shared" si="11"/>
        <v>0</v>
      </c>
      <c r="AI25" s="73">
        <f t="shared" si="12"/>
        <v>0</v>
      </c>
      <c r="AJ25" s="73">
        <f t="shared" si="13"/>
        <v>0</v>
      </c>
      <c r="AK25" s="73">
        <f t="shared" si="14"/>
        <v>0</v>
      </c>
      <c r="AR25" s="60"/>
      <c r="AV25" s="113" t="s">
        <v>78</v>
      </c>
      <c r="AW25" s="1">
        <v>213.66</v>
      </c>
      <c r="AY25" s="171" t="s">
        <v>134</v>
      </c>
      <c r="AZ25" s="99">
        <f>647.24+241.52</f>
        <v>888.76</v>
      </c>
    </row>
    <row r="26" spans="2:52">
      <c r="B26" s="61">
        <v>44956</v>
      </c>
      <c r="C26" s="63" t="s">
        <v>264</v>
      </c>
      <c r="D26" s="80" t="s">
        <v>59</v>
      </c>
      <c r="E26" s="57">
        <v>102.45</v>
      </c>
      <c r="F26" s="77" t="s">
        <v>68</v>
      </c>
      <c r="G26" s="78">
        <f t="shared" si="31"/>
        <v>51.225000000000001</v>
      </c>
      <c r="H26" s="79">
        <f t="shared" si="32"/>
        <v>51.225000000000001</v>
      </c>
      <c r="I26" s="92"/>
      <c r="J26" s="73">
        <f t="shared" si="15"/>
        <v>51.225000000000001</v>
      </c>
      <c r="K26" s="73">
        <f t="shared" si="16"/>
        <v>0</v>
      </c>
      <c r="L26" s="73">
        <f t="shared" si="17"/>
        <v>0</v>
      </c>
      <c r="M26" s="73">
        <f t="shared" si="18"/>
        <v>0</v>
      </c>
      <c r="N26" s="73">
        <f t="shared" si="19"/>
        <v>0</v>
      </c>
      <c r="O26" s="73">
        <f t="shared" si="20"/>
        <v>0</v>
      </c>
      <c r="P26" s="73">
        <f t="shared" si="21"/>
        <v>0</v>
      </c>
      <c r="Q26" s="73">
        <f t="shared" si="22"/>
        <v>0</v>
      </c>
      <c r="R26" s="73">
        <f t="shared" si="23"/>
        <v>0</v>
      </c>
      <c r="S26" s="73">
        <f t="shared" si="24"/>
        <v>0</v>
      </c>
      <c r="T26" s="73">
        <f t="shared" si="25"/>
        <v>0</v>
      </c>
      <c r="U26" s="73">
        <f t="shared" si="26"/>
        <v>0</v>
      </c>
      <c r="V26" s="73"/>
      <c r="W26" s="73"/>
      <c r="X26" s="73"/>
      <c r="Z26" s="73">
        <f t="shared" si="3"/>
        <v>51.225000000000001</v>
      </c>
      <c r="AA26" s="73">
        <f t="shared" si="4"/>
        <v>0</v>
      </c>
      <c r="AB26" s="73">
        <f t="shared" si="5"/>
        <v>0</v>
      </c>
      <c r="AC26" s="73">
        <f t="shared" si="6"/>
        <v>0</v>
      </c>
      <c r="AD26" s="73">
        <f t="shared" si="7"/>
        <v>0</v>
      </c>
      <c r="AE26" s="73">
        <f t="shared" si="8"/>
        <v>0</v>
      </c>
      <c r="AF26" s="73">
        <f t="shared" si="9"/>
        <v>0</v>
      </c>
      <c r="AG26" s="73">
        <f t="shared" si="10"/>
        <v>0</v>
      </c>
      <c r="AH26" s="73">
        <f t="shared" si="11"/>
        <v>0</v>
      </c>
      <c r="AI26" s="73">
        <f t="shared" si="12"/>
        <v>0</v>
      </c>
      <c r="AJ26" s="73">
        <f t="shared" si="13"/>
        <v>0</v>
      </c>
      <c r="AK26" s="73">
        <f t="shared" si="14"/>
        <v>0</v>
      </c>
      <c r="AR26" s="60"/>
      <c r="AV26" s="113" t="s">
        <v>79</v>
      </c>
      <c r="AW26" s="1">
        <v>700</v>
      </c>
      <c r="AY26" s="171" t="s">
        <v>135</v>
      </c>
      <c r="AZ26" s="172"/>
    </row>
    <row r="27" spans="2:52">
      <c r="B27" s="61">
        <v>44956</v>
      </c>
      <c r="C27" s="63" t="s">
        <v>265</v>
      </c>
      <c r="D27" s="80" t="s">
        <v>123</v>
      </c>
      <c r="E27" s="57">
        <v>47.72</v>
      </c>
      <c r="F27" s="77" t="s">
        <v>67</v>
      </c>
      <c r="G27" s="78">
        <f t="shared" si="31"/>
        <v>0</v>
      </c>
      <c r="H27" s="79">
        <f t="shared" si="32"/>
        <v>47.72</v>
      </c>
      <c r="I27" s="92" t="s">
        <v>266</v>
      </c>
      <c r="J27" s="73">
        <f t="shared" si="15"/>
        <v>0</v>
      </c>
      <c r="K27" s="73">
        <f t="shared" si="16"/>
        <v>0</v>
      </c>
      <c r="L27" s="73">
        <f t="shared" si="17"/>
        <v>47.72</v>
      </c>
      <c r="M27" s="73">
        <f t="shared" si="18"/>
        <v>0</v>
      </c>
      <c r="N27" s="73">
        <f t="shared" si="19"/>
        <v>0</v>
      </c>
      <c r="O27" s="73">
        <f t="shared" si="20"/>
        <v>0</v>
      </c>
      <c r="P27" s="73">
        <f t="shared" si="21"/>
        <v>0</v>
      </c>
      <c r="Q27" s="73">
        <f t="shared" si="22"/>
        <v>0</v>
      </c>
      <c r="R27" s="73">
        <f t="shared" si="23"/>
        <v>0</v>
      </c>
      <c r="S27" s="73">
        <f t="shared" si="24"/>
        <v>0</v>
      </c>
      <c r="T27" s="73">
        <f t="shared" si="25"/>
        <v>0</v>
      </c>
      <c r="U27" s="73">
        <f t="shared" si="26"/>
        <v>0</v>
      </c>
      <c r="V27" s="73"/>
      <c r="W27" s="73"/>
      <c r="X27" s="73"/>
      <c r="Z27" s="73">
        <f t="shared" si="3"/>
        <v>0</v>
      </c>
      <c r="AA27" s="73">
        <f t="shared" si="4"/>
        <v>0</v>
      </c>
      <c r="AB27" s="73">
        <f t="shared" si="5"/>
        <v>0</v>
      </c>
      <c r="AC27" s="73">
        <f t="shared" si="6"/>
        <v>0</v>
      </c>
      <c r="AD27" s="73">
        <f t="shared" si="7"/>
        <v>0</v>
      </c>
      <c r="AE27" s="73">
        <f t="shared" si="8"/>
        <v>0</v>
      </c>
      <c r="AF27" s="73">
        <f t="shared" si="9"/>
        <v>0</v>
      </c>
      <c r="AG27" s="73">
        <f t="shared" si="10"/>
        <v>0</v>
      </c>
      <c r="AH27" s="73">
        <f t="shared" si="11"/>
        <v>0</v>
      </c>
      <c r="AI27" s="73">
        <f t="shared" si="12"/>
        <v>0</v>
      </c>
      <c r="AJ27" s="73">
        <f t="shared" si="13"/>
        <v>0</v>
      </c>
      <c r="AK27" s="73">
        <f t="shared" si="14"/>
        <v>0</v>
      </c>
      <c r="AR27" s="60"/>
      <c r="AV27" s="113" t="s">
        <v>80</v>
      </c>
      <c r="AW27" s="55">
        <v>432.41</v>
      </c>
      <c r="AY27" s="171" t="s">
        <v>45</v>
      </c>
      <c r="AZ27" s="173">
        <f>AZ24+AZ25-AZ26</f>
        <v>1747.3</v>
      </c>
    </row>
    <row r="28" spans="2:52">
      <c r="B28" s="61">
        <v>44956</v>
      </c>
      <c r="C28" s="63" t="s">
        <v>265</v>
      </c>
      <c r="D28" s="80" t="s">
        <v>123</v>
      </c>
      <c r="E28" s="57">
        <v>32.97</v>
      </c>
      <c r="F28" s="77" t="s">
        <v>67</v>
      </c>
      <c r="G28" s="78">
        <f t="shared" si="31"/>
        <v>0</v>
      </c>
      <c r="H28" s="79">
        <f t="shared" si="32"/>
        <v>32.97</v>
      </c>
      <c r="I28" s="92"/>
      <c r="J28" s="73">
        <f t="shared" si="15"/>
        <v>0</v>
      </c>
      <c r="K28" s="73">
        <f t="shared" si="16"/>
        <v>0</v>
      </c>
      <c r="L28" s="73">
        <f t="shared" si="17"/>
        <v>32.97</v>
      </c>
      <c r="M28" s="73">
        <f t="shared" si="18"/>
        <v>0</v>
      </c>
      <c r="N28" s="73">
        <f t="shared" si="19"/>
        <v>0</v>
      </c>
      <c r="O28" s="73">
        <f t="shared" si="20"/>
        <v>0</v>
      </c>
      <c r="P28" s="73">
        <f t="shared" si="21"/>
        <v>0</v>
      </c>
      <c r="Q28" s="73">
        <f t="shared" si="22"/>
        <v>0</v>
      </c>
      <c r="R28" s="73">
        <f t="shared" si="23"/>
        <v>0</v>
      </c>
      <c r="S28" s="73">
        <f t="shared" si="24"/>
        <v>0</v>
      </c>
      <c r="T28" s="73">
        <f t="shared" si="25"/>
        <v>0</v>
      </c>
      <c r="U28" s="73">
        <f t="shared" si="26"/>
        <v>0</v>
      </c>
      <c r="V28" s="73"/>
      <c r="W28" s="73"/>
      <c r="X28" s="73"/>
      <c r="Z28" s="73">
        <f t="shared" si="3"/>
        <v>0</v>
      </c>
      <c r="AA28" s="73">
        <f t="shared" si="4"/>
        <v>0</v>
      </c>
      <c r="AB28" s="73">
        <f t="shared" si="5"/>
        <v>0</v>
      </c>
      <c r="AC28" s="73">
        <f t="shared" si="6"/>
        <v>0</v>
      </c>
      <c r="AD28" s="73">
        <f t="shared" si="7"/>
        <v>0</v>
      </c>
      <c r="AE28" s="73">
        <f t="shared" si="8"/>
        <v>0</v>
      </c>
      <c r="AF28" s="73">
        <f t="shared" si="9"/>
        <v>0</v>
      </c>
      <c r="AG28" s="73">
        <f t="shared" si="10"/>
        <v>0</v>
      </c>
      <c r="AH28" s="73">
        <f t="shared" si="11"/>
        <v>0</v>
      </c>
      <c r="AI28" s="73">
        <f t="shared" si="12"/>
        <v>0</v>
      </c>
      <c r="AJ28" s="73">
        <f t="shared" si="13"/>
        <v>0</v>
      </c>
      <c r="AK28" s="73">
        <f t="shared" si="14"/>
        <v>0</v>
      </c>
      <c r="AV28" s="113" t="s">
        <v>45</v>
      </c>
      <c r="AW28" s="1">
        <f>+SUM(AW24:AW27)</f>
        <v>1448.07</v>
      </c>
    </row>
    <row r="29" spans="2:52">
      <c r="B29" s="61">
        <v>44956</v>
      </c>
      <c r="C29" s="63" t="s">
        <v>267</v>
      </c>
      <c r="D29" s="80" t="s">
        <v>123</v>
      </c>
      <c r="E29" s="57">
        <v>35.24</v>
      </c>
      <c r="F29" s="77" t="s">
        <v>67</v>
      </c>
      <c r="G29" s="78">
        <f t="shared" si="31"/>
        <v>0</v>
      </c>
      <c r="H29" s="79">
        <f t="shared" si="32"/>
        <v>35.24</v>
      </c>
      <c r="I29" s="92" t="s">
        <v>266</v>
      </c>
      <c r="J29" s="73">
        <f t="shared" si="15"/>
        <v>0</v>
      </c>
      <c r="K29" s="73">
        <f t="shared" si="16"/>
        <v>0</v>
      </c>
      <c r="L29" s="73">
        <f t="shared" si="17"/>
        <v>35.24</v>
      </c>
      <c r="M29" s="73">
        <f t="shared" si="18"/>
        <v>0</v>
      </c>
      <c r="N29" s="73">
        <f t="shared" si="19"/>
        <v>0</v>
      </c>
      <c r="O29" s="73">
        <f t="shared" si="20"/>
        <v>0</v>
      </c>
      <c r="P29" s="73">
        <f t="shared" si="21"/>
        <v>0</v>
      </c>
      <c r="Q29" s="73">
        <f t="shared" si="22"/>
        <v>0</v>
      </c>
      <c r="R29" s="73">
        <f t="shared" si="23"/>
        <v>0</v>
      </c>
      <c r="S29" s="73">
        <f t="shared" si="24"/>
        <v>0</v>
      </c>
      <c r="T29" s="73">
        <f t="shared" si="25"/>
        <v>0</v>
      </c>
      <c r="U29" s="73">
        <f t="shared" si="26"/>
        <v>0</v>
      </c>
      <c r="V29" s="73"/>
      <c r="W29" s="73"/>
      <c r="X29" s="73"/>
      <c r="Z29" s="73">
        <f t="shared" si="3"/>
        <v>0</v>
      </c>
      <c r="AA29" s="73">
        <f t="shared" si="4"/>
        <v>0</v>
      </c>
      <c r="AB29" s="73">
        <f t="shared" si="5"/>
        <v>0</v>
      </c>
      <c r="AC29" s="73">
        <f t="shared" si="6"/>
        <v>0</v>
      </c>
      <c r="AD29" s="73">
        <f t="shared" si="7"/>
        <v>0</v>
      </c>
      <c r="AE29" s="73">
        <f t="shared" si="8"/>
        <v>0</v>
      </c>
      <c r="AF29" s="73">
        <f t="shared" si="9"/>
        <v>0</v>
      </c>
      <c r="AG29" s="73">
        <f t="shared" si="10"/>
        <v>0</v>
      </c>
      <c r="AH29" s="73">
        <f t="shared" si="11"/>
        <v>0</v>
      </c>
      <c r="AI29" s="73">
        <f t="shared" si="12"/>
        <v>0</v>
      </c>
      <c r="AJ29" s="73">
        <f t="shared" si="13"/>
        <v>0</v>
      </c>
      <c r="AK29" s="73">
        <f t="shared" si="14"/>
        <v>0</v>
      </c>
      <c r="AV29" s="113"/>
      <c r="AW29" s="1"/>
    </row>
    <row r="30" spans="2:52" ht="17.25" thickBot="1">
      <c r="B30" s="61"/>
      <c r="C30" s="63"/>
      <c r="D30" s="80"/>
      <c r="E30" s="57"/>
      <c r="F30" s="77"/>
      <c r="G30" s="78">
        <f t="shared" si="31"/>
        <v>0</v>
      </c>
      <c r="H30" s="79">
        <f t="shared" si="32"/>
        <v>0</v>
      </c>
      <c r="I30" s="92"/>
      <c r="J30" s="73">
        <f t="shared" si="15"/>
        <v>0</v>
      </c>
      <c r="K30" s="73">
        <f t="shared" si="16"/>
        <v>0</v>
      </c>
      <c r="L30" s="73">
        <f t="shared" si="17"/>
        <v>0</v>
      </c>
      <c r="M30" s="73">
        <f t="shared" si="18"/>
        <v>0</v>
      </c>
      <c r="N30" s="73">
        <f t="shared" si="19"/>
        <v>0</v>
      </c>
      <c r="O30" s="73">
        <f t="shared" si="20"/>
        <v>0</v>
      </c>
      <c r="P30" s="73">
        <f t="shared" si="21"/>
        <v>0</v>
      </c>
      <c r="Q30" s="73">
        <f t="shared" si="22"/>
        <v>0</v>
      </c>
      <c r="R30" s="73">
        <f t="shared" si="23"/>
        <v>0</v>
      </c>
      <c r="S30" s="73">
        <f t="shared" si="24"/>
        <v>0</v>
      </c>
      <c r="T30" s="73">
        <f t="shared" si="25"/>
        <v>0</v>
      </c>
      <c r="U30" s="73">
        <f t="shared" si="26"/>
        <v>0</v>
      </c>
      <c r="V30" s="73"/>
      <c r="W30" s="73"/>
      <c r="X30" s="73"/>
      <c r="Z30" s="73">
        <f t="shared" si="3"/>
        <v>0</v>
      </c>
      <c r="AA30" s="73">
        <f t="shared" si="4"/>
        <v>0</v>
      </c>
      <c r="AB30" s="73">
        <f t="shared" si="5"/>
        <v>0</v>
      </c>
      <c r="AC30" s="73">
        <f t="shared" si="6"/>
        <v>0</v>
      </c>
      <c r="AD30" s="73">
        <f t="shared" si="7"/>
        <v>0</v>
      </c>
      <c r="AE30" s="73">
        <f t="shared" si="8"/>
        <v>0</v>
      </c>
      <c r="AF30" s="73">
        <f t="shared" si="9"/>
        <v>0</v>
      </c>
      <c r="AG30" s="73">
        <f t="shared" si="10"/>
        <v>0</v>
      </c>
      <c r="AH30" s="73">
        <f t="shared" si="11"/>
        <v>0</v>
      </c>
      <c r="AI30" s="73">
        <f t="shared" si="12"/>
        <v>0</v>
      </c>
      <c r="AJ30" s="73">
        <f t="shared" si="13"/>
        <v>0</v>
      </c>
      <c r="AK30" s="73">
        <f t="shared" si="14"/>
        <v>0</v>
      </c>
      <c r="AV30" s="1"/>
      <c r="AW30" s="1"/>
    </row>
    <row r="31" spans="2:52" ht="17.25" thickBot="1">
      <c r="B31" s="61"/>
      <c r="C31" s="63"/>
      <c r="D31" s="80"/>
      <c r="E31" s="57"/>
      <c r="F31" s="77"/>
      <c r="G31" s="78">
        <f t="shared" si="31"/>
        <v>0</v>
      </c>
      <c r="H31" s="79">
        <f t="shared" si="32"/>
        <v>0</v>
      </c>
      <c r="I31" s="92"/>
      <c r="J31" s="73">
        <f t="shared" si="15"/>
        <v>0</v>
      </c>
      <c r="K31" s="73">
        <f t="shared" si="16"/>
        <v>0</v>
      </c>
      <c r="L31" s="73">
        <f t="shared" si="17"/>
        <v>0</v>
      </c>
      <c r="M31" s="73">
        <f t="shared" si="18"/>
        <v>0</v>
      </c>
      <c r="N31" s="73">
        <f t="shared" si="19"/>
        <v>0</v>
      </c>
      <c r="O31" s="73">
        <f t="shared" si="20"/>
        <v>0</v>
      </c>
      <c r="P31" s="73">
        <f t="shared" si="21"/>
        <v>0</v>
      </c>
      <c r="Q31" s="73">
        <f t="shared" si="22"/>
        <v>0</v>
      </c>
      <c r="R31" s="73">
        <f t="shared" si="23"/>
        <v>0</v>
      </c>
      <c r="S31" s="73">
        <f t="shared" si="24"/>
        <v>0</v>
      </c>
      <c r="T31" s="73">
        <f t="shared" si="25"/>
        <v>0</v>
      </c>
      <c r="U31" s="73">
        <f t="shared" si="26"/>
        <v>0</v>
      </c>
      <c r="V31" s="73"/>
      <c r="W31" s="73"/>
      <c r="X31" s="73"/>
      <c r="Z31" s="73">
        <f t="shared" si="3"/>
        <v>0</v>
      </c>
      <c r="AA31" s="73">
        <f t="shared" si="4"/>
        <v>0</v>
      </c>
      <c r="AB31" s="73">
        <f t="shared" si="5"/>
        <v>0</v>
      </c>
      <c r="AC31" s="73">
        <f t="shared" si="6"/>
        <v>0</v>
      </c>
      <c r="AD31" s="73">
        <f t="shared" si="7"/>
        <v>0</v>
      </c>
      <c r="AE31" s="73">
        <f t="shared" si="8"/>
        <v>0</v>
      </c>
      <c r="AF31" s="73">
        <f t="shared" si="9"/>
        <v>0</v>
      </c>
      <c r="AG31" s="73">
        <f t="shared" si="10"/>
        <v>0</v>
      </c>
      <c r="AH31" s="73">
        <f t="shared" si="11"/>
        <v>0</v>
      </c>
      <c r="AI31" s="73">
        <f t="shared" si="12"/>
        <v>0</v>
      </c>
      <c r="AJ31" s="73">
        <f t="shared" si="13"/>
        <v>0</v>
      </c>
      <c r="AK31" s="73">
        <f t="shared" si="14"/>
        <v>0</v>
      </c>
      <c r="AV31" s="113" t="s">
        <v>82</v>
      </c>
      <c r="AW31" s="114">
        <f>AW28/2</f>
        <v>724.03499999999997</v>
      </c>
    </row>
    <row r="32" spans="2:52">
      <c r="B32" s="61"/>
      <c r="C32" s="63"/>
      <c r="D32" s="80"/>
      <c r="E32" s="57"/>
      <c r="F32" s="77"/>
      <c r="G32" s="78">
        <f t="shared" si="31"/>
        <v>0</v>
      </c>
      <c r="H32" s="79">
        <f t="shared" si="32"/>
        <v>0</v>
      </c>
      <c r="I32" s="92"/>
      <c r="J32" s="73">
        <f t="shared" si="15"/>
        <v>0</v>
      </c>
      <c r="K32" s="73">
        <f t="shared" si="16"/>
        <v>0</v>
      </c>
      <c r="L32" s="73">
        <f t="shared" si="17"/>
        <v>0</v>
      </c>
      <c r="M32" s="73">
        <f t="shared" si="18"/>
        <v>0</v>
      </c>
      <c r="N32" s="73">
        <f t="shared" si="19"/>
        <v>0</v>
      </c>
      <c r="O32" s="73">
        <f t="shared" si="20"/>
        <v>0</v>
      </c>
      <c r="P32" s="73">
        <f t="shared" si="21"/>
        <v>0</v>
      </c>
      <c r="Q32" s="73">
        <f t="shared" si="22"/>
        <v>0</v>
      </c>
      <c r="R32" s="73">
        <f t="shared" si="23"/>
        <v>0</v>
      </c>
      <c r="S32" s="73">
        <f t="shared" si="24"/>
        <v>0</v>
      </c>
      <c r="T32" s="73">
        <f t="shared" si="25"/>
        <v>0</v>
      </c>
      <c r="U32" s="73">
        <f t="shared" si="26"/>
        <v>0</v>
      </c>
      <c r="V32" s="73"/>
      <c r="W32" s="73"/>
      <c r="X32" s="73"/>
      <c r="Z32" s="73">
        <f t="shared" si="3"/>
        <v>0</v>
      </c>
      <c r="AA32" s="73">
        <f t="shared" si="4"/>
        <v>0</v>
      </c>
      <c r="AB32" s="73">
        <f t="shared" si="5"/>
        <v>0</v>
      </c>
      <c r="AC32" s="73">
        <f t="shared" si="6"/>
        <v>0</v>
      </c>
      <c r="AD32" s="73">
        <f t="shared" si="7"/>
        <v>0</v>
      </c>
      <c r="AE32" s="73">
        <f t="shared" si="8"/>
        <v>0</v>
      </c>
      <c r="AF32" s="73">
        <f t="shared" si="9"/>
        <v>0</v>
      </c>
      <c r="AG32" s="73">
        <f t="shared" si="10"/>
        <v>0</v>
      </c>
      <c r="AH32" s="73">
        <f t="shared" si="11"/>
        <v>0</v>
      </c>
      <c r="AI32" s="73">
        <f t="shared" si="12"/>
        <v>0</v>
      </c>
      <c r="AJ32" s="73">
        <f t="shared" si="13"/>
        <v>0</v>
      </c>
      <c r="AK32" s="73">
        <f t="shared" si="14"/>
        <v>0</v>
      </c>
    </row>
    <row r="33" spans="2:52">
      <c r="B33" s="61"/>
      <c r="C33" s="63"/>
      <c r="D33" s="80"/>
      <c r="E33" s="57"/>
      <c r="F33" s="77"/>
      <c r="G33" s="78">
        <f t="shared" si="31"/>
        <v>0</v>
      </c>
      <c r="H33" s="79">
        <f t="shared" si="32"/>
        <v>0</v>
      </c>
      <c r="I33" s="92"/>
      <c r="J33" s="73">
        <f t="shared" si="15"/>
        <v>0</v>
      </c>
      <c r="K33" s="73">
        <f t="shared" si="16"/>
        <v>0</v>
      </c>
      <c r="L33" s="73">
        <f t="shared" si="17"/>
        <v>0</v>
      </c>
      <c r="M33" s="73">
        <f t="shared" si="18"/>
        <v>0</v>
      </c>
      <c r="N33" s="73">
        <f t="shared" si="19"/>
        <v>0</v>
      </c>
      <c r="O33" s="73">
        <f t="shared" si="20"/>
        <v>0</v>
      </c>
      <c r="P33" s="73">
        <f t="shared" si="21"/>
        <v>0</v>
      </c>
      <c r="Q33" s="73">
        <f t="shared" si="22"/>
        <v>0</v>
      </c>
      <c r="R33" s="73">
        <f t="shared" si="23"/>
        <v>0</v>
      </c>
      <c r="S33" s="73">
        <f t="shared" si="24"/>
        <v>0</v>
      </c>
      <c r="T33" s="73">
        <f t="shared" si="25"/>
        <v>0</v>
      </c>
      <c r="U33" s="73">
        <f t="shared" si="26"/>
        <v>0</v>
      </c>
      <c r="V33" s="73"/>
      <c r="W33" s="73"/>
      <c r="X33" s="73"/>
      <c r="Z33" s="73">
        <f t="shared" si="3"/>
        <v>0</v>
      </c>
      <c r="AA33" s="73">
        <f t="shared" si="4"/>
        <v>0</v>
      </c>
      <c r="AB33" s="73">
        <f t="shared" si="5"/>
        <v>0</v>
      </c>
      <c r="AC33" s="73">
        <f t="shared" si="6"/>
        <v>0</v>
      </c>
      <c r="AD33" s="73">
        <f t="shared" si="7"/>
        <v>0</v>
      </c>
      <c r="AE33" s="73">
        <f t="shared" si="8"/>
        <v>0</v>
      </c>
      <c r="AF33" s="73">
        <f t="shared" si="9"/>
        <v>0</v>
      </c>
      <c r="AG33" s="73">
        <f t="shared" si="10"/>
        <v>0</v>
      </c>
      <c r="AH33" s="73">
        <f t="shared" si="11"/>
        <v>0</v>
      </c>
      <c r="AI33" s="73">
        <f t="shared" si="12"/>
        <v>0</v>
      </c>
      <c r="AJ33" s="73">
        <f t="shared" si="13"/>
        <v>0</v>
      </c>
      <c r="AK33" s="73">
        <f t="shared" si="14"/>
        <v>0</v>
      </c>
    </row>
    <row r="34" spans="2:52">
      <c r="B34" s="61"/>
      <c r="C34" s="63"/>
      <c r="D34" s="80"/>
      <c r="E34" s="57"/>
      <c r="F34" s="77"/>
      <c r="G34" s="78">
        <f t="shared" si="31"/>
        <v>0</v>
      </c>
      <c r="H34" s="79">
        <f t="shared" si="32"/>
        <v>0</v>
      </c>
      <c r="I34" s="92"/>
      <c r="J34" s="73">
        <f t="shared" si="15"/>
        <v>0</v>
      </c>
      <c r="K34" s="73">
        <f t="shared" si="16"/>
        <v>0</v>
      </c>
      <c r="L34" s="73">
        <f t="shared" si="17"/>
        <v>0</v>
      </c>
      <c r="M34" s="73">
        <f t="shared" si="18"/>
        <v>0</v>
      </c>
      <c r="N34" s="73">
        <f t="shared" si="19"/>
        <v>0</v>
      </c>
      <c r="O34" s="73">
        <f t="shared" si="20"/>
        <v>0</v>
      </c>
      <c r="P34" s="73">
        <f t="shared" si="21"/>
        <v>0</v>
      </c>
      <c r="Q34" s="73">
        <f t="shared" si="22"/>
        <v>0</v>
      </c>
      <c r="R34" s="73">
        <f t="shared" si="23"/>
        <v>0</v>
      </c>
      <c r="S34" s="73">
        <f t="shared" si="24"/>
        <v>0</v>
      </c>
      <c r="T34" s="73">
        <f t="shared" si="25"/>
        <v>0</v>
      </c>
      <c r="U34" s="73">
        <f t="shared" si="26"/>
        <v>0</v>
      </c>
      <c r="V34" s="73"/>
      <c r="W34" s="73"/>
      <c r="X34" s="73"/>
      <c r="Z34" s="73">
        <f t="shared" si="3"/>
        <v>0</v>
      </c>
      <c r="AA34" s="73">
        <f t="shared" si="4"/>
        <v>0</v>
      </c>
      <c r="AB34" s="73">
        <f t="shared" si="5"/>
        <v>0</v>
      </c>
      <c r="AC34" s="73">
        <f t="shared" si="6"/>
        <v>0</v>
      </c>
      <c r="AD34" s="73">
        <f t="shared" si="7"/>
        <v>0</v>
      </c>
      <c r="AE34" s="73">
        <f t="shared" si="8"/>
        <v>0</v>
      </c>
      <c r="AF34" s="73">
        <f t="shared" si="9"/>
        <v>0</v>
      </c>
      <c r="AG34" s="73">
        <f t="shared" si="10"/>
        <v>0</v>
      </c>
      <c r="AH34" s="73">
        <f t="shared" si="11"/>
        <v>0</v>
      </c>
      <c r="AI34" s="73">
        <f t="shared" si="12"/>
        <v>0</v>
      </c>
      <c r="AJ34" s="73">
        <f t="shared" si="13"/>
        <v>0</v>
      </c>
      <c r="AK34" s="73">
        <f t="shared" si="14"/>
        <v>0</v>
      </c>
    </row>
    <row r="35" spans="2:52">
      <c r="B35" s="61"/>
      <c r="C35" s="63"/>
      <c r="D35" s="80"/>
      <c r="E35" s="57"/>
      <c r="F35" s="77"/>
      <c r="G35" s="78">
        <f t="shared" si="31"/>
        <v>0</v>
      </c>
      <c r="H35" s="79">
        <f t="shared" si="32"/>
        <v>0</v>
      </c>
      <c r="I35" s="92"/>
      <c r="J35" s="73">
        <f t="shared" si="15"/>
        <v>0</v>
      </c>
      <c r="K35" s="73">
        <f t="shared" si="16"/>
        <v>0</v>
      </c>
      <c r="L35" s="73">
        <f t="shared" si="17"/>
        <v>0</v>
      </c>
      <c r="M35" s="73">
        <f t="shared" si="18"/>
        <v>0</v>
      </c>
      <c r="N35" s="73">
        <f t="shared" si="19"/>
        <v>0</v>
      </c>
      <c r="O35" s="73">
        <f t="shared" si="20"/>
        <v>0</v>
      </c>
      <c r="P35" s="73">
        <f t="shared" si="21"/>
        <v>0</v>
      </c>
      <c r="Q35" s="73">
        <f t="shared" si="22"/>
        <v>0</v>
      </c>
      <c r="R35" s="73">
        <f t="shared" si="23"/>
        <v>0</v>
      </c>
      <c r="S35" s="73">
        <f t="shared" si="24"/>
        <v>0</v>
      </c>
      <c r="T35" s="73">
        <f t="shared" si="25"/>
        <v>0</v>
      </c>
      <c r="U35" s="73">
        <f t="shared" si="26"/>
        <v>0</v>
      </c>
      <c r="V35" s="73"/>
      <c r="W35" s="73"/>
      <c r="X35" s="73"/>
      <c r="Z35" s="73">
        <f t="shared" si="3"/>
        <v>0</v>
      </c>
      <c r="AA35" s="73">
        <f t="shared" si="4"/>
        <v>0</v>
      </c>
      <c r="AB35" s="73">
        <f t="shared" si="5"/>
        <v>0</v>
      </c>
      <c r="AC35" s="73">
        <f t="shared" si="6"/>
        <v>0</v>
      </c>
      <c r="AD35" s="73">
        <f t="shared" si="7"/>
        <v>0</v>
      </c>
      <c r="AE35" s="73">
        <f t="shared" si="8"/>
        <v>0</v>
      </c>
      <c r="AF35" s="73">
        <f t="shared" si="9"/>
        <v>0</v>
      </c>
      <c r="AG35" s="73">
        <f t="shared" si="10"/>
        <v>0</v>
      </c>
      <c r="AH35" s="73">
        <f t="shared" si="11"/>
        <v>0</v>
      </c>
      <c r="AI35" s="73">
        <f t="shared" si="12"/>
        <v>0</v>
      </c>
      <c r="AJ35" s="73">
        <f t="shared" si="13"/>
        <v>0</v>
      </c>
      <c r="AK35" s="73">
        <f t="shared" si="14"/>
        <v>0</v>
      </c>
    </row>
    <row r="36" spans="2:52">
      <c r="B36" s="61"/>
      <c r="C36" s="63"/>
      <c r="D36" s="80"/>
      <c r="E36" s="57"/>
      <c r="F36" s="77"/>
      <c r="G36" s="78">
        <f t="shared" si="31"/>
        <v>0</v>
      </c>
      <c r="H36" s="79">
        <f t="shared" si="32"/>
        <v>0</v>
      </c>
      <c r="I36" s="92"/>
      <c r="J36" s="73">
        <f t="shared" si="15"/>
        <v>0</v>
      </c>
      <c r="K36" s="73">
        <f t="shared" si="16"/>
        <v>0</v>
      </c>
      <c r="L36" s="73">
        <f t="shared" si="17"/>
        <v>0</v>
      </c>
      <c r="M36" s="73">
        <f t="shared" si="18"/>
        <v>0</v>
      </c>
      <c r="N36" s="73">
        <f t="shared" si="19"/>
        <v>0</v>
      </c>
      <c r="O36" s="73">
        <f t="shared" si="20"/>
        <v>0</v>
      </c>
      <c r="P36" s="73">
        <f t="shared" si="21"/>
        <v>0</v>
      </c>
      <c r="Q36" s="73">
        <f t="shared" si="22"/>
        <v>0</v>
      </c>
      <c r="R36" s="73">
        <f t="shared" si="23"/>
        <v>0</v>
      </c>
      <c r="S36" s="73">
        <f t="shared" si="24"/>
        <v>0</v>
      </c>
      <c r="T36" s="73">
        <f t="shared" si="25"/>
        <v>0</v>
      </c>
      <c r="U36" s="73">
        <f t="shared" si="26"/>
        <v>0</v>
      </c>
      <c r="V36" s="73"/>
      <c r="W36" s="73"/>
      <c r="X36" s="73"/>
      <c r="Z36" s="73">
        <f t="shared" si="3"/>
        <v>0</v>
      </c>
      <c r="AA36" s="73">
        <f t="shared" si="4"/>
        <v>0</v>
      </c>
      <c r="AB36" s="73">
        <f t="shared" si="5"/>
        <v>0</v>
      </c>
      <c r="AC36" s="73">
        <f t="shared" si="6"/>
        <v>0</v>
      </c>
      <c r="AD36" s="73">
        <f t="shared" si="7"/>
        <v>0</v>
      </c>
      <c r="AE36" s="73">
        <f t="shared" si="8"/>
        <v>0</v>
      </c>
      <c r="AF36" s="73">
        <f t="shared" si="9"/>
        <v>0</v>
      </c>
      <c r="AG36" s="73">
        <f t="shared" si="10"/>
        <v>0</v>
      </c>
      <c r="AH36" s="73">
        <f t="shared" si="11"/>
        <v>0</v>
      </c>
      <c r="AI36" s="73">
        <f t="shared" si="12"/>
        <v>0</v>
      </c>
      <c r="AJ36" s="73">
        <f t="shared" si="13"/>
        <v>0</v>
      </c>
      <c r="AK36" s="73">
        <f t="shared" si="14"/>
        <v>0</v>
      </c>
    </row>
    <row r="37" spans="2:52">
      <c r="B37" s="61"/>
      <c r="C37" s="63"/>
      <c r="D37" s="80"/>
      <c r="E37" s="57"/>
      <c r="F37" s="77"/>
      <c r="G37" s="78">
        <f t="shared" si="31"/>
        <v>0</v>
      </c>
      <c r="H37" s="79">
        <f t="shared" si="32"/>
        <v>0</v>
      </c>
      <c r="I37" s="92"/>
      <c r="J37" s="73">
        <f t="shared" si="15"/>
        <v>0</v>
      </c>
      <c r="K37" s="73">
        <f t="shared" si="16"/>
        <v>0</v>
      </c>
      <c r="L37" s="73">
        <f t="shared" si="17"/>
        <v>0</v>
      </c>
      <c r="M37" s="73">
        <f t="shared" si="18"/>
        <v>0</v>
      </c>
      <c r="N37" s="73">
        <f t="shared" si="19"/>
        <v>0</v>
      </c>
      <c r="O37" s="73">
        <f t="shared" si="20"/>
        <v>0</v>
      </c>
      <c r="P37" s="73">
        <f t="shared" si="21"/>
        <v>0</v>
      </c>
      <c r="Q37" s="73">
        <f t="shared" si="22"/>
        <v>0</v>
      </c>
      <c r="R37" s="73">
        <f t="shared" si="23"/>
        <v>0</v>
      </c>
      <c r="S37" s="73">
        <f t="shared" si="24"/>
        <v>0</v>
      </c>
      <c r="T37" s="73">
        <f t="shared" si="25"/>
        <v>0</v>
      </c>
      <c r="U37" s="73">
        <f t="shared" si="26"/>
        <v>0</v>
      </c>
      <c r="V37" s="73"/>
      <c r="W37" s="73"/>
      <c r="X37" s="73"/>
      <c r="Z37" s="73">
        <f t="shared" si="3"/>
        <v>0</v>
      </c>
      <c r="AA37" s="73">
        <f t="shared" si="4"/>
        <v>0</v>
      </c>
      <c r="AB37" s="73">
        <f t="shared" si="5"/>
        <v>0</v>
      </c>
      <c r="AC37" s="73">
        <f t="shared" si="6"/>
        <v>0</v>
      </c>
      <c r="AD37" s="73">
        <f t="shared" si="7"/>
        <v>0</v>
      </c>
      <c r="AE37" s="73">
        <f t="shared" si="8"/>
        <v>0</v>
      </c>
      <c r="AF37" s="73">
        <f t="shared" si="9"/>
        <v>0</v>
      </c>
      <c r="AG37" s="73">
        <f t="shared" si="10"/>
        <v>0</v>
      </c>
      <c r="AH37" s="73">
        <f t="shared" si="11"/>
        <v>0</v>
      </c>
      <c r="AI37" s="73">
        <f t="shared" si="12"/>
        <v>0</v>
      </c>
      <c r="AJ37" s="73">
        <f t="shared" si="13"/>
        <v>0</v>
      </c>
      <c r="AK37" s="73">
        <f t="shared" si="14"/>
        <v>0</v>
      </c>
      <c r="AS37" s="60"/>
    </row>
    <row r="38" spans="2:52">
      <c r="B38" s="61"/>
      <c r="C38" s="63"/>
      <c r="D38" s="80"/>
      <c r="E38" s="57"/>
      <c r="F38" s="77"/>
      <c r="G38" s="78">
        <f t="shared" si="31"/>
        <v>0</v>
      </c>
      <c r="H38" s="79">
        <f t="shared" si="32"/>
        <v>0</v>
      </c>
      <c r="I38" s="92"/>
      <c r="J38" s="73">
        <f t="shared" si="15"/>
        <v>0</v>
      </c>
      <c r="K38" s="73">
        <f t="shared" si="16"/>
        <v>0</v>
      </c>
      <c r="L38" s="73">
        <f t="shared" si="17"/>
        <v>0</v>
      </c>
      <c r="M38" s="73">
        <f t="shared" si="18"/>
        <v>0</v>
      </c>
      <c r="N38" s="73">
        <f t="shared" si="19"/>
        <v>0</v>
      </c>
      <c r="O38" s="73">
        <f t="shared" si="20"/>
        <v>0</v>
      </c>
      <c r="P38" s="73">
        <f t="shared" si="21"/>
        <v>0</v>
      </c>
      <c r="Q38" s="73">
        <f t="shared" si="22"/>
        <v>0</v>
      </c>
      <c r="R38" s="73">
        <f t="shared" si="23"/>
        <v>0</v>
      </c>
      <c r="S38" s="73">
        <f t="shared" si="24"/>
        <v>0</v>
      </c>
      <c r="T38" s="73">
        <f t="shared" si="25"/>
        <v>0</v>
      </c>
      <c r="U38" s="73">
        <f t="shared" si="26"/>
        <v>0</v>
      </c>
      <c r="V38" s="73"/>
      <c r="W38" s="73"/>
      <c r="X38" s="73"/>
      <c r="Z38" s="73">
        <f t="shared" si="3"/>
        <v>0</v>
      </c>
      <c r="AA38" s="73">
        <f t="shared" si="4"/>
        <v>0</v>
      </c>
      <c r="AB38" s="73">
        <f t="shared" si="5"/>
        <v>0</v>
      </c>
      <c r="AC38" s="73">
        <f t="shared" si="6"/>
        <v>0</v>
      </c>
      <c r="AD38" s="73">
        <f t="shared" si="7"/>
        <v>0</v>
      </c>
      <c r="AE38" s="73">
        <f t="shared" si="8"/>
        <v>0</v>
      </c>
      <c r="AF38" s="73">
        <f t="shared" si="9"/>
        <v>0</v>
      </c>
      <c r="AG38" s="73">
        <f t="shared" si="10"/>
        <v>0</v>
      </c>
      <c r="AH38" s="73">
        <f t="shared" si="11"/>
        <v>0</v>
      </c>
      <c r="AI38" s="73">
        <f t="shared" si="12"/>
        <v>0</v>
      </c>
      <c r="AJ38" s="73">
        <f t="shared" si="13"/>
        <v>0</v>
      </c>
      <c r="AK38" s="73">
        <f t="shared" si="14"/>
        <v>0</v>
      </c>
    </row>
    <row r="39" spans="2:52">
      <c r="B39" s="61"/>
      <c r="C39" s="63"/>
      <c r="D39" s="80"/>
      <c r="E39" s="57"/>
      <c r="F39" s="77"/>
      <c r="G39" s="78">
        <f t="shared" si="31"/>
        <v>0</v>
      </c>
      <c r="H39" s="79">
        <f t="shared" si="32"/>
        <v>0</v>
      </c>
      <c r="I39" s="92"/>
      <c r="J39" s="73">
        <f t="shared" si="15"/>
        <v>0</v>
      </c>
      <c r="K39" s="73">
        <f t="shared" si="16"/>
        <v>0</v>
      </c>
      <c r="L39" s="73">
        <f t="shared" si="17"/>
        <v>0</v>
      </c>
      <c r="M39" s="73">
        <f t="shared" si="18"/>
        <v>0</v>
      </c>
      <c r="N39" s="73">
        <f t="shared" si="19"/>
        <v>0</v>
      </c>
      <c r="O39" s="73">
        <f t="shared" si="20"/>
        <v>0</v>
      </c>
      <c r="P39" s="73">
        <f t="shared" si="21"/>
        <v>0</v>
      </c>
      <c r="Q39" s="73">
        <f t="shared" si="22"/>
        <v>0</v>
      </c>
      <c r="R39" s="73">
        <f t="shared" si="23"/>
        <v>0</v>
      </c>
      <c r="S39" s="73">
        <f t="shared" si="24"/>
        <v>0</v>
      </c>
      <c r="T39" s="73">
        <f t="shared" si="25"/>
        <v>0</v>
      </c>
      <c r="U39" s="73">
        <f t="shared" si="26"/>
        <v>0</v>
      </c>
      <c r="V39" s="73"/>
      <c r="W39" s="73"/>
      <c r="X39" s="73"/>
      <c r="Z39" s="73">
        <f t="shared" si="3"/>
        <v>0</v>
      </c>
      <c r="AA39" s="73">
        <f t="shared" si="4"/>
        <v>0</v>
      </c>
      <c r="AB39" s="73">
        <f t="shared" si="5"/>
        <v>0</v>
      </c>
      <c r="AC39" s="73">
        <f t="shared" si="6"/>
        <v>0</v>
      </c>
      <c r="AD39" s="73">
        <f t="shared" si="7"/>
        <v>0</v>
      </c>
      <c r="AE39" s="73">
        <f t="shared" si="8"/>
        <v>0</v>
      </c>
      <c r="AF39" s="73">
        <f t="shared" si="9"/>
        <v>0</v>
      </c>
      <c r="AG39" s="73">
        <f t="shared" si="10"/>
        <v>0</v>
      </c>
      <c r="AH39" s="73">
        <f t="shared" si="11"/>
        <v>0</v>
      </c>
      <c r="AI39" s="73">
        <f t="shared" si="12"/>
        <v>0</v>
      </c>
      <c r="AJ39" s="73">
        <f t="shared" si="13"/>
        <v>0</v>
      </c>
      <c r="AK39" s="73">
        <f t="shared" si="14"/>
        <v>0</v>
      </c>
      <c r="AZ39" s="60"/>
    </row>
    <row r="40" spans="2:52">
      <c r="B40" s="61"/>
      <c r="C40" s="63"/>
      <c r="D40" s="80"/>
      <c r="E40" s="57"/>
      <c r="F40" s="77"/>
      <c r="G40" s="78">
        <f t="shared" si="31"/>
        <v>0</v>
      </c>
      <c r="H40" s="79">
        <f t="shared" si="32"/>
        <v>0</v>
      </c>
      <c r="I40" s="92"/>
      <c r="J40" s="73">
        <f t="shared" si="15"/>
        <v>0</v>
      </c>
      <c r="K40" s="73">
        <f t="shared" si="16"/>
        <v>0</v>
      </c>
      <c r="L40" s="73">
        <f t="shared" si="17"/>
        <v>0</v>
      </c>
      <c r="M40" s="73">
        <f t="shared" si="18"/>
        <v>0</v>
      </c>
      <c r="N40" s="73">
        <f t="shared" si="19"/>
        <v>0</v>
      </c>
      <c r="O40" s="73">
        <f t="shared" si="20"/>
        <v>0</v>
      </c>
      <c r="P40" s="73">
        <f t="shared" si="21"/>
        <v>0</v>
      </c>
      <c r="Q40" s="73">
        <f t="shared" si="22"/>
        <v>0</v>
      </c>
      <c r="R40" s="73">
        <f t="shared" si="23"/>
        <v>0</v>
      </c>
      <c r="S40" s="73">
        <f t="shared" si="24"/>
        <v>0</v>
      </c>
      <c r="T40" s="73">
        <f t="shared" si="25"/>
        <v>0</v>
      </c>
      <c r="U40" s="73">
        <f t="shared" si="26"/>
        <v>0</v>
      </c>
      <c r="V40" s="73"/>
      <c r="W40" s="73"/>
      <c r="X40" s="73"/>
      <c r="Z40" s="73">
        <f t="shared" si="3"/>
        <v>0</v>
      </c>
      <c r="AA40" s="73">
        <f t="shared" si="4"/>
        <v>0</v>
      </c>
      <c r="AB40" s="73">
        <f t="shared" si="5"/>
        <v>0</v>
      </c>
      <c r="AC40" s="73">
        <f t="shared" si="6"/>
        <v>0</v>
      </c>
      <c r="AD40" s="73">
        <f t="shared" si="7"/>
        <v>0</v>
      </c>
      <c r="AE40" s="73">
        <f t="shared" si="8"/>
        <v>0</v>
      </c>
      <c r="AF40" s="73">
        <f t="shared" si="9"/>
        <v>0</v>
      </c>
      <c r="AG40" s="73">
        <f t="shared" si="10"/>
        <v>0</v>
      </c>
      <c r="AH40" s="73">
        <f t="shared" si="11"/>
        <v>0</v>
      </c>
      <c r="AI40" s="73">
        <f t="shared" si="12"/>
        <v>0</v>
      </c>
      <c r="AJ40" s="73">
        <f t="shared" si="13"/>
        <v>0</v>
      </c>
      <c r="AK40" s="73">
        <f t="shared" si="14"/>
        <v>0</v>
      </c>
    </row>
    <row r="41" spans="2:52">
      <c r="B41" s="61"/>
      <c r="C41" s="63"/>
      <c r="D41" s="80"/>
      <c r="E41" s="57"/>
      <c r="F41" s="77"/>
      <c r="G41" s="78">
        <f t="shared" si="31"/>
        <v>0</v>
      </c>
      <c r="H41" s="79">
        <f t="shared" si="32"/>
        <v>0</v>
      </c>
      <c r="I41" s="92"/>
      <c r="J41" s="73">
        <f t="shared" si="15"/>
        <v>0</v>
      </c>
      <c r="K41" s="73">
        <f t="shared" si="16"/>
        <v>0</v>
      </c>
      <c r="L41" s="73">
        <f t="shared" si="17"/>
        <v>0</v>
      </c>
      <c r="M41" s="73">
        <f t="shared" si="18"/>
        <v>0</v>
      </c>
      <c r="N41" s="73">
        <f t="shared" si="19"/>
        <v>0</v>
      </c>
      <c r="O41" s="73">
        <f t="shared" si="20"/>
        <v>0</v>
      </c>
      <c r="P41" s="73">
        <f t="shared" si="21"/>
        <v>0</v>
      </c>
      <c r="Q41" s="73">
        <f t="shared" si="22"/>
        <v>0</v>
      </c>
      <c r="R41" s="73">
        <f t="shared" si="23"/>
        <v>0</v>
      </c>
      <c r="S41" s="73">
        <f t="shared" si="24"/>
        <v>0</v>
      </c>
      <c r="T41" s="73">
        <f t="shared" si="25"/>
        <v>0</v>
      </c>
      <c r="U41" s="73">
        <f t="shared" si="26"/>
        <v>0</v>
      </c>
      <c r="V41" s="73"/>
      <c r="W41" s="73"/>
      <c r="X41" s="73"/>
      <c r="Z41" s="73">
        <f t="shared" si="3"/>
        <v>0</v>
      </c>
      <c r="AA41" s="73">
        <f t="shared" si="4"/>
        <v>0</v>
      </c>
      <c r="AB41" s="73">
        <f t="shared" si="5"/>
        <v>0</v>
      </c>
      <c r="AC41" s="73">
        <f t="shared" si="6"/>
        <v>0</v>
      </c>
      <c r="AD41" s="73">
        <f t="shared" si="7"/>
        <v>0</v>
      </c>
      <c r="AE41" s="73">
        <f t="shared" si="8"/>
        <v>0</v>
      </c>
      <c r="AF41" s="73">
        <f t="shared" si="9"/>
        <v>0</v>
      </c>
      <c r="AG41" s="73">
        <f t="shared" si="10"/>
        <v>0</v>
      </c>
      <c r="AH41" s="73">
        <f t="shared" si="11"/>
        <v>0</v>
      </c>
      <c r="AI41" s="73">
        <f t="shared" si="12"/>
        <v>0</v>
      </c>
      <c r="AJ41" s="73">
        <f t="shared" si="13"/>
        <v>0</v>
      </c>
      <c r="AK41" s="73">
        <f t="shared" si="14"/>
        <v>0</v>
      </c>
    </row>
    <row r="42" spans="2:52">
      <c r="B42" s="61"/>
      <c r="C42" s="63"/>
      <c r="D42" s="80"/>
      <c r="E42" s="57"/>
      <c r="F42" s="77"/>
      <c r="G42" s="78">
        <f t="shared" si="31"/>
        <v>0</v>
      </c>
      <c r="H42" s="79">
        <f t="shared" si="32"/>
        <v>0</v>
      </c>
      <c r="I42" s="92"/>
      <c r="J42" s="73">
        <f t="shared" si="15"/>
        <v>0</v>
      </c>
      <c r="K42" s="73">
        <f t="shared" si="16"/>
        <v>0</v>
      </c>
      <c r="L42" s="73">
        <f t="shared" si="17"/>
        <v>0</v>
      </c>
      <c r="M42" s="73">
        <f t="shared" si="18"/>
        <v>0</v>
      </c>
      <c r="N42" s="73">
        <f t="shared" si="19"/>
        <v>0</v>
      </c>
      <c r="O42" s="73">
        <f t="shared" si="20"/>
        <v>0</v>
      </c>
      <c r="P42" s="73">
        <f t="shared" si="21"/>
        <v>0</v>
      </c>
      <c r="Q42" s="73">
        <f t="shared" si="22"/>
        <v>0</v>
      </c>
      <c r="R42" s="73">
        <f t="shared" si="23"/>
        <v>0</v>
      </c>
      <c r="S42" s="73">
        <f t="shared" si="24"/>
        <v>0</v>
      </c>
      <c r="T42" s="73">
        <f t="shared" si="25"/>
        <v>0</v>
      </c>
      <c r="U42" s="73">
        <f t="shared" si="26"/>
        <v>0</v>
      </c>
      <c r="V42" s="73"/>
      <c r="W42" s="73"/>
      <c r="X42" s="73"/>
      <c r="Z42" s="73">
        <f t="shared" si="3"/>
        <v>0</v>
      </c>
      <c r="AA42" s="73">
        <f t="shared" si="4"/>
        <v>0</v>
      </c>
      <c r="AB42" s="73">
        <f t="shared" si="5"/>
        <v>0</v>
      </c>
      <c r="AC42" s="73">
        <f t="shared" si="6"/>
        <v>0</v>
      </c>
      <c r="AD42" s="73">
        <f t="shared" si="7"/>
        <v>0</v>
      </c>
      <c r="AE42" s="73">
        <f t="shared" si="8"/>
        <v>0</v>
      </c>
      <c r="AF42" s="73">
        <f t="shared" si="9"/>
        <v>0</v>
      </c>
      <c r="AG42" s="73">
        <f t="shared" si="10"/>
        <v>0</v>
      </c>
      <c r="AH42" s="73">
        <f t="shared" si="11"/>
        <v>0</v>
      </c>
      <c r="AI42" s="73">
        <f t="shared" si="12"/>
        <v>0</v>
      </c>
      <c r="AJ42" s="73">
        <f t="shared" si="13"/>
        <v>0</v>
      </c>
      <c r="AK42" s="73">
        <f t="shared" si="14"/>
        <v>0</v>
      </c>
    </row>
    <row r="43" spans="2:52">
      <c r="B43" s="61"/>
      <c r="C43" s="63"/>
      <c r="D43" s="80"/>
      <c r="E43" s="57"/>
      <c r="F43" s="77"/>
      <c r="G43" s="78">
        <f t="shared" si="31"/>
        <v>0</v>
      </c>
      <c r="H43" s="79">
        <f t="shared" si="32"/>
        <v>0</v>
      </c>
      <c r="I43" s="92"/>
      <c r="J43" s="73">
        <f t="shared" si="15"/>
        <v>0</v>
      </c>
      <c r="K43" s="73">
        <f t="shared" si="16"/>
        <v>0</v>
      </c>
      <c r="L43" s="73">
        <f t="shared" si="17"/>
        <v>0</v>
      </c>
      <c r="M43" s="73">
        <f t="shared" si="18"/>
        <v>0</v>
      </c>
      <c r="N43" s="73">
        <f t="shared" si="19"/>
        <v>0</v>
      </c>
      <c r="O43" s="73">
        <f t="shared" si="20"/>
        <v>0</v>
      </c>
      <c r="P43" s="73">
        <f t="shared" si="21"/>
        <v>0</v>
      </c>
      <c r="Q43" s="73">
        <f t="shared" si="22"/>
        <v>0</v>
      </c>
      <c r="R43" s="73">
        <f t="shared" si="23"/>
        <v>0</v>
      </c>
      <c r="S43" s="73">
        <f t="shared" si="24"/>
        <v>0</v>
      </c>
      <c r="T43" s="73">
        <f t="shared" si="25"/>
        <v>0</v>
      </c>
      <c r="U43" s="73">
        <f t="shared" si="26"/>
        <v>0</v>
      </c>
      <c r="V43" s="73"/>
      <c r="W43" s="73"/>
      <c r="X43" s="73"/>
      <c r="Z43" s="73">
        <f t="shared" si="3"/>
        <v>0</v>
      </c>
      <c r="AA43" s="73">
        <f t="shared" si="4"/>
        <v>0</v>
      </c>
      <c r="AB43" s="73">
        <f t="shared" si="5"/>
        <v>0</v>
      </c>
      <c r="AC43" s="73">
        <f t="shared" si="6"/>
        <v>0</v>
      </c>
      <c r="AD43" s="73">
        <f t="shared" si="7"/>
        <v>0</v>
      </c>
      <c r="AE43" s="73">
        <f t="shared" si="8"/>
        <v>0</v>
      </c>
      <c r="AF43" s="73">
        <f t="shared" si="9"/>
        <v>0</v>
      </c>
      <c r="AG43" s="73">
        <f t="shared" si="10"/>
        <v>0</v>
      </c>
      <c r="AH43" s="73">
        <f t="shared" si="11"/>
        <v>0</v>
      </c>
      <c r="AI43" s="73">
        <f t="shared" si="12"/>
        <v>0</v>
      </c>
      <c r="AJ43" s="73">
        <f t="shared" si="13"/>
        <v>0</v>
      </c>
      <c r="AK43" s="73">
        <f t="shared" si="14"/>
        <v>0</v>
      </c>
    </row>
    <row r="44" spans="2:52">
      <c r="B44" s="61"/>
      <c r="C44" s="63"/>
      <c r="D44" s="80"/>
      <c r="E44" s="57"/>
      <c r="F44" s="77"/>
      <c r="G44" s="78">
        <f t="shared" si="31"/>
        <v>0</v>
      </c>
      <c r="H44" s="79">
        <f t="shared" si="32"/>
        <v>0</v>
      </c>
      <c r="I44" s="92"/>
      <c r="J44" s="73">
        <f t="shared" si="15"/>
        <v>0</v>
      </c>
      <c r="K44" s="73">
        <f t="shared" si="16"/>
        <v>0</v>
      </c>
      <c r="L44" s="73">
        <f t="shared" si="17"/>
        <v>0</v>
      </c>
      <c r="M44" s="73">
        <f t="shared" si="18"/>
        <v>0</v>
      </c>
      <c r="N44" s="73">
        <f t="shared" si="19"/>
        <v>0</v>
      </c>
      <c r="O44" s="73">
        <f t="shared" si="20"/>
        <v>0</v>
      </c>
      <c r="P44" s="73">
        <f t="shared" si="21"/>
        <v>0</v>
      </c>
      <c r="Q44" s="73">
        <f t="shared" si="22"/>
        <v>0</v>
      </c>
      <c r="R44" s="73">
        <f t="shared" si="23"/>
        <v>0</v>
      </c>
      <c r="S44" s="73">
        <f t="shared" si="24"/>
        <v>0</v>
      </c>
      <c r="T44" s="73">
        <f t="shared" si="25"/>
        <v>0</v>
      </c>
      <c r="U44" s="73">
        <f t="shared" si="26"/>
        <v>0</v>
      </c>
      <c r="V44" s="73"/>
      <c r="W44" s="73"/>
      <c r="X44" s="73"/>
      <c r="Z44" s="73">
        <f t="shared" si="3"/>
        <v>0</v>
      </c>
      <c r="AA44" s="73">
        <f t="shared" si="4"/>
        <v>0</v>
      </c>
      <c r="AB44" s="73">
        <f t="shared" si="5"/>
        <v>0</v>
      </c>
      <c r="AC44" s="73">
        <f t="shared" si="6"/>
        <v>0</v>
      </c>
      <c r="AD44" s="73">
        <f t="shared" si="7"/>
        <v>0</v>
      </c>
      <c r="AE44" s="73">
        <f t="shared" si="8"/>
        <v>0</v>
      </c>
      <c r="AF44" s="73">
        <f t="shared" si="9"/>
        <v>0</v>
      </c>
      <c r="AG44" s="73">
        <f t="shared" si="10"/>
        <v>0</v>
      </c>
      <c r="AH44" s="73">
        <f t="shared" si="11"/>
        <v>0</v>
      </c>
      <c r="AI44" s="73">
        <f t="shared" si="12"/>
        <v>0</v>
      </c>
      <c r="AJ44" s="73">
        <f t="shared" si="13"/>
        <v>0</v>
      </c>
      <c r="AK44" s="73">
        <f t="shared" si="14"/>
        <v>0</v>
      </c>
    </row>
    <row r="45" spans="2:52">
      <c r="B45" s="61"/>
      <c r="C45" s="63"/>
      <c r="D45" s="80"/>
      <c r="E45" s="57"/>
      <c r="F45" s="77"/>
      <c r="G45" s="78">
        <f t="shared" si="31"/>
        <v>0</v>
      </c>
      <c r="H45" s="79">
        <f t="shared" si="32"/>
        <v>0</v>
      </c>
      <c r="I45" s="92"/>
      <c r="J45" s="73">
        <f t="shared" si="15"/>
        <v>0</v>
      </c>
      <c r="K45" s="73">
        <f t="shared" si="16"/>
        <v>0</v>
      </c>
      <c r="L45" s="73">
        <f t="shared" si="17"/>
        <v>0</v>
      </c>
      <c r="M45" s="73">
        <f t="shared" si="18"/>
        <v>0</v>
      </c>
      <c r="N45" s="73">
        <f t="shared" si="19"/>
        <v>0</v>
      </c>
      <c r="O45" s="73">
        <f t="shared" si="20"/>
        <v>0</v>
      </c>
      <c r="P45" s="73">
        <f t="shared" si="21"/>
        <v>0</v>
      </c>
      <c r="Q45" s="73">
        <f t="shared" si="22"/>
        <v>0</v>
      </c>
      <c r="R45" s="73">
        <f t="shared" si="23"/>
        <v>0</v>
      </c>
      <c r="S45" s="73">
        <f t="shared" si="24"/>
        <v>0</v>
      </c>
      <c r="T45" s="73">
        <f t="shared" si="25"/>
        <v>0</v>
      </c>
      <c r="U45" s="73">
        <f t="shared" si="26"/>
        <v>0</v>
      </c>
      <c r="V45" s="73"/>
      <c r="W45" s="73"/>
      <c r="X45" s="73"/>
      <c r="Z45" s="73">
        <f t="shared" si="3"/>
        <v>0</v>
      </c>
      <c r="AA45" s="73">
        <f t="shared" si="4"/>
        <v>0</v>
      </c>
      <c r="AB45" s="73">
        <f t="shared" si="5"/>
        <v>0</v>
      </c>
      <c r="AC45" s="73">
        <f t="shared" si="6"/>
        <v>0</v>
      </c>
      <c r="AD45" s="73">
        <f t="shared" si="7"/>
        <v>0</v>
      </c>
      <c r="AE45" s="73">
        <f t="shared" si="8"/>
        <v>0</v>
      </c>
      <c r="AF45" s="73">
        <f t="shared" si="9"/>
        <v>0</v>
      </c>
      <c r="AG45" s="73">
        <f t="shared" si="10"/>
        <v>0</v>
      </c>
      <c r="AH45" s="73">
        <f t="shared" si="11"/>
        <v>0</v>
      </c>
      <c r="AI45" s="73">
        <f t="shared" si="12"/>
        <v>0</v>
      </c>
      <c r="AJ45" s="73">
        <f t="shared" si="13"/>
        <v>0</v>
      </c>
      <c r="AK45" s="73">
        <f t="shared" si="14"/>
        <v>0</v>
      </c>
    </row>
    <row r="46" spans="2:52">
      <c r="B46" s="61"/>
      <c r="C46" s="63"/>
      <c r="D46" s="80"/>
      <c r="E46" s="57"/>
      <c r="F46" s="77"/>
      <c r="G46" s="78">
        <f t="shared" si="31"/>
        <v>0</v>
      </c>
      <c r="H46" s="79">
        <f t="shared" si="32"/>
        <v>0</v>
      </c>
      <c r="I46" s="92"/>
      <c r="J46" s="73">
        <f t="shared" si="15"/>
        <v>0</v>
      </c>
      <c r="K46" s="73">
        <f t="shared" si="16"/>
        <v>0</v>
      </c>
      <c r="L46" s="73">
        <f t="shared" si="17"/>
        <v>0</v>
      </c>
      <c r="M46" s="73">
        <f t="shared" si="18"/>
        <v>0</v>
      </c>
      <c r="N46" s="73">
        <f t="shared" si="19"/>
        <v>0</v>
      </c>
      <c r="O46" s="73">
        <f t="shared" si="20"/>
        <v>0</v>
      </c>
      <c r="P46" s="73">
        <f t="shared" si="21"/>
        <v>0</v>
      </c>
      <c r="Q46" s="73">
        <f t="shared" si="22"/>
        <v>0</v>
      </c>
      <c r="R46" s="73">
        <f t="shared" si="23"/>
        <v>0</v>
      </c>
      <c r="S46" s="73">
        <f t="shared" si="24"/>
        <v>0</v>
      </c>
      <c r="T46" s="73">
        <f t="shared" si="25"/>
        <v>0</v>
      </c>
      <c r="U46" s="73">
        <f t="shared" si="26"/>
        <v>0</v>
      </c>
      <c r="V46" s="73"/>
      <c r="W46" s="73"/>
      <c r="X46" s="73"/>
      <c r="Z46" s="73">
        <f t="shared" si="3"/>
        <v>0</v>
      </c>
      <c r="AA46" s="73">
        <f t="shared" si="4"/>
        <v>0</v>
      </c>
      <c r="AB46" s="73">
        <f t="shared" si="5"/>
        <v>0</v>
      </c>
      <c r="AC46" s="73">
        <f t="shared" si="6"/>
        <v>0</v>
      </c>
      <c r="AD46" s="73">
        <f t="shared" si="7"/>
        <v>0</v>
      </c>
      <c r="AE46" s="73">
        <f t="shared" si="8"/>
        <v>0</v>
      </c>
      <c r="AF46" s="73">
        <f t="shared" si="9"/>
        <v>0</v>
      </c>
      <c r="AG46" s="73">
        <f t="shared" si="10"/>
        <v>0</v>
      </c>
      <c r="AH46" s="73">
        <f t="shared" si="11"/>
        <v>0</v>
      </c>
      <c r="AI46" s="73">
        <f t="shared" si="12"/>
        <v>0</v>
      </c>
      <c r="AJ46" s="73">
        <f t="shared" si="13"/>
        <v>0</v>
      </c>
      <c r="AK46" s="73">
        <f t="shared" si="14"/>
        <v>0</v>
      </c>
    </row>
    <row r="47" spans="2:52">
      <c r="B47" s="61"/>
      <c r="C47" s="63"/>
      <c r="D47" s="80"/>
      <c r="E47" s="57"/>
      <c r="F47" s="77"/>
      <c r="G47" s="78">
        <f t="shared" si="31"/>
        <v>0</v>
      </c>
      <c r="H47" s="79">
        <f t="shared" si="32"/>
        <v>0</v>
      </c>
      <c r="I47" s="92"/>
      <c r="J47" s="73">
        <f t="shared" si="15"/>
        <v>0</v>
      </c>
      <c r="K47" s="73">
        <f t="shared" si="16"/>
        <v>0</v>
      </c>
      <c r="L47" s="73">
        <f t="shared" si="17"/>
        <v>0</v>
      </c>
      <c r="M47" s="73">
        <f t="shared" si="18"/>
        <v>0</v>
      </c>
      <c r="N47" s="73">
        <f t="shared" si="19"/>
        <v>0</v>
      </c>
      <c r="O47" s="73">
        <f t="shared" si="20"/>
        <v>0</v>
      </c>
      <c r="P47" s="73">
        <f t="shared" si="21"/>
        <v>0</v>
      </c>
      <c r="Q47" s="73">
        <f t="shared" si="22"/>
        <v>0</v>
      </c>
      <c r="R47" s="73">
        <f t="shared" si="23"/>
        <v>0</v>
      </c>
      <c r="S47" s="73">
        <f t="shared" si="24"/>
        <v>0</v>
      </c>
      <c r="T47" s="73">
        <f t="shared" si="25"/>
        <v>0</v>
      </c>
      <c r="U47" s="73">
        <f t="shared" si="26"/>
        <v>0</v>
      </c>
      <c r="V47" s="73"/>
      <c r="W47" s="73"/>
      <c r="X47" s="73"/>
      <c r="Z47" s="73">
        <f t="shared" si="3"/>
        <v>0</v>
      </c>
      <c r="AA47" s="73">
        <f t="shared" si="4"/>
        <v>0</v>
      </c>
      <c r="AB47" s="73">
        <f t="shared" si="5"/>
        <v>0</v>
      </c>
      <c r="AC47" s="73">
        <f t="shared" si="6"/>
        <v>0</v>
      </c>
      <c r="AD47" s="73">
        <f t="shared" si="7"/>
        <v>0</v>
      </c>
      <c r="AE47" s="73">
        <f t="shared" si="8"/>
        <v>0</v>
      </c>
      <c r="AF47" s="73">
        <f t="shared" si="9"/>
        <v>0</v>
      </c>
      <c r="AG47" s="73">
        <f t="shared" si="10"/>
        <v>0</v>
      </c>
      <c r="AH47" s="73">
        <f t="shared" si="11"/>
        <v>0</v>
      </c>
      <c r="AI47" s="73">
        <f t="shared" si="12"/>
        <v>0</v>
      </c>
      <c r="AJ47" s="73">
        <f t="shared" si="13"/>
        <v>0</v>
      </c>
      <c r="AK47" s="73">
        <f t="shared" si="14"/>
        <v>0</v>
      </c>
    </row>
    <row r="48" spans="2:52">
      <c r="B48" s="61"/>
      <c r="C48" s="63"/>
      <c r="D48" s="80"/>
      <c r="E48" s="57"/>
      <c r="F48" s="77"/>
      <c r="G48" s="78">
        <f t="shared" si="31"/>
        <v>0</v>
      </c>
      <c r="H48" s="79">
        <f t="shared" si="32"/>
        <v>0</v>
      </c>
      <c r="I48" s="92"/>
      <c r="J48" s="73">
        <f t="shared" si="15"/>
        <v>0</v>
      </c>
      <c r="K48" s="73">
        <f t="shared" si="16"/>
        <v>0</v>
      </c>
      <c r="L48" s="73">
        <f t="shared" si="17"/>
        <v>0</v>
      </c>
      <c r="M48" s="73">
        <f t="shared" si="18"/>
        <v>0</v>
      </c>
      <c r="N48" s="73">
        <f t="shared" si="19"/>
        <v>0</v>
      </c>
      <c r="O48" s="73">
        <f t="shared" si="20"/>
        <v>0</v>
      </c>
      <c r="P48" s="73">
        <f t="shared" si="21"/>
        <v>0</v>
      </c>
      <c r="Q48" s="73">
        <f t="shared" si="22"/>
        <v>0</v>
      </c>
      <c r="R48" s="73">
        <f t="shared" si="23"/>
        <v>0</v>
      </c>
      <c r="S48" s="73">
        <f t="shared" si="24"/>
        <v>0</v>
      </c>
      <c r="T48" s="73">
        <f t="shared" si="25"/>
        <v>0</v>
      </c>
      <c r="U48" s="73">
        <f t="shared" si="26"/>
        <v>0</v>
      </c>
      <c r="V48" s="73"/>
      <c r="W48" s="73"/>
      <c r="X48" s="73"/>
      <c r="Z48" s="73">
        <f t="shared" si="3"/>
        <v>0</v>
      </c>
      <c r="AA48" s="73">
        <f t="shared" si="4"/>
        <v>0</v>
      </c>
      <c r="AB48" s="73">
        <f t="shared" si="5"/>
        <v>0</v>
      </c>
      <c r="AC48" s="73">
        <f t="shared" si="6"/>
        <v>0</v>
      </c>
      <c r="AD48" s="73">
        <f t="shared" si="7"/>
        <v>0</v>
      </c>
      <c r="AE48" s="73">
        <f t="shared" si="8"/>
        <v>0</v>
      </c>
      <c r="AF48" s="73">
        <f t="shared" si="9"/>
        <v>0</v>
      </c>
      <c r="AG48" s="73">
        <f t="shared" si="10"/>
        <v>0</v>
      </c>
      <c r="AH48" s="73">
        <f t="shared" si="11"/>
        <v>0</v>
      </c>
      <c r="AI48" s="73">
        <f t="shared" si="12"/>
        <v>0</v>
      </c>
      <c r="AJ48" s="73">
        <f t="shared" si="13"/>
        <v>0</v>
      </c>
      <c r="AK48" s="73">
        <f t="shared" si="14"/>
        <v>0</v>
      </c>
    </row>
    <row r="49" spans="2:42">
      <c r="B49" s="61"/>
      <c r="C49" s="63"/>
      <c r="D49" s="80"/>
      <c r="E49" s="57"/>
      <c r="F49" s="77"/>
      <c r="G49" s="78">
        <f t="shared" si="31"/>
        <v>0</v>
      </c>
      <c r="H49" s="79">
        <f t="shared" si="32"/>
        <v>0</v>
      </c>
      <c r="I49" s="92"/>
      <c r="J49" s="73">
        <f t="shared" si="15"/>
        <v>0</v>
      </c>
      <c r="K49" s="73">
        <f t="shared" si="16"/>
        <v>0</v>
      </c>
      <c r="L49" s="73">
        <f t="shared" si="17"/>
        <v>0</v>
      </c>
      <c r="M49" s="73">
        <f t="shared" si="18"/>
        <v>0</v>
      </c>
      <c r="N49" s="73">
        <f t="shared" si="19"/>
        <v>0</v>
      </c>
      <c r="O49" s="73">
        <f t="shared" si="20"/>
        <v>0</v>
      </c>
      <c r="P49" s="73">
        <f t="shared" si="21"/>
        <v>0</v>
      </c>
      <c r="Q49" s="73">
        <f t="shared" si="22"/>
        <v>0</v>
      </c>
      <c r="R49" s="73">
        <f t="shared" si="23"/>
        <v>0</v>
      </c>
      <c r="S49" s="73">
        <f t="shared" si="24"/>
        <v>0</v>
      </c>
      <c r="T49" s="73">
        <f t="shared" si="25"/>
        <v>0</v>
      </c>
      <c r="U49" s="73">
        <f t="shared" si="26"/>
        <v>0</v>
      </c>
      <c r="V49" s="73"/>
      <c r="W49" s="73"/>
      <c r="X49" s="73"/>
      <c r="Z49" s="73">
        <f t="shared" si="3"/>
        <v>0</v>
      </c>
      <c r="AA49" s="73">
        <f t="shared" si="4"/>
        <v>0</v>
      </c>
      <c r="AB49" s="73">
        <f t="shared" si="5"/>
        <v>0</v>
      </c>
      <c r="AC49" s="73">
        <f t="shared" si="6"/>
        <v>0</v>
      </c>
      <c r="AD49" s="73">
        <f t="shared" si="7"/>
        <v>0</v>
      </c>
      <c r="AE49" s="73">
        <f t="shared" si="8"/>
        <v>0</v>
      </c>
      <c r="AF49" s="73">
        <f t="shared" si="9"/>
        <v>0</v>
      </c>
      <c r="AG49" s="73">
        <f t="shared" si="10"/>
        <v>0</v>
      </c>
      <c r="AH49" s="73">
        <f t="shared" si="11"/>
        <v>0</v>
      </c>
      <c r="AI49" s="73">
        <f t="shared" si="12"/>
        <v>0</v>
      </c>
      <c r="AJ49" s="73">
        <f t="shared" si="13"/>
        <v>0</v>
      </c>
      <c r="AK49" s="73">
        <f t="shared" si="14"/>
        <v>0</v>
      </c>
    </row>
    <row r="50" spans="2:42">
      <c r="B50" s="61"/>
      <c r="C50" s="63"/>
      <c r="D50" s="80"/>
      <c r="E50" s="57"/>
      <c r="F50" s="77"/>
      <c r="G50" s="78">
        <f t="shared" si="31"/>
        <v>0</v>
      </c>
      <c r="H50" s="79">
        <f t="shared" si="32"/>
        <v>0</v>
      </c>
      <c r="I50" s="92"/>
      <c r="J50" s="73">
        <f t="shared" si="15"/>
        <v>0</v>
      </c>
      <c r="K50" s="73">
        <f t="shared" si="16"/>
        <v>0</v>
      </c>
      <c r="L50" s="73">
        <f t="shared" si="17"/>
        <v>0</v>
      </c>
      <c r="M50" s="73">
        <f t="shared" si="18"/>
        <v>0</v>
      </c>
      <c r="N50" s="73">
        <f t="shared" si="19"/>
        <v>0</v>
      </c>
      <c r="O50" s="73">
        <f t="shared" si="20"/>
        <v>0</v>
      </c>
      <c r="P50" s="73">
        <f t="shared" si="21"/>
        <v>0</v>
      </c>
      <c r="Q50" s="73">
        <f t="shared" si="22"/>
        <v>0</v>
      </c>
      <c r="R50" s="73">
        <f t="shared" si="23"/>
        <v>0</v>
      </c>
      <c r="S50" s="73">
        <f t="shared" si="24"/>
        <v>0</v>
      </c>
      <c r="T50" s="73">
        <f t="shared" si="25"/>
        <v>0</v>
      </c>
      <c r="U50" s="73">
        <f t="shared" si="26"/>
        <v>0</v>
      </c>
      <c r="V50" s="73"/>
      <c r="W50" s="73"/>
      <c r="X50" s="73"/>
      <c r="Z50" s="73">
        <f t="shared" si="3"/>
        <v>0</v>
      </c>
      <c r="AA50" s="73">
        <f t="shared" si="4"/>
        <v>0</v>
      </c>
      <c r="AB50" s="73">
        <f t="shared" si="5"/>
        <v>0</v>
      </c>
      <c r="AC50" s="73">
        <f t="shared" si="6"/>
        <v>0</v>
      </c>
      <c r="AD50" s="73">
        <f t="shared" si="7"/>
        <v>0</v>
      </c>
      <c r="AE50" s="73">
        <f t="shared" si="8"/>
        <v>0</v>
      </c>
      <c r="AF50" s="73">
        <f t="shared" si="9"/>
        <v>0</v>
      </c>
      <c r="AG50" s="73">
        <f t="shared" si="10"/>
        <v>0</v>
      </c>
      <c r="AH50" s="73">
        <f t="shared" si="11"/>
        <v>0</v>
      </c>
      <c r="AI50" s="73">
        <f t="shared" si="12"/>
        <v>0</v>
      </c>
      <c r="AJ50" s="73">
        <f t="shared" si="13"/>
        <v>0</v>
      </c>
      <c r="AK50" s="73">
        <f t="shared" si="14"/>
        <v>0</v>
      </c>
    </row>
    <row r="51" spans="2:42">
      <c r="B51" s="61"/>
      <c r="C51" s="63"/>
      <c r="D51" s="80"/>
      <c r="E51" s="57"/>
      <c r="F51" s="77"/>
      <c r="G51" s="78">
        <f t="shared" si="31"/>
        <v>0</v>
      </c>
      <c r="H51" s="79">
        <f t="shared" si="32"/>
        <v>0</v>
      </c>
      <c r="I51" s="92"/>
      <c r="J51" s="73">
        <f t="shared" si="15"/>
        <v>0</v>
      </c>
      <c r="K51" s="73">
        <f t="shared" si="16"/>
        <v>0</v>
      </c>
      <c r="L51" s="73">
        <f t="shared" si="17"/>
        <v>0</v>
      </c>
      <c r="M51" s="73">
        <f t="shared" si="18"/>
        <v>0</v>
      </c>
      <c r="N51" s="73">
        <f t="shared" si="19"/>
        <v>0</v>
      </c>
      <c r="O51" s="73">
        <f t="shared" si="20"/>
        <v>0</v>
      </c>
      <c r="P51" s="73">
        <f t="shared" si="21"/>
        <v>0</v>
      </c>
      <c r="Q51" s="73">
        <f t="shared" si="22"/>
        <v>0</v>
      </c>
      <c r="R51" s="73">
        <f t="shared" si="23"/>
        <v>0</v>
      </c>
      <c r="S51" s="73">
        <f t="shared" si="24"/>
        <v>0</v>
      </c>
      <c r="T51" s="73">
        <f t="shared" si="25"/>
        <v>0</v>
      </c>
      <c r="U51" s="73">
        <f t="shared" si="26"/>
        <v>0</v>
      </c>
      <c r="V51" s="73"/>
      <c r="W51" s="73"/>
      <c r="X51" s="73"/>
      <c r="Z51" s="73">
        <f t="shared" si="3"/>
        <v>0</v>
      </c>
      <c r="AA51" s="73">
        <f t="shared" si="4"/>
        <v>0</v>
      </c>
      <c r="AB51" s="73">
        <f t="shared" si="5"/>
        <v>0</v>
      </c>
      <c r="AC51" s="73">
        <f t="shared" si="6"/>
        <v>0</v>
      </c>
      <c r="AD51" s="73">
        <f t="shared" si="7"/>
        <v>0</v>
      </c>
      <c r="AE51" s="73">
        <f t="shared" si="8"/>
        <v>0</v>
      </c>
      <c r="AF51" s="73">
        <f t="shared" si="9"/>
        <v>0</v>
      </c>
      <c r="AG51" s="73">
        <f t="shared" si="10"/>
        <v>0</v>
      </c>
      <c r="AH51" s="73">
        <f t="shared" si="11"/>
        <v>0</v>
      </c>
      <c r="AI51" s="73">
        <f t="shared" si="12"/>
        <v>0</v>
      </c>
      <c r="AJ51" s="73">
        <f t="shared" si="13"/>
        <v>0</v>
      </c>
      <c r="AK51" s="73">
        <f t="shared" si="14"/>
        <v>0</v>
      </c>
    </row>
    <row r="52" spans="2:42">
      <c r="B52" s="61"/>
      <c r="C52" s="63"/>
      <c r="D52" s="80"/>
      <c r="E52" s="57"/>
      <c r="F52" s="77"/>
      <c r="G52" s="78">
        <f t="shared" si="31"/>
        <v>0</v>
      </c>
      <c r="H52" s="79">
        <f t="shared" si="32"/>
        <v>0</v>
      </c>
      <c r="I52" s="92"/>
      <c r="J52" s="73">
        <f t="shared" si="15"/>
        <v>0</v>
      </c>
      <c r="K52" s="73">
        <f t="shared" si="16"/>
        <v>0</v>
      </c>
      <c r="L52" s="73">
        <f t="shared" si="17"/>
        <v>0</v>
      </c>
      <c r="M52" s="73">
        <f t="shared" si="18"/>
        <v>0</v>
      </c>
      <c r="N52" s="73">
        <f t="shared" si="19"/>
        <v>0</v>
      </c>
      <c r="O52" s="73">
        <f t="shared" si="20"/>
        <v>0</v>
      </c>
      <c r="P52" s="73">
        <f t="shared" si="21"/>
        <v>0</v>
      </c>
      <c r="Q52" s="73">
        <f t="shared" si="22"/>
        <v>0</v>
      </c>
      <c r="R52" s="73">
        <f t="shared" si="23"/>
        <v>0</v>
      </c>
      <c r="S52" s="73">
        <f t="shared" si="24"/>
        <v>0</v>
      </c>
      <c r="T52" s="73">
        <f t="shared" si="25"/>
        <v>0</v>
      </c>
      <c r="U52" s="73">
        <f t="shared" si="26"/>
        <v>0</v>
      </c>
      <c r="V52" s="73"/>
      <c r="W52" s="73"/>
      <c r="X52" s="73"/>
      <c r="Z52" s="73">
        <f t="shared" si="3"/>
        <v>0</v>
      </c>
      <c r="AA52" s="73">
        <f t="shared" si="4"/>
        <v>0</v>
      </c>
      <c r="AB52" s="73">
        <f t="shared" si="5"/>
        <v>0</v>
      </c>
      <c r="AC52" s="73">
        <f t="shared" si="6"/>
        <v>0</v>
      </c>
      <c r="AD52" s="73">
        <f t="shared" si="7"/>
        <v>0</v>
      </c>
      <c r="AE52" s="73">
        <f t="shared" si="8"/>
        <v>0</v>
      </c>
      <c r="AF52" s="73">
        <f t="shared" si="9"/>
        <v>0</v>
      </c>
      <c r="AG52" s="73">
        <f t="shared" si="10"/>
        <v>0</v>
      </c>
      <c r="AH52" s="73">
        <f t="shared" si="11"/>
        <v>0</v>
      </c>
      <c r="AI52" s="73">
        <f t="shared" si="12"/>
        <v>0</v>
      </c>
      <c r="AJ52" s="73">
        <f t="shared" si="13"/>
        <v>0</v>
      </c>
      <c r="AK52" s="73">
        <f t="shared" si="14"/>
        <v>0</v>
      </c>
    </row>
    <row r="53" spans="2:42">
      <c r="B53" s="61"/>
      <c r="C53" s="63"/>
      <c r="D53" s="80"/>
      <c r="E53" s="57"/>
      <c r="F53" s="77"/>
      <c r="G53" s="78">
        <f t="shared" si="31"/>
        <v>0</v>
      </c>
      <c r="H53" s="79">
        <f t="shared" si="32"/>
        <v>0</v>
      </c>
      <c r="I53" s="92"/>
      <c r="J53" s="73">
        <f t="shared" si="15"/>
        <v>0</v>
      </c>
      <c r="K53" s="73">
        <f t="shared" si="16"/>
        <v>0</v>
      </c>
      <c r="L53" s="73">
        <f t="shared" si="17"/>
        <v>0</v>
      </c>
      <c r="M53" s="73">
        <f t="shared" si="18"/>
        <v>0</v>
      </c>
      <c r="N53" s="73">
        <f t="shared" si="19"/>
        <v>0</v>
      </c>
      <c r="O53" s="73">
        <f t="shared" si="20"/>
        <v>0</v>
      </c>
      <c r="P53" s="73">
        <f t="shared" si="21"/>
        <v>0</v>
      </c>
      <c r="Q53" s="73">
        <f t="shared" si="22"/>
        <v>0</v>
      </c>
      <c r="R53" s="73">
        <f t="shared" si="23"/>
        <v>0</v>
      </c>
      <c r="S53" s="73">
        <f t="shared" si="24"/>
        <v>0</v>
      </c>
      <c r="T53" s="73">
        <f t="shared" si="25"/>
        <v>0</v>
      </c>
      <c r="U53" s="73">
        <f t="shared" si="26"/>
        <v>0</v>
      </c>
      <c r="V53" s="73"/>
      <c r="W53" s="73"/>
      <c r="X53" s="73"/>
      <c r="Z53" s="73">
        <f t="shared" si="3"/>
        <v>0</v>
      </c>
      <c r="AA53" s="73">
        <f t="shared" si="4"/>
        <v>0</v>
      </c>
      <c r="AB53" s="73">
        <f t="shared" si="5"/>
        <v>0</v>
      </c>
      <c r="AC53" s="73">
        <f t="shared" si="6"/>
        <v>0</v>
      </c>
      <c r="AD53" s="73">
        <f t="shared" si="7"/>
        <v>0</v>
      </c>
      <c r="AE53" s="73">
        <f t="shared" si="8"/>
        <v>0</v>
      </c>
      <c r="AF53" s="73">
        <f t="shared" si="9"/>
        <v>0</v>
      </c>
      <c r="AG53" s="73">
        <f t="shared" si="10"/>
        <v>0</v>
      </c>
      <c r="AH53" s="73">
        <f t="shared" si="11"/>
        <v>0</v>
      </c>
      <c r="AI53" s="73">
        <f t="shared" si="12"/>
        <v>0</v>
      </c>
      <c r="AJ53" s="73">
        <f t="shared" si="13"/>
        <v>0</v>
      </c>
      <c r="AK53" s="73">
        <f t="shared" si="14"/>
        <v>0</v>
      </c>
    </row>
    <row r="54" spans="2:42">
      <c r="B54" s="61"/>
      <c r="C54" s="63"/>
      <c r="D54" s="80"/>
      <c r="E54" s="57"/>
      <c r="F54" s="77"/>
      <c r="G54" s="78">
        <f t="shared" si="31"/>
        <v>0</v>
      </c>
      <c r="H54" s="79">
        <f t="shared" si="32"/>
        <v>0</v>
      </c>
      <c r="I54" s="92"/>
      <c r="J54" s="73">
        <f t="shared" si="15"/>
        <v>0</v>
      </c>
      <c r="K54" s="73">
        <f t="shared" si="16"/>
        <v>0</v>
      </c>
      <c r="L54" s="73">
        <f t="shared" si="17"/>
        <v>0</v>
      </c>
      <c r="M54" s="73">
        <f t="shared" si="18"/>
        <v>0</v>
      </c>
      <c r="N54" s="73">
        <f t="shared" si="19"/>
        <v>0</v>
      </c>
      <c r="O54" s="73">
        <f t="shared" si="20"/>
        <v>0</v>
      </c>
      <c r="P54" s="73">
        <f t="shared" si="21"/>
        <v>0</v>
      </c>
      <c r="Q54" s="73">
        <f t="shared" si="22"/>
        <v>0</v>
      </c>
      <c r="R54" s="73">
        <f t="shared" si="23"/>
        <v>0</v>
      </c>
      <c r="S54" s="73">
        <f t="shared" si="24"/>
        <v>0</v>
      </c>
      <c r="T54" s="73">
        <f t="shared" si="25"/>
        <v>0</v>
      </c>
      <c r="U54" s="73">
        <f t="shared" si="26"/>
        <v>0</v>
      </c>
      <c r="V54" s="73"/>
      <c r="W54" s="73"/>
      <c r="X54" s="73"/>
      <c r="Z54" s="73">
        <f t="shared" si="3"/>
        <v>0</v>
      </c>
      <c r="AA54" s="73">
        <f t="shared" si="4"/>
        <v>0</v>
      </c>
      <c r="AB54" s="73">
        <f t="shared" si="5"/>
        <v>0</v>
      </c>
      <c r="AC54" s="73">
        <f t="shared" si="6"/>
        <v>0</v>
      </c>
      <c r="AD54" s="73">
        <f t="shared" si="7"/>
        <v>0</v>
      </c>
      <c r="AE54" s="73">
        <f t="shared" si="8"/>
        <v>0</v>
      </c>
      <c r="AF54" s="73">
        <f t="shared" si="9"/>
        <v>0</v>
      </c>
      <c r="AG54" s="73">
        <f t="shared" si="10"/>
        <v>0</v>
      </c>
      <c r="AH54" s="73">
        <f t="shared" si="11"/>
        <v>0</v>
      </c>
      <c r="AI54" s="73">
        <f t="shared" si="12"/>
        <v>0</v>
      </c>
      <c r="AJ54" s="73">
        <f t="shared" si="13"/>
        <v>0</v>
      </c>
      <c r="AK54" s="73">
        <f t="shared" si="14"/>
        <v>0</v>
      </c>
    </row>
    <row r="55" spans="2:42">
      <c r="B55" s="61"/>
      <c r="C55" s="63"/>
      <c r="D55" s="80"/>
      <c r="E55" s="57"/>
      <c r="F55" s="77"/>
      <c r="G55" s="78">
        <f t="shared" si="31"/>
        <v>0</v>
      </c>
      <c r="H55" s="79">
        <f t="shared" si="32"/>
        <v>0</v>
      </c>
      <c r="I55" s="92"/>
      <c r="J55" s="73">
        <f t="shared" si="15"/>
        <v>0</v>
      </c>
      <c r="K55" s="73">
        <f t="shared" si="16"/>
        <v>0</v>
      </c>
      <c r="L55" s="73">
        <f t="shared" si="17"/>
        <v>0</v>
      </c>
      <c r="M55" s="73">
        <f t="shared" si="18"/>
        <v>0</v>
      </c>
      <c r="N55" s="73">
        <f t="shared" si="19"/>
        <v>0</v>
      </c>
      <c r="O55" s="73">
        <f t="shared" si="20"/>
        <v>0</v>
      </c>
      <c r="P55" s="73">
        <f t="shared" si="21"/>
        <v>0</v>
      </c>
      <c r="Q55" s="73">
        <f t="shared" si="22"/>
        <v>0</v>
      </c>
      <c r="R55" s="73">
        <f t="shared" si="23"/>
        <v>0</v>
      </c>
      <c r="S55" s="73">
        <f t="shared" si="24"/>
        <v>0</v>
      </c>
      <c r="T55" s="73">
        <f t="shared" si="25"/>
        <v>0</v>
      </c>
      <c r="U55" s="73">
        <f t="shared" si="26"/>
        <v>0</v>
      </c>
      <c r="V55" s="73"/>
      <c r="W55" s="73"/>
      <c r="X55" s="73"/>
      <c r="Z55" s="73">
        <f t="shared" si="3"/>
        <v>0</v>
      </c>
      <c r="AA55" s="73">
        <f t="shared" si="4"/>
        <v>0</v>
      </c>
      <c r="AB55" s="73">
        <f t="shared" si="5"/>
        <v>0</v>
      </c>
      <c r="AC55" s="73">
        <f t="shared" si="6"/>
        <v>0</v>
      </c>
      <c r="AD55" s="73">
        <f t="shared" si="7"/>
        <v>0</v>
      </c>
      <c r="AE55" s="73">
        <f t="shared" si="8"/>
        <v>0</v>
      </c>
      <c r="AF55" s="73">
        <f t="shared" si="9"/>
        <v>0</v>
      </c>
      <c r="AG55" s="73">
        <f t="shared" si="10"/>
        <v>0</v>
      </c>
      <c r="AH55" s="73">
        <f t="shared" si="11"/>
        <v>0</v>
      </c>
      <c r="AI55" s="73">
        <f t="shared" si="12"/>
        <v>0</v>
      </c>
      <c r="AJ55" s="73">
        <f t="shared" si="13"/>
        <v>0</v>
      </c>
      <c r="AK55" s="73">
        <f t="shared" si="14"/>
        <v>0</v>
      </c>
    </row>
    <row r="56" spans="2:42">
      <c r="B56" s="61"/>
      <c r="C56" s="63"/>
      <c r="D56" s="80"/>
      <c r="E56" s="57"/>
      <c r="F56" s="77"/>
      <c r="G56" s="78">
        <f t="shared" si="31"/>
        <v>0</v>
      </c>
      <c r="H56" s="79">
        <f t="shared" si="32"/>
        <v>0</v>
      </c>
      <c r="I56" s="92"/>
      <c r="J56" s="73">
        <f t="shared" si="15"/>
        <v>0</v>
      </c>
      <c r="K56" s="73">
        <f t="shared" si="16"/>
        <v>0</v>
      </c>
      <c r="L56" s="73">
        <f t="shared" si="17"/>
        <v>0</v>
      </c>
      <c r="M56" s="73">
        <f t="shared" si="18"/>
        <v>0</v>
      </c>
      <c r="N56" s="73">
        <f t="shared" si="19"/>
        <v>0</v>
      </c>
      <c r="O56" s="73">
        <f t="shared" si="20"/>
        <v>0</v>
      </c>
      <c r="P56" s="73">
        <f t="shared" si="21"/>
        <v>0</v>
      </c>
      <c r="Q56" s="73">
        <f t="shared" si="22"/>
        <v>0</v>
      </c>
      <c r="R56" s="73">
        <f t="shared" si="23"/>
        <v>0</v>
      </c>
      <c r="S56" s="73">
        <f t="shared" si="24"/>
        <v>0</v>
      </c>
      <c r="T56" s="73">
        <f t="shared" si="25"/>
        <v>0</v>
      </c>
      <c r="U56" s="73">
        <f t="shared" si="26"/>
        <v>0</v>
      </c>
      <c r="V56" s="73"/>
      <c r="W56" s="73"/>
      <c r="X56" s="73"/>
      <c r="Z56" s="73">
        <f t="shared" si="3"/>
        <v>0</v>
      </c>
      <c r="AA56" s="73">
        <f t="shared" si="4"/>
        <v>0</v>
      </c>
      <c r="AB56" s="73">
        <f t="shared" si="5"/>
        <v>0</v>
      </c>
      <c r="AC56" s="73">
        <f t="shared" si="6"/>
        <v>0</v>
      </c>
      <c r="AD56" s="73">
        <f t="shared" si="7"/>
        <v>0</v>
      </c>
      <c r="AE56" s="73">
        <f t="shared" si="8"/>
        <v>0</v>
      </c>
      <c r="AF56" s="73">
        <f t="shared" si="9"/>
        <v>0</v>
      </c>
      <c r="AG56" s="73">
        <f t="shared" si="10"/>
        <v>0</v>
      </c>
      <c r="AH56" s="73">
        <f t="shared" si="11"/>
        <v>0</v>
      </c>
      <c r="AI56" s="73">
        <f t="shared" si="12"/>
        <v>0</v>
      </c>
      <c r="AJ56" s="73">
        <f t="shared" si="13"/>
        <v>0</v>
      </c>
      <c r="AK56" s="73">
        <f t="shared" si="14"/>
        <v>0</v>
      </c>
    </row>
    <row r="57" spans="2:42">
      <c r="B57" s="61"/>
      <c r="C57" s="63"/>
      <c r="D57" s="80"/>
      <c r="E57" s="57"/>
      <c r="F57" s="77"/>
      <c r="G57" s="78">
        <f t="shared" si="31"/>
        <v>0</v>
      </c>
      <c r="H57" s="79">
        <f t="shared" si="32"/>
        <v>0</v>
      </c>
      <c r="I57" s="92"/>
      <c r="J57" s="73">
        <f t="shared" si="15"/>
        <v>0</v>
      </c>
      <c r="K57" s="73">
        <f t="shared" si="16"/>
        <v>0</v>
      </c>
      <c r="L57" s="73">
        <f t="shared" si="17"/>
        <v>0</v>
      </c>
      <c r="M57" s="73">
        <f t="shared" si="18"/>
        <v>0</v>
      </c>
      <c r="N57" s="73">
        <f t="shared" si="19"/>
        <v>0</v>
      </c>
      <c r="O57" s="73">
        <f t="shared" si="20"/>
        <v>0</v>
      </c>
      <c r="P57" s="73">
        <f t="shared" si="21"/>
        <v>0</v>
      </c>
      <c r="Q57" s="73">
        <f t="shared" si="22"/>
        <v>0</v>
      </c>
      <c r="R57" s="73">
        <f t="shared" si="23"/>
        <v>0</v>
      </c>
      <c r="S57" s="73">
        <f t="shared" si="24"/>
        <v>0</v>
      </c>
      <c r="T57" s="73">
        <f t="shared" si="25"/>
        <v>0</v>
      </c>
      <c r="U57" s="73">
        <f t="shared" si="26"/>
        <v>0</v>
      </c>
      <c r="V57" s="73"/>
      <c r="W57" s="73"/>
      <c r="X57" s="73"/>
      <c r="Z57" s="73">
        <f t="shared" si="3"/>
        <v>0</v>
      </c>
      <c r="AA57" s="73">
        <f t="shared" si="4"/>
        <v>0</v>
      </c>
      <c r="AB57" s="73">
        <f t="shared" si="5"/>
        <v>0</v>
      </c>
      <c r="AC57" s="73">
        <f t="shared" si="6"/>
        <v>0</v>
      </c>
      <c r="AD57" s="73">
        <f t="shared" si="7"/>
        <v>0</v>
      </c>
      <c r="AE57" s="73">
        <f t="shared" si="8"/>
        <v>0</v>
      </c>
      <c r="AF57" s="73">
        <f t="shared" si="9"/>
        <v>0</v>
      </c>
      <c r="AG57" s="73">
        <f t="shared" si="10"/>
        <v>0</v>
      </c>
      <c r="AH57" s="73">
        <f t="shared" si="11"/>
        <v>0</v>
      </c>
      <c r="AI57" s="73">
        <f t="shared" si="12"/>
        <v>0</v>
      </c>
      <c r="AJ57" s="73">
        <f t="shared" si="13"/>
        <v>0</v>
      </c>
      <c r="AK57" s="73">
        <f t="shared" si="14"/>
        <v>0</v>
      </c>
    </row>
    <row r="58" spans="2:42">
      <c r="B58" s="61"/>
      <c r="C58" s="63"/>
      <c r="D58" s="80"/>
      <c r="E58" s="57"/>
      <c r="F58" s="77"/>
      <c r="G58" s="78">
        <f t="shared" si="31"/>
        <v>0</v>
      </c>
      <c r="H58" s="79">
        <f t="shared" si="32"/>
        <v>0</v>
      </c>
      <c r="I58" s="92"/>
      <c r="J58" s="73">
        <f t="shared" si="15"/>
        <v>0</v>
      </c>
      <c r="K58" s="73">
        <f t="shared" si="16"/>
        <v>0</v>
      </c>
      <c r="L58" s="73">
        <f t="shared" si="17"/>
        <v>0</v>
      </c>
      <c r="M58" s="73">
        <f t="shared" si="18"/>
        <v>0</v>
      </c>
      <c r="N58" s="73">
        <f t="shared" si="19"/>
        <v>0</v>
      </c>
      <c r="O58" s="73">
        <f t="shared" si="20"/>
        <v>0</v>
      </c>
      <c r="P58" s="73">
        <f t="shared" si="21"/>
        <v>0</v>
      </c>
      <c r="Q58" s="73">
        <f t="shared" si="22"/>
        <v>0</v>
      </c>
      <c r="R58" s="73">
        <f t="shared" si="23"/>
        <v>0</v>
      </c>
      <c r="S58" s="73">
        <f t="shared" si="24"/>
        <v>0</v>
      </c>
      <c r="T58" s="73">
        <f t="shared" si="25"/>
        <v>0</v>
      </c>
      <c r="U58" s="73">
        <f t="shared" si="26"/>
        <v>0</v>
      </c>
      <c r="V58" s="73"/>
      <c r="W58" s="73"/>
      <c r="X58" s="73"/>
      <c r="Z58" s="73">
        <f t="shared" si="3"/>
        <v>0</v>
      </c>
      <c r="AA58" s="73">
        <f t="shared" si="4"/>
        <v>0</v>
      </c>
      <c r="AB58" s="73">
        <f t="shared" si="5"/>
        <v>0</v>
      </c>
      <c r="AC58" s="73">
        <f t="shared" si="6"/>
        <v>0</v>
      </c>
      <c r="AD58" s="73">
        <f t="shared" si="7"/>
        <v>0</v>
      </c>
      <c r="AE58" s="73">
        <f t="shared" si="8"/>
        <v>0</v>
      </c>
      <c r="AF58" s="73">
        <f t="shared" si="9"/>
        <v>0</v>
      </c>
      <c r="AG58" s="73">
        <f t="shared" si="10"/>
        <v>0</v>
      </c>
      <c r="AH58" s="73">
        <f t="shared" si="11"/>
        <v>0</v>
      </c>
      <c r="AI58" s="73">
        <f t="shared" si="12"/>
        <v>0</v>
      </c>
      <c r="AJ58" s="73">
        <f t="shared" si="13"/>
        <v>0</v>
      </c>
      <c r="AK58" s="73">
        <f t="shared" si="14"/>
        <v>0</v>
      </c>
    </row>
    <row r="59" spans="2:42">
      <c r="B59" s="61"/>
      <c r="C59" s="63"/>
      <c r="D59" s="80"/>
      <c r="E59" s="57"/>
      <c r="F59" s="77"/>
      <c r="G59" s="78">
        <f t="shared" si="31"/>
        <v>0</v>
      </c>
      <c r="H59" s="79">
        <f t="shared" si="32"/>
        <v>0</v>
      </c>
      <c r="I59" s="92"/>
      <c r="J59" s="73">
        <f t="shared" si="15"/>
        <v>0</v>
      </c>
      <c r="K59" s="73">
        <f t="shared" si="16"/>
        <v>0</v>
      </c>
      <c r="L59" s="73">
        <f t="shared" si="17"/>
        <v>0</v>
      </c>
      <c r="M59" s="73">
        <f t="shared" si="18"/>
        <v>0</v>
      </c>
      <c r="N59" s="73">
        <f t="shared" si="19"/>
        <v>0</v>
      </c>
      <c r="O59" s="73">
        <f t="shared" si="20"/>
        <v>0</v>
      </c>
      <c r="P59" s="73">
        <f t="shared" si="21"/>
        <v>0</v>
      </c>
      <c r="Q59" s="73">
        <f t="shared" si="22"/>
        <v>0</v>
      </c>
      <c r="R59" s="73">
        <f t="shared" si="23"/>
        <v>0</v>
      </c>
      <c r="S59" s="73">
        <f t="shared" si="24"/>
        <v>0</v>
      </c>
      <c r="T59" s="73">
        <f t="shared" si="25"/>
        <v>0</v>
      </c>
      <c r="U59" s="73">
        <f t="shared" si="26"/>
        <v>0</v>
      </c>
      <c r="V59" s="73"/>
      <c r="W59" s="73"/>
      <c r="X59" s="73"/>
      <c r="Z59" s="73">
        <f t="shared" si="3"/>
        <v>0</v>
      </c>
      <c r="AA59" s="73">
        <f t="shared" si="4"/>
        <v>0</v>
      </c>
      <c r="AB59" s="73">
        <f t="shared" si="5"/>
        <v>0</v>
      </c>
      <c r="AC59" s="73">
        <f t="shared" si="6"/>
        <v>0</v>
      </c>
      <c r="AD59" s="73">
        <f t="shared" si="7"/>
        <v>0</v>
      </c>
      <c r="AE59" s="73">
        <f t="shared" si="8"/>
        <v>0</v>
      </c>
      <c r="AF59" s="73">
        <f t="shared" si="9"/>
        <v>0</v>
      </c>
      <c r="AG59" s="73">
        <f t="shared" si="10"/>
        <v>0</v>
      </c>
      <c r="AH59" s="73">
        <f t="shared" si="11"/>
        <v>0</v>
      </c>
      <c r="AI59" s="73">
        <f t="shared" si="12"/>
        <v>0</v>
      </c>
      <c r="AJ59" s="73">
        <f t="shared" si="13"/>
        <v>0</v>
      </c>
      <c r="AK59" s="73">
        <f t="shared" si="14"/>
        <v>0</v>
      </c>
    </row>
    <row r="60" spans="2:42">
      <c r="B60" s="61"/>
      <c r="C60" s="63"/>
      <c r="D60" s="80"/>
      <c r="E60" s="57"/>
      <c r="F60" s="77"/>
      <c r="G60" s="78">
        <f t="shared" si="31"/>
        <v>0</v>
      </c>
      <c r="H60" s="79">
        <f t="shared" si="32"/>
        <v>0</v>
      </c>
      <c r="I60" s="92"/>
      <c r="J60" s="73">
        <f t="shared" si="15"/>
        <v>0</v>
      </c>
      <c r="K60" s="73">
        <f t="shared" si="16"/>
        <v>0</v>
      </c>
      <c r="L60" s="73">
        <f t="shared" si="17"/>
        <v>0</v>
      </c>
      <c r="M60" s="73">
        <f t="shared" si="18"/>
        <v>0</v>
      </c>
      <c r="N60" s="73">
        <f t="shared" si="19"/>
        <v>0</v>
      </c>
      <c r="O60" s="73">
        <f t="shared" si="20"/>
        <v>0</v>
      </c>
      <c r="P60" s="73">
        <f t="shared" si="21"/>
        <v>0</v>
      </c>
      <c r="Q60" s="73">
        <f t="shared" si="22"/>
        <v>0</v>
      </c>
      <c r="R60" s="73">
        <f t="shared" si="23"/>
        <v>0</v>
      </c>
      <c r="S60" s="73">
        <f t="shared" si="24"/>
        <v>0</v>
      </c>
      <c r="T60" s="73">
        <f t="shared" si="25"/>
        <v>0</v>
      </c>
      <c r="U60" s="73">
        <f t="shared" si="26"/>
        <v>0</v>
      </c>
      <c r="V60" s="73"/>
      <c r="W60" s="73"/>
      <c r="X60" s="73"/>
      <c r="Z60" s="73">
        <f t="shared" si="3"/>
        <v>0</v>
      </c>
      <c r="AA60" s="73">
        <f t="shared" si="4"/>
        <v>0</v>
      </c>
      <c r="AB60" s="73">
        <f t="shared" si="5"/>
        <v>0</v>
      </c>
      <c r="AC60" s="73">
        <f t="shared" si="6"/>
        <v>0</v>
      </c>
      <c r="AD60" s="73">
        <f t="shared" si="7"/>
        <v>0</v>
      </c>
      <c r="AE60" s="73">
        <f t="shared" si="8"/>
        <v>0</v>
      </c>
      <c r="AF60" s="73">
        <f t="shared" si="9"/>
        <v>0</v>
      </c>
      <c r="AG60" s="73">
        <f t="shared" si="10"/>
        <v>0</v>
      </c>
      <c r="AH60" s="73">
        <f t="shared" si="11"/>
        <v>0</v>
      </c>
      <c r="AI60" s="73">
        <f t="shared" si="12"/>
        <v>0</v>
      </c>
      <c r="AJ60" s="73">
        <f t="shared" si="13"/>
        <v>0</v>
      </c>
      <c r="AK60" s="73">
        <f t="shared" si="14"/>
        <v>0</v>
      </c>
    </row>
    <row r="61" spans="2:42">
      <c r="B61" s="61"/>
      <c r="C61" s="63"/>
      <c r="D61" s="80"/>
      <c r="E61" s="57"/>
      <c r="F61" s="77"/>
      <c r="G61" s="78">
        <f t="shared" si="31"/>
        <v>0</v>
      </c>
      <c r="H61" s="79">
        <f t="shared" si="32"/>
        <v>0</v>
      </c>
      <c r="I61" s="92"/>
      <c r="J61" s="73">
        <f t="shared" si="15"/>
        <v>0</v>
      </c>
      <c r="K61" s="73">
        <f t="shared" si="16"/>
        <v>0</v>
      </c>
      <c r="L61" s="73">
        <f t="shared" si="17"/>
        <v>0</v>
      </c>
      <c r="M61" s="73">
        <f t="shared" si="18"/>
        <v>0</v>
      </c>
      <c r="N61" s="73">
        <f t="shared" si="19"/>
        <v>0</v>
      </c>
      <c r="O61" s="73">
        <f t="shared" si="20"/>
        <v>0</v>
      </c>
      <c r="P61" s="73">
        <f t="shared" si="21"/>
        <v>0</v>
      </c>
      <c r="Q61" s="73">
        <f t="shared" si="22"/>
        <v>0</v>
      </c>
      <c r="R61" s="73">
        <f t="shared" si="23"/>
        <v>0</v>
      </c>
      <c r="S61" s="73">
        <f t="shared" si="24"/>
        <v>0</v>
      </c>
      <c r="T61" s="73">
        <f t="shared" si="25"/>
        <v>0</v>
      </c>
      <c r="U61" s="73">
        <f t="shared" si="26"/>
        <v>0</v>
      </c>
      <c r="V61" s="73"/>
      <c r="W61" s="73"/>
      <c r="X61" s="73"/>
      <c r="Z61" s="73">
        <f t="shared" si="3"/>
        <v>0</v>
      </c>
      <c r="AA61" s="73">
        <f t="shared" si="4"/>
        <v>0</v>
      </c>
      <c r="AB61" s="73">
        <f t="shared" si="5"/>
        <v>0</v>
      </c>
      <c r="AC61" s="73">
        <f t="shared" si="6"/>
        <v>0</v>
      </c>
      <c r="AD61" s="73">
        <f t="shared" si="7"/>
        <v>0</v>
      </c>
      <c r="AE61" s="73">
        <f t="shared" si="8"/>
        <v>0</v>
      </c>
      <c r="AF61" s="73">
        <f t="shared" si="9"/>
        <v>0</v>
      </c>
      <c r="AG61" s="73">
        <f t="shared" si="10"/>
        <v>0</v>
      </c>
      <c r="AH61" s="73">
        <f t="shared" si="11"/>
        <v>0</v>
      </c>
      <c r="AI61" s="73">
        <f t="shared" si="12"/>
        <v>0</v>
      </c>
      <c r="AJ61" s="73">
        <f t="shared" si="13"/>
        <v>0</v>
      </c>
      <c r="AK61" s="73">
        <f t="shared" si="14"/>
        <v>0</v>
      </c>
    </row>
    <row r="62" spans="2:42" ht="17.25" thickBot="1">
      <c r="B62" s="101"/>
      <c r="C62" s="85"/>
      <c r="D62" s="178"/>
      <c r="E62" s="87"/>
      <c r="F62" s="170"/>
      <c r="G62" s="168">
        <f t="shared" si="31"/>
        <v>0</v>
      </c>
      <c r="H62" s="169">
        <f t="shared" si="32"/>
        <v>0</v>
      </c>
      <c r="I62" s="92"/>
      <c r="J62" s="73">
        <f t="shared" si="15"/>
        <v>0</v>
      </c>
      <c r="K62" s="73">
        <f t="shared" si="16"/>
        <v>0</v>
      </c>
      <c r="L62" s="73">
        <f t="shared" si="17"/>
        <v>0</v>
      </c>
      <c r="M62" s="73">
        <f t="shared" si="18"/>
        <v>0</v>
      </c>
      <c r="N62" s="73">
        <f t="shared" si="19"/>
        <v>0</v>
      </c>
      <c r="O62" s="73">
        <f t="shared" si="20"/>
        <v>0</v>
      </c>
      <c r="P62" s="73">
        <f t="shared" si="21"/>
        <v>0</v>
      </c>
      <c r="Q62" s="73">
        <f t="shared" si="22"/>
        <v>0</v>
      </c>
      <c r="R62" s="73">
        <f t="shared" si="23"/>
        <v>0</v>
      </c>
      <c r="S62" s="73">
        <f t="shared" si="24"/>
        <v>0</v>
      </c>
      <c r="T62" s="73">
        <f t="shared" si="25"/>
        <v>0</v>
      </c>
      <c r="U62" s="73">
        <f t="shared" si="26"/>
        <v>0</v>
      </c>
      <c r="V62" s="73"/>
      <c r="W62" s="73"/>
      <c r="X62" s="73"/>
      <c r="Z62" s="73">
        <f t="shared" si="3"/>
        <v>0</v>
      </c>
      <c r="AA62" s="73">
        <f t="shared" si="4"/>
        <v>0</v>
      </c>
      <c r="AB62" s="73">
        <f t="shared" si="5"/>
        <v>0</v>
      </c>
      <c r="AC62" s="73">
        <f t="shared" si="6"/>
        <v>0</v>
      </c>
      <c r="AD62" s="73">
        <f t="shared" si="7"/>
        <v>0</v>
      </c>
      <c r="AE62" s="73">
        <f t="shared" si="8"/>
        <v>0</v>
      </c>
      <c r="AF62" s="73">
        <f t="shared" si="9"/>
        <v>0</v>
      </c>
      <c r="AG62" s="73">
        <f t="shared" si="10"/>
        <v>0</v>
      </c>
      <c r="AH62" s="73">
        <f t="shared" si="11"/>
        <v>0</v>
      </c>
      <c r="AI62" s="73">
        <f t="shared" si="12"/>
        <v>0</v>
      </c>
      <c r="AJ62" s="73">
        <f t="shared" si="13"/>
        <v>0</v>
      </c>
      <c r="AK62" s="73">
        <f t="shared" si="14"/>
        <v>0</v>
      </c>
    </row>
    <row r="63" spans="2:42" ht="17.25" thickBot="1">
      <c r="C63" s="394" t="s">
        <v>45</v>
      </c>
      <c r="D63" s="395"/>
      <c r="E63" s="64">
        <f>SUM(E3:E62)</f>
        <v>2974.7899999999991</v>
      </c>
      <c r="F63" s="70"/>
      <c r="G63" s="65">
        <f>SUM(G3:G62)</f>
        <v>858.54333333333341</v>
      </c>
      <c r="H63" s="66">
        <f>SUM(H3:H62)</f>
        <v>2116.246666666666</v>
      </c>
      <c r="I63" s="94"/>
      <c r="J63" s="74">
        <f>SUM(J3:J62)</f>
        <v>51.225000000000001</v>
      </c>
      <c r="K63" s="74">
        <f t="shared" ref="K63:U63" si="33">SUM(K3:K62)</f>
        <v>0</v>
      </c>
      <c r="L63" s="74">
        <f t="shared" si="33"/>
        <v>333.1</v>
      </c>
      <c r="M63" s="74">
        <f t="shared" si="33"/>
        <v>150</v>
      </c>
      <c r="N63" s="74">
        <f t="shared" si="33"/>
        <v>465.97666666666669</v>
      </c>
      <c r="O63" s="74">
        <f t="shared" si="33"/>
        <v>0</v>
      </c>
      <c r="P63" s="74">
        <f t="shared" si="33"/>
        <v>333.8</v>
      </c>
      <c r="Q63" s="74">
        <f t="shared" si="33"/>
        <v>115.5</v>
      </c>
      <c r="R63" s="74">
        <f t="shared" si="33"/>
        <v>484.64499999999998</v>
      </c>
      <c r="S63" s="74">
        <f t="shared" si="33"/>
        <v>0</v>
      </c>
      <c r="T63" s="74">
        <f t="shared" si="33"/>
        <v>182</v>
      </c>
      <c r="U63" s="74">
        <f t="shared" si="33"/>
        <v>0</v>
      </c>
      <c r="V63" s="74"/>
      <c r="W63" s="74"/>
      <c r="X63" s="74"/>
      <c r="Y63" s="74"/>
      <c r="Z63" s="74">
        <f>SUM(Z3:Z62)</f>
        <v>51.225000000000001</v>
      </c>
      <c r="AA63" s="74">
        <f t="shared" ref="AA63:AK63" si="34">SUM(AA3:AA62)</f>
        <v>0</v>
      </c>
      <c r="AB63" s="74">
        <f t="shared" si="34"/>
        <v>0</v>
      </c>
      <c r="AC63" s="74">
        <f t="shared" si="34"/>
        <v>100</v>
      </c>
      <c r="AD63" s="74">
        <f t="shared" si="34"/>
        <v>583.95333333333338</v>
      </c>
      <c r="AE63" s="74">
        <f t="shared" si="34"/>
        <v>0</v>
      </c>
      <c r="AF63" s="74">
        <f t="shared" si="34"/>
        <v>0</v>
      </c>
      <c r="AG63" s="74">
        <f t="shared" si="34"/>
        <v>115.5</v>
      </c>
      <c r="AH63" s="74">
        <f t="shared" si="34"/>
        <v>7.8650000000000002</v>
      </c>
      <c r="AI63" s="74">
        <f t="shared" si="34"/>
        <v>0</v>
      </c>
      <c r="AJ63" s="74">
        <f t="shared" si="34"/>
        <v>0</v>
      </c>
      <c r="AK63" s="74">
        <f t="shared" si="34"/>
        <v>0</v>
      </c>
      <c r="AL63" s="74"/>
      <c r="AM63" s="74"/>
      <c r="AN63" s="74"/>
      <c r="AO63" s="74"/>
      <c r="AP63" s="74"/>
    </row>
    <row r="64" spans="2:42">
      <c r="H64" s="60"/>
      <c r="I64" s="95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mergeCells count="4">
    <mergeCell ref="AR18:AT18"/>
    <mergeCell ref="C63:D63"/>
    <mergeCell ref="AV23:AW23"/>
    <mergeCell ref="AY23:AZ23"/>
  </mergeCells>
  <dataValidations count="3">
    <dataValidation type="list" allowBlank="1" showInputMessage="1" showErrorMessage="1" sqref="D3:D11">
      <formula1>$AH$2:$AH$12</formula1>
    </dataValidation>
    <dataValidation type="list" allowBlank="1" showInputMessage="1" showErrorMessage="1" sqref="D12:D62">
      <formula1>$AQ$2:$AQ$12</formula1>
    </dataValidation>
    <dataValidation type="list" allowBlank="1" showInputMessage="1" showErrorMessage="1" sqref="F3:F62">
      <formula1>$AQ$17:$AQ$19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G13" 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K184"/>
  <sheetViews>
    <sheetView workbookViewId="0">
      <selection sqref="A1:XFD1048576"/>
    </sheetView>
  </sheetViews>
  <sheetFormatPr defaultRowHeight="15"/>
  <cols>
    <col min="1" max="1" width="1.85546875" style="347" customWidth="1"/>
    <col min="2" max="2" width="18.28515625" style="1" bestFit="1" customWidth="1"/>
    <col min="3" max="3" width="8" style="1" bestFit="1" customWidth="1"/>
    <col min="4" max="4" width="9.28515625" style="1" bestFit="1" customWidth="1"/>
    <col min="5" max="5" width="10.140625" style="1" bestFit="1" customWidth="1"/>
    <col min="6" max="6" width="9.42578125" style="1" bestFit="1" customWidth="1"/>
    <col min="7" max="7" width="9.28515625" style="1" bestFit="1" customWidth="1"/>
    <col min="8" max="8" width="10.140625" style="1" bestFit="1" customWidth="1"/>
    <col min="9" max="9" width="9.42578125" style="1" bestFit="1" customWidth="1"/>
    <col min="10" max="10" width="9.28515625" style="1" bestFit="1" customWidth="1"/>
    <col min="11" max="11" width="10.140625" style="1" bestFit="1" customWidth="1"/>
    <col min="12" max="12" width="9.42578125" style="1" bestFit="1" customWidth="1"/>
    <col min="13" max="13" width="9.28515625" style="1" bestFit="1" customWidth="1"/>
    <col min="14" max="14" width="10.140625" style="1" bestFit="1" customWidth="1"/>
    <col min="15" max="15" width="9.42578125" style="1" bestFit="1" customWidth="1"/>
    <col min="16" max="16" width="9.28515625" style="1" bestFit="1" customWidth="1"/>
    <col min="17" max="17" width="10.140625" style="1" bestFit="1" customWidth="1"/>
    <col min="18" max="18" width="9.42578125" style="1" bestFit="1" customWidth="1"/>
    <col min="19" max="19" width="9.28515625" style="1" bestFit="1" customWidth="1"/>
    <col min="20" max="20" width="10.140625" style="1" bestFit="1" customWidth="1"/>
    <col min="21" max="21" width="9.42578125" style="1" bestFit="1" customWidth="1"/>
    <col min="22" max="22" width="9.28515625" style="1" bestFit="1" customWidth="1"/>
    <col min="23" max="23" width="10.140625" style="1" bestFit="1" customWidth="1"/>
    <col min="24" max="24" width="9.42578125" style="1" bestFit="1" customWidth="1"/>
    <col min="25" max="25" width="9.28515625" style="1" bestFit="1" customWidth="1"/>
    <col min="26" max="26" width="10.140625" style="1" bestFit="1" customWidth="1"/>
    <col min="27" max="27" width="9.42578125" style="1" bestFit="1" customWidth="1"/>
    <col min="28" max="28" width="9.28515625" style="1" bestFit="1" customWidth="1"/>
    <col min="29" max="29" width="10.140625" style="1" bestFit="1" customWidth="1"/>
    <col min="30" max="30" width="9.42578125" style="1" bestFit="1" customWidth="1"/>
    <col min="31" max="31" width="9.28515625" style="1" bestFit="1" customWidth="1"/>
    <col min="32" max="32" width="10.140625" style="1" bestFit="1" customWidth="1"/>
    <col min="33" max="33" width="9.42578125" style="1" bestFit="1" customWidth="1"/>
    <col min="34" max="34" width="9.28515625" style="1" bestFit="1" customWidth="1"/>
    <col min="35" max="35" width="10.140625" style="1" bestFit="1" customWidth="1"/>
    <col min="36" max="36" width="9.85546875" style="1" bestFit="1" customWidth="1"/>
    <col min="37" max="37" width="9.28515625" style="1" bestFit="1" customWidth="1"/>
    <col min="38" max="38" width="10.140625" style="1" bestFit="1" customWidth="1"/>
    <col min="39" max="39" width="9.42578125" style="1" bestFit="1" customWidth="1"/>
    <col min="40" max="89" width="9.140625" style="347"/>
    <col min="90" max="16384" width="9.140625" style="1"/>
  </cols>
  <sheetData>
    <row r="1" spans="2:40" s="347" customFormat="1" ht="11.25" customHeight="1" thickBot="1"/>
    <row r="2" spans="2:40" ht="15.75" hidden="1" thickBot="1"/>
    <row r="3" spans="2:40" ht="15.75" thickBot="1">
      <c r="B3" s="483" t="s">
        <v>260</v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4"/>
      <c r="W3" s="484"/>
      <c r="X3" s="484"/>
      <c r="Y3" s="484"/>
      <c r="Z3" s="484"/>
      <c r="AA3" s="484"/>
      <c r="AB3" s="484"/>
      <c r="AC3" s="484"/>
      <c r="AD3" s="484"/>
      <c r="AE3" s="484"/>
      <c r="AF3" s="484"/>
      <c r="AG3" s="484"/>
      <c r="AH3" s="484"/>
      <c r="AI3" s="484"/>
      <c r="AJ3" s="484"/>
      <c r="AK3" s="484"/>
      <c r="AL3" s="484"/>
      <c r="AM3" s="485"/>
    </row>
    <row r="4" spans="2:40">
      <c r="B4" s="488" t="s">
        <v>221</v>
      </c>
      <c r="C4" s="486" t="s">
        <v>217</v>
      </c>
      <c r="D4" s="490" t="s">
        <v>234</v>
      </c>
      <c r="E4" s="491"/>
      <c r="F4" s="492"/>
      <c r="G4" s="490" t="s">
        <v>233</v>
      </c>
      <c r="H4" s="491"/>
      <c r="I4" s="491"/>
      <c r="J4" s="490" t="s">
        <v>232</v>
      </c>
      <c r="K4" s="491"/>
      <c r="L4" s="492"/>
      <c r="M4" s="490" t="s">
        <v>231</v>
      </c>
      <c r="N4" s="491"/>
      <c r="O4" s="492"/>
      <c r="P4" s="490" t="s">
        <v>230</v>
      </c>
      <c r="Q4" s="491"/>
      <c r="R4" s="492"/>
      <c r="S4" s="490" t="s">
        <v>229</v>
      </c>
      <c r="T4" s="491"/>
      <c r="U4" s="491"/>
      <c r="V4" s="480" t="s">
        <v>228</v>
      </c>
      <c r="W4" s="481"/>
      <c r="X4" s="482"/>
      <c r="Y4" s="480" t="s">
        <v>227</v>
      </c>
      <c r="Z4" s="481"/>
      <c r="AA4" s="482"/>
      <c r="AB4" s="480" t="s">
        <v>226</v>
      </c>
      <c r="AC4" s="481"/>
      <c r="AD4" s="482"/>
      <c r="AE4" s="480" t="s">
        <v>225</v>
      </c>
      <c r="AF4" s="481"/>
      <c r="AG4" s="482"/>
      <c r="AH4" s="480" t="s">
        <v>224</v>
      </c>
      <c r="AI4" s="481"/>
      <c r="AJ4" s="482"/>
      <c r="AK4" s="480" t="s">
        <v>223</v>
      </c>
      <c r="AL4" s="481"/>
      <c r="AM4" s="482"/>
    </row>
    <row r="5" spans="2:40">
      <c r="B5" s="489"/>
      <c r="C5" s="487"/>
      <c r="D5" s="376" t="s">
        <v>259</v>
      </c>
      <c r="E5" s="375" t="s">
        <v>215</v>
      </c>
      <c r="F5" s="374" t="s">
        <v>214</v>
      </c>
      <c r="G5" s="376" t="s">
        <v>259</v>
      </c>
      <c r="H5" s="375" t="s">
        <v>215</v>
      </c>
      <c r="I5" s="377" t="s">
        <v>214</v>
      </c>
      <c r="J5" s="376" t="s">
        <v>259</v>
      </c>
      <c r="K5" s="375" t="s">
        <v>215</v>
      </c>
      <c r="L5" s="374" t="s">
        <v>214</v>
      </c>
      <c r="M5" s="376" t="s">
        <v>259</v>
      </c>
      <c r="N5" s="375" t="s">
        <v>215</v>
      </c>
      <c r="O5" s="374" t="s">
        <v>214</v>
      </c>
      <c r="P5" s="376" t="s">
        <v>259</v>
      </c>
      <c r="Q5" s="375" t="s">
        <v>215</v>
      </c>
      <c r="R5" s="374" t="s">
        <v>214</v>
      </c>
      <c r="S5" s="376" t="s">
        <v>259</v>
      </c>
      <c r="T5" s="375" t="s">
        <v>215</v>
      </c>
      <c r="U5" s="377" t="s">
        <v>214</v>
      </c>
      <c r="V5" s="376" t="s">
        <v>259</v>
      </c>
      <c r="W5" s="375" t="s">
        <v>215</v>
      </c>
      <c r="X5" s="374" t="s">
        <v>214</v>
      </c>
      <c r="Y5" s="376" t="s">
        <v>259</v>
      </c>
      <c r="Z5" s="375" t="s">
        <v>215</v>
      </c>
      <c r="AA5" s="374" t="s">
        <v>214</v>
      </c>
      <c r="AB5" s="376" t="s">
        <v>259</v>
      </c>
      <c r="AC5" s="375" t="s">
        <v>215</v>
      </c>
      <c r="AD5" s="374" t="s">
        <v>214</v>
      </c>
      <c r="AE5" s="376" t="s">
        <v>259</v>
      </c>
      <c r="AF5" s="375" t="s">
        <v>215</v>
      </c>
      <c r="AG5" s="374" t="s">
        <v>214</v>
      </c>
      <c r="AH5" s="376" t="s">
        <v>259</v>
      </c>
      <c r="AI5" s="375" t="s">
        <v>215</v>
      </c>
      <c r="AJ5" s="374" t="s">
        <v>214</v>
      </c>
      <c r="AK5" s="376" t="s">
        <v>259</v>
      </c>
      <c r="AL5" s="375" t="s">
        <v>215</v>
      </c>
      <c r="AM5" s="374" t="s">
        <v>214</v>
      </c>
    </row>
    <row r="6" spans="2:40">
      <c r="B6" s="494" t="str">
        <f>'2022'!C2</f>
        <v>FUNDO DE PAPEL</v>
      </c>
      <c r="C6" s="367" t="str">
        <f>'2022'!C3</f>
        <v>MXRF11</v>
      </c>
      <c r="D6" s="372"/>
      <c r="E6" s="371"/>
      <c r="F6" s="368">
        <v>0</v>
      </c>
      <c r="G6" s="372"/>
      <c r="H6" s="371"/>
      <c r="I6" s="373">
        <f t="shared" ref="I6:I21" si="0">H6*G6</f>
        <v>0</v>
      </c>
      <c r="J6" s="370">
        <v>5</v>
      </c>
      <c r="K6" s="369">
        <v>0.09</v>
      </c>
      <c r="L6" s="368">
        <f t="shared" ref="L6:L21" si="1">K6*J6</f>
        <v>0.44999999999999996</v>
      </c>
      <c r="M6" s="370">
        <v>5</v>
      </c>
      <c r="N6" s="369">
        <v>0.1</v>
      </c>
      <c r="O6" s="368">
        <f t="shared" ref="O6:O21" si="2">N6*M6</f>
        <v>0.5</v>
      </c>
      <c r="P6" s="370">
        <v>5</v>
      </c>
      <c r="Q6" s="369">
        <v>0.11</v>
      </c>
      <c r="R6" s="368">
        <f t="shared" ref="R6:R21" si="3">Q6*P6</f>
        <v>0.55000000000000004</v>
      </c>
      <c r="S6" s="370">
        <v>6</v>
      </c>
      <c r="T6" s="369">
        <v>0.11</v>
      </c>
      <c r="U6" s="373">
        <f t="shared" ref="U6:U21" si="4">T6*S6</f>
        <v>0.66</v>
      </c>
      <c r="V6" s="370">
        <v>6</v>
      </c>
      <c r="W6" s="369">
        <v>0.1</v>
      </c>
      <c r="X6" s="368">
        <f t="shared" ref="X6:X21" si="5">W6*V6</f>
        <v>0.60000000000000009</v>
      </c>
      <c r="Y6" s="370">
        <v>6</v>
      </c>
      <c r="Z6" s="369">
        <v>0.12</v>
      </c>
      <c r="AA6" s="368">
        <f t="shared" ref="AA6:AA21" si="6">Z6*Y6</f>
        <v>0.72</v>
      </c>
      <c r="AB6" s="370">
        <v>6</v>
      </c>
      <c r="AC6" s="369">
        <v>0.12</v>
      </c>
      <c r="AD6" s="368">
        <f t="shared" ref="AD6:AD21" si="7">AC6*AB6</f>
        <v>0.72</v>
      </c>
      <c r="AE6" s="370">
        <v>15</v>
      </c>
      <c r="AF6" s="369">
        <v>0.1</v>
      </c>
      <c r="AG6" s="368">
        <f t="shared" ref="AG6:AG21" si="8">AF6*AE6</f>
        <v>1.5</v>
      </c>
      <c r="AH6" s="370">
        <v>15</v>
      </c>
      <c r="AI6" s="369">
        <f>1.5/15</f>
        <v>0.1</v>
      </c>
      <c r="AJ6" s="368">
        <f t="shared" ref="AJ6:AJ21" si="9">AI6*AH6</f>
        <v>1.5</v>
      </c>
      <c r="AK6" s="370">
        <v>15</v>
      </c>
      <c r="AL6" s="369"/>
      <c r="AM6" s="368">
        <f t="shared" ref="AM6:AM21" si="10">AL6*AK6</f>
        <v>0</v>
      </c>
      <c r="AN6" s="351">
        <f t="shared" ref="AN6:AN21" si="11">SUM(AM6,AJ6,AG6,AD6,AA6,X6,U6,R6,O6,L6,I6,F6)</f>
        <v>7.1999999999999993</v>
      </c>
    </row>
    <row r="7" spans="2:40">
      <c r="B7" s="495"/>
      <c r="C7" s="367" t="str">
        <f>'2022'!H3</f>
        <v>KISU11</v>
      </c>
      <c r="D7" s="372"/>
      <c r="E7" s="371"/>
      <c r="F7" s="368">
        <f t="shared" ref="F7:F21" si="12">E7*D7</f>
        <v>0</v>
      </c>
      <c r="G7" s="372"/>
      <c r="H7" s="371"/>
      <c r="I7" s="373">
        <f t="shared" si="0"/>
        <v>0</v>
      </c>
      <c r="J7" s="372"/>
      <c r="K7" s="371"/>
      <c r="L7" s="368">
        <f t="shared" si="1"/>
        <v>0</v>
      </c>
      <c r="M7" s="372"/>
      <c r="N7" s="371"/>
      <c r="O7" s="368">
        <f t="shared" si="2"/>
        <v>0</v>
      </c>
      <c r="P7" s="372"/>
      <c r="Q7" s="371"/>
      <c r="R7" s="368">
        <f t="shared" si="3"/>
        <v>0</v>
      </c>
      <c r="S7" s="372"/>
      <c r="T7" s="371"/>
      <c r="U7" s="373">
        <f t="shared" si="4"/>
        <v>0</v>
      </c>
      <c r="V7" s="372"/>
      <c r="W7" s="371"/>
      <c r="X7" s="368">
        <f t="shared" si="5"/>
        <v>0</v>
      </c>
      <c r="Y7" s="370">
        <v>10</v>
      </c>
      <c r="Z7" s="369">
        <v>7.0000000000000007E-2</v>
      </c>
      <c r="AA7" s="368">
        <f t="shared" si="6"/>
        <v>0.70000000000000007</v>
      </c>
      <c r="AB7" s="370">
        <v>10</v>
      </c>
      <c r="AC7" s="369">
        <v>7.0000000000000007E-2</v>
      </c>
      <c r="AD7" s="368">
        <f t="shared" si="7"/>
        <v>0.70000000000000007</v>
      </c>
      <c r="AE7" s="370">
        <v>10</v>
      </c>
      <c r="AF7" s="369">
        <v>7.4999999999999997E-2</v>
      </c>
      <c r="AG7" s="368">
        <f t="shared" si="8"/>
        <v>0.75</v>
      </c>
      <c r="AH7" s="370">
        <v>10</v>
      </c>
      <c r="AI7" s="369">
        <f>0.75/10</f>
        <v>7.4999999999999997E-2</v>
      </c>
      <c r="AJ7" s="368">
        <f t="shared" si="9"/>
        <v>0.75</v>
      </c>
      <c r="AK7" s="370">
        <v>10</v>
      </c>
      <c r="AL7" s="369"/>
      <c r="AM7" s="368">
        <f t="shared" si="10"/>
        <v>0</v>
      </c>
      <c r="AN7" s="351">
        <f t="shared" si="11"/>
        <v>2.9000000000000004</v>
      </c>
    </row>
    <row r="8" spans="2:40">
      <c r="B8" s="495"/>
      <c r="C8" s="367" t="str">
        <f>'2022'!M3</f>
        <v>RZAK11</v>
      </c>
      <c r="D8" s="372"/>
      <c r="E8" s="371"/>
      <c r="F8" s="368">
        <f t="shared" si="12"/>
        <v>0</v>
      </c>
      <c r="G8" s="372"/>
      <c r="H8" s="371"/>
      <c r="I8" s="373">
        <f t="shared" si="0"/>
        <v>0</v>
      </c>
      <c r="J8" s="372"/>
      <c r="K8" s="371"/>
      <c r="L8" s="368">
        <f t="shared" si="1"/>
        <v>0</v>
      </c>
      <c r="M8" s="372"/>
      <c r="N8" s="371"/>
      <c r="O8" s="368">
        <f t="shared" si="2"/>
        <v>0</v>
      </c>
      <c r="P8" s="372"/>
      <c r="Q8" s="371"/>
      <c r="R8" s="368">
        <f t="shared" si="3"/>
        <v>0</v>
      </c>
      <c r="S8" s="372"/>
      <c r="T8" s="371"/>
      <c r="U8" s="373">
        <f t="shared" si="4"/>
        <v>0</v>
      </c>
      <c r="V8" s="372"/>
      <c r="W8" s="371"/>
      <c r="X8" s="368">
        <f t="shared" si="5"/>
        <v>0</v>
      </c>
      <c r="Y8" s="370">
        <v>1</v>
      </c>
      <c r="Z8" s="369">
        <v>1.5</v>
      </c>
      <c r="AA8" s="368">
        <f t="shared" si="6"/>
        <v>1.5</v>
      </c>
      <c r="AB8" s="370">
        <v>1</v>
      </c>
      <c r="AC8" s="369">
        <v>1.66</v>
      </c>
      <c r="AD8" s="368">
        <f t="shared" si="7"/>
        <v>1.66</v>
      </c>
      <c r="AE8" s="370">
        <v>1</v>
      </c>
      <c r="AF8" s="369">
        <v>1.45</v>
      </c>
      <c r="AG8" s="368">
        <f t="shared" si="8"/>
        <v>1.45</v>
      </c>
      <c r="AH8" s="370">
        <v>1</v>
      </c>
      <c r="AI8" s="369">
        <v>1.4</v>
      </c>
      <c r="AJ8" s="368">
        <f t="shared" si="9"/>
        <v>1.4</v>
      </c>
      <c r="AK8" s="370"/>
      <c r="AL8" s="369"/>
      <c r="AM8" s="368">
        <f t="shared" si="10"/>
        <v>0</v>
      </c>
      <c r="AN8" s="351">
        <f t="shared" si="11"/>
        <v>6.01</v>
      </c>
    </row>
    <row r="9" spans="2:40">
      <c r="B9" s="496"/>
      <c r="C9" s="367" t="str">
        <f>'2022'!R3</f>
        <v>VGHF11</v>
      </c>
      <c r="D9" s="372"/>
      <c r="E9" s="371"/>
      <c r="F9" s="368">
        <f t="shared" si="12"/>
        <v>0</v>
      </c>
      <c r="G9" s="372"/>
      <c r="H9" s="371"/>
      <c r="I9" s="373">
        <f t="shared" si="0"/>
        <v>0</v>
      </c>
      <c r="J9" s="372"/>
      <c r="K9" s="371"/>
      <c r="L9" s="368">
        <f t="shared" si="1"/>
        <v>0</v>
      </c>
      <c r="M9" s="372"/>
      <c r="N9" s="371"/>
      <c r="O9" s="368">
        <f t="shared" si="2"/>
        <v>0</v>
      </c>
      <c r="P9" s="372"/>
      <c r="Q9" s="371"/>
      <c r="R9" s="368">
        <f t="shared" si="3"/>
        <v>0</v>
      </c>
      <c r="S9" s="372"/>
      <c r="T9" s="371"/>
      <c r="U9" s="373">
        <f t="shared" si="4"/>
        <v>0</v>
      </c>
      <c r="V9" s="372"/>
      <c r="W9" s="371"/>
      <c r="X9" s="368">
        <f t="shared" si="5"/>
        <v>0</v>
      </c>
      <c r="Y9" s="372"/>
      <c r="Z9" s="371"/>
      <c r="AA9" s="368">
        <f t="shared" si="6"/>
        <v>0</v>
      </c>
      <c r="AB9" s="372"/>
      <c r="AC9" s="371"/>
      <c r="AD9" s="368">
        <f t="shared" si="7"/>
        <v>0</v>
      </c>
      <c r="AE9" s="372"/>
      <c r="AF9" s="371"/>
      <c r="AG9" s="368">
        <f t="shared" si="8"/>
        <v>0</v>
      </c>
      <c r="AH9" s="370">
        <v>12</v>
      </c>
      <c r="AI9" s="369">
        <v>0.09</v>
      </c>
      <c r="AJ9" s="368">
        <f t="shared" si="9"/>
        <v>1.08</v>
      </c>
      <c r="AK9" s="370">
        <v>12</v>
      </c>
      <c r="AL9" s="369"/>
      <c r="AM9" s="368">
        <f t="shared" si="10"/>
        <v>0</v>
      </c>
      <c r="AN9" s="351">
        <f t="shared" si="11"/>
        <v>1.08</v>
      </c>
    </row>
    <row r="10" spans="2:40">
      <c r="B10" s="494" t="str">
        <f>'2022'!Y2</f>
        <v>GALPÃO LOGÍSTICO</v>
      </c>
      <c r="C10" s="367" t="str">
        <f>'2022'!Y3</f>
        <v>XPLG11</v>
      </c>
      <c r="D10" s="372"/>
      <c r="E10" s="371"/>
      <c r="F10" s="368">
        <f t="shared" si="12"/>
        <v>0</v>
      </c>
      <c r="G10" s="372"/>
      <c r="H10" s="371"/>
      <c r="I10" s="373">
        <f t="shared" si="0"/>
        <v>0</v>
      </c>
      <c r="J10" s="370">
        <v>1</v>
      </c>
      <c r="K10" s="369">
        <v>0.66</v>
      </c>
      <c r="L10" s="368">
        <f t="shared" si="1"/>
        <v>0.66</v>
      </c>
      <c r="M10" s="370">
        <v>1</v>
      </c>
      <c r="N10" s="369">
        <v>0.66</v>
      </c>
      <c r="O10" s="368">
        <f t="shared" si="2"/>
        <v>0.66</v>
      </c>
      <c r="P10" s="370">
        <v>1</v>
      </c>
      <c r="Q10" s="369">
        <v>0.66</v>
      </c>
      <c r="R10" s="368">
        <f t="shared" si="3"/>
        <v>0.66</v>
      </c>
      <c r="S10" s="370">
        <v>1</v>
      </c>
      <c r="T10" s="369">
        <v>0.68</v>
      </c>
      <c r="U10" s="373">
        <f t="shared" si="4"/>
        <v>0.68</v>
      </c>
      <c r="V10" s="370">
        <v>1</v>
      </c>
      <c r="W10" s="369">
        <v>0.7</v>
      </c>
      <c r="X10" s="368">
        <f t="shared" si="5"/>
        <v>0.7</v>
      </c>
      <c r="Y10" s="370">
        <v>1</v>
      </c>
      <c r="Z10" s="369">
        <v>0.72</v>
      </c>
      <c r="AA10" s="368">
        <f t="shared" si="6"/>
        <v>0.72</v>
      </c>
      <c r="AB10" s="370">
        <v>1</v>
      </c>
      <c r="AC10" s="369">
        <v>0.72</v>
      </c>
      <c r="AD10" s="368">
        <f t="shared" si="7"/>
        <v>0.72</v>
      </c>
      <c r="AE10" s="370">
        <v>1</v>
      </c>
      <c r="AF10" s="369">
        <v>0.74</v>
      </c>
      <c r="AG10" s="368">
        <f t="shared" si="8"/>
        <v>0.74</v>
      </c>
      <c r="AH10" s="370">
        <v>1</v>
      </c>
      <c r="AI10" s="369">
        <v>0.74</v>
      </c>
      <c r="AJ10" s="368">
        <f t="shared" si="9"/>
        <v>0.74</v>
      </c>
      <c r="AK10" s="370">
        <v>1</v>
      </c>
      <c r="AL10" s="369"/>
      <c r="AM10" s="368">
        <f t="shared" si="10"/>
        <v>0</v>
      </c>
      <c r="AN10" s="351">
        <f t="shared" si="11"/>
        <v>6.28</v>
      </c>
    </row>
    <row r="11" spans="2:40">
      <c r="B11" s="495"/>
      <c r="C11" s="367">
        <f>'2022'!AD3</f>
        <v>0</v>
      </c>
      <c r="D11" s="372"/>
      <c r="E11" s="371"/>
      <c r="F11" s="368">
        <f t="shared" si="12"/>
        <v>0</v>
      </c>
      <c r="G11" s="372"/>
      <c r="H11" s="371"/>
      <c r="I11" s="373">
        <f t="shared" si="0"/>
        <v>0</v>
      </c>
      <c r="J11" s="372"/>
      <c r="K11" s="371"/>
      <c r="L11" s="368">
        <f t="shared" si="1"/>
        <v>0</v>
      </c>
      <c r="M11" s="372"/>
      <c r="N11" s="371"/>
      <c r="O11" s="368">
        <f t="shared" si="2"/>
        <v>0</v>
      </c>
      <c r="P11" s="372"/>
      <c r="Q11" s="371"/>
      <c r="R11" s="368">
        <f t="shared" si="3"/>
        <v>0</v>
      </c>
      <c r="S11" s="372"/>
      <c r="T11" s="371"/>
      <c r="U11" s="373">
        <f t="shared" si="4"/>
        <v>0</v>
      </c>
      <c r="V11" s="372"/>
      <c r="W11" s="371"/>
      <c r="X11" s="368">
        <f t="shared" si="5"/>
        <v>0</v>
      </c>
      <c r="Y11" s="372"/>
      <c r="Z11" s="371"/>
      <c r="AA11" s="368">
        <f t="shared" si="6"/>
        <v>0</v>
      </c>
      <c r="AB11" s="372"/>
      <c r="AC11" s="371"/>
      <c r="AD11" s="368">
        <f t="shared" si="7"/>
        <v>0</v>
      </c>
      <c r="AE11" s="372"/>
      <c r="AF11" s="371"/>
      <c r="AG11" s="368">
        <f t="shared" si="8"/>
        <v>0</v>
      </c>
      <c r="AH11" s="372"/>
      <c r="AI11" s="371"/>
      <c r="AJ11" s="368">
        <f t="shared" si="9"/>
        <v>0</v>
      </c>
      <c r="AK11" s="370"/>
      <c r="AL11" s="369"/>
      <c r="AM11" s="368">
        <f t="shared" si="10"/>
        <v>0</v>
      </c>
      <c r="AN11" s="351">
        <f t="shared" si="11"/>
        <v>0</v>
      </c>
    </row>
    <row r="12" spans="2:40">
      <c r="B12" s="495"/>
      <c r="C12" s="367">
        <f>'2022'!AI3</f>
        <v>0</v>
      </c>
      <c r="D12" s="372"/>
      <c r="E12" s="371"/>
      <c r="F12" s="368">
        <f t="shared" si="12"/>
        <v>0</v>
      </c>
      <c r="G12" s="372"/>
      <c r="H12" s="371"/>
      <c r="I12" s="373">
        <f t="shared" si="0"/>
        <v>0</v>
      </c>
      <c r="J12" s="372"/>
      <c r="K12" s="371"/>
      <c r="L12" s="368">
        <f t="shared" si="1"/>
        <v>0</v>
      </c>
      <c r="M12" s="372"/>
      <c r="N12" s="371"/>
      <c r="O12" s="368">
        <f t="shared" si="2"/>
        <v>0</v>
      </c>
      <c r="P12" s="372"/>
      <c r="Q12" s="371"/>
      <c r="R12" s="368">
        <f t="shared" si="3"/>
        <v>0</v>
      </c>
      <c r="S12" s="372"/>
      <c r="T12" s="371"/>
      <c r="U12" s="373">
        <f t="shared" si="4"/>
        <v>0</v>
      </c>
      <c r="V12" s="372"/>
      <c r="W12" s="371"/>
      <c r="X12" s="368">
        <f t="shared" si="5"/>
        <v>0</v>
      </c>
      <c r="Y12" s="372"/>
      <c r="Z12" s="371"/>
      <c r="AA12" s="368">
        <f t="shared" si="6"/>
        <v>0</v>
      </c>
      <c r="AB12" s="372"/>
      <c r="AC12" s="371"/>
      <c r="AD12" s="368">
        <f t="shared" si="7"/>
        <v>0</v>
      </c>
      <c r="AE12" s="372"/>
      <c r="AF12" s="371"/>
      <c r="AG12" s="368">
        <f t="shared" si="8"/>
        <v>0</v>
      </c>
      <c r="AH12" s="372"/>
      <c r="AI12" s="371"/>
      <c r="AJ12" s="368">
        <f t="shared" si="9"/>
        <v>0</v>
      </c>
      <c r="AK12" s="370"/>
      <c r="AL12" s="369"/>
      <c r="AM12" s="368">
        <f t="shared" si="10"/>
        <v>0</v>
      </c>
      <c r="AN12" s="351">
        <f t="shared" si="11"/>
        <v>0</v>
      </c>
    </row>
    <row r="13" spans="2:40">
      <c r="B13" s="496"/>
      <c r="C13" s="367">
        <f>'2022'!AN3</f>
        <v>0</v>
      </c>
      <c r="D13" s="372"/>
      <c r="E13" s="371"/>
      <c r="F13" s="368">
        <f t="shared" si="12"/>
        <v>0</v>
      </c>
      <c r="G13" s="372"/>
      <c r="H13" s="371"/>
      <c r="I13" s="373">
        <f t="shared" si="0"/>
        <v>0</v>
      </c>
      <c r="J13" s="372"/>
      <c r="K13" s="371"/>
      <c r="L13" s="368">
        <f t="shared" si="1"/>
        <v>0</v>
      </c>
      <c r="M13" s="372"/>
      <c r="N13" s="371"/>
      <c r="O13" s="368">
        <f t="shared" si="2"/>
        <v>0</v>
      </c>
      <c r="P13" s="372"/>
      <c r="Q13" s="371"/>
      <c r="R13" s="368">
        <f t="shared" si="3"/>
        <v>0</v>
      </c>
      <c r="S13" s="372"/>
      <c r="T13" s="371"/>
      <c r="U13" s="373">
        <f t="shared" si="4"/>
        <v>0</v>
      </c>
      <c r="V13" s="372"/>
      <c r="W13" s="371"/>
      <c r="X13" s="368">
        <f t="shared" si="5"/>
        <v>0</v>
      </c>
      <c r="Y13" s="372"/>
      <c r="Z13" s="371"/>
      <c r="AA13" s="368">
        <f t="shared" si="6"/>
        <v>0</v>
      </c>
      <c r="AB13" s="372"/>
      <c r="AC13" s="371"/>
      <c r="AD13" s="368">
        <f t="shared" si="7"/>
        <v>0</v>
      </c>
      <c r="AE13" s="372"/>
      <c r="AF13" s="371"/>
      <c r="AG13" s="368">
        <f t="shared" si="8"/>
        <v>0</v>
      </c>
      <c r="AH13" s="372"/>
      <c r="AI13" s="371"/>
      <c r="AJ13" s="368">
        <f t="shared" si="9"/>
        <v>0</v>
      </c>
      <c r="AK13" s="370"/>
      <c r="AL13" s="369"/>
      <c r="AM13" s="368">
        <f t="shared" si="10"/>
        <v>0</v>
      </c>
      <c r="AN13" s="351">
        <f t="shared" si="11"/>
        <v>0</v>
      </c>
    </row>
    <row r="14" spans="2:40">
      <c r="B14" s="494" t="str">
        <f>'2022'!C20</f>
        <v>FUNDO DE TIJOLO</v>
      </c>
      <c r="C14" s="367" t="str">
        <f>'2022'!C21</f>
        <v>XPCM11</v>
      </c>
      <c r="D14" s="372"/>
      <c r="E14" s="371"/>
      <c r="F14" s="368">
        <f t="shared" si="12"/>
        <v>0</v>
      </c>
      <c r="G14" s="372"/>
      <c r="H14" s="371"/>
      <c r="I14" s="373">
        <f t="shared" si="0"/>
        <v>0</v>
      </c>
      <c r="J14" s="372"/>
      <c r="K14" s="371"/>
      <c r="L14" s="368">
        <f t="shared" si="1"/>
        <v>0</v>
      </c>
      <c r="M14" s="372"/>
      <c r="N14" s="371"/>
      <c r="O14" s="368">
        <f t="shared" si="2"/>
        <v>0</v>
      </c>
      <c r="P14" s="372"/>
      <c r="Q14" s="371"/>
      <c r="R14" s="368">
        <f t="shared" si="3"/>
        <v>0</v>
      </c>
      <c r="S14" s="372"/>
      <c r="T14" s="371"/>
      <c r="U14" s="373">
        <f t="shared" si="4"/>
        <v>0</v>
      </c>
      <c r="V14" s="372"/>
      <c r="W14" s="371"/>
      <c r="X14" s="368">
        <f t="shared" si="5"/>
        <v>0</v>
      </c>
      <c r="Y14" s="370">
        <v>6</v>
      </c>
      <c r="Z14" s="369">
        <v>0.12</v>
      </c>
      <c r="AA14" s="368">
        <f t="shared" si="6"/>
        <v>0.72</v>
      </c>
      <c r="AB14" s="372"/>
      <c r="AC14" s="371"/>
      <c r="AD14" s="368">
        <f t="shared" si="7"/>
        <v>0</v>
      </c>
      <c r="AE14" s="372"/>
      <c r="AF14" s="371"/>
      <c r="AG14" s="368">
        <f t="shared" si="8"/>
        <v>0</v>
      </c>
      <c r="AH14" s="372"/>
      <c r="AI14" s="371"/>
      <c r="AJ14" s="368">
        <f t="shared" si="9"/>
        <v>0</v>
      </c>
      <c r="AK14" s="370"/>
      <c r="AL14" s="369"/>
      <c r="AM14" s="368">
        <f t="shared" si="10"/>
        <v>0</v>
      </c>
      <c r="AN14" s="351">
        <f t="shared" si="11"/>
        <v>0.72</v>
      </c>
    </row>
    <row r="15" spans="2:40">
      <c r="B15" s="495"/>
      <c r="C15" s="367" t="str">
        <f>'2022'!H21</f>
        <v>BBPO11</v>
      </c>
      <c r="D15" s="372"/>
      <c r="E15" s="371"/>
      <c r="F15" s="368">
        <f t="shared" si="12"/>
        <v>0</v>
      </c>
      <c r="G15" s="372"/>
      <c r="H15" s="371"/>
      <c r="I15" s="373">
        <f t="shared" si="0"/>
        <v>0</v>
      </c>
      <c r="J15" s="372"/>
      <c r="K15" s="371"/>
      <c r="L15" s="368">
        <f t="shared" si="1"/>
        <v>0</v>
      </c>
      <c r="M15" s="372"/>
      <c r="N15" s="371"/>
      <c r="O15" s="368">
        <f t="shared" si="2"/>
        <v>0</v>
      </c>
      <c r="P15" s="372"/>
      <c r="Q15" s="371"/>
      <c r="R15" s="368">
        <f t="shared" si="3"/>
        <v>0</v>
      </c>
      <c r="S15" s="372"/>
      <c r="T15" s="371"/>
      <c r="U15" s="373">
        <f t="shared" si="4"/>
        <v>0</v>
      </c>
      <c r="V15" s="372"/>
      <c r="W15" s="371"/>
      <c r="X15" s="368">
        <f t="shared" si="5"/>
        <v>0</v>
      </c>
      <c r="Y15" s="372"/>
      <c r="Z15" s="371"/>
      <c r="AA15" s="368">
        <f t="shared" si="6"/>
        <v>0</v>
      </c>
      <c r="AB15" s="372"/>
      <c r="AC15" s="371"/>
      <c r="AD15" s="368">
        <f t="shared" si="7"/>
        <v>0</v>
      </c>
      <c r="AE15" s="372"/>
      <c r="AF15" s="371"/>
      <c r="AG15" s="368">
        <f t="shared" si="8"/>
        <v>0</v>
      </c>
      <c r="AH15" s="372"/>
      <c r="AI15" s="371"/>
      <c r="AJ15" s="368">
        <f t="shared" si="9"/>
        <v>0</v>
      </c>
      <c r="AK15" s="370">
        <v>1</v>
      </c>
      <c r="AL15" s="369"/>
      <c r="AM15" s="368">
        <f t="shared" si="10"/>
        <v>0</v>
      </c>
      <c r="AN15" s="351">
        <f t="shared" si="11"/>
        <v>0</v>
      </c>
    </row>
    <row r="16" spans="2:40">
      <c r="B16" s="495"/>
      <c r="C16" s="367">
        <f>'2022'!M21</f>
        <v>0</v>
      </c>
      <c r="D16" s="372"/>
      <c r="E16" s="371"/>
      <c r="F16" s="368">
        <f t="shared" si="12"/>
        <v>0</v>
      </c>
      <c r="G16" s="372"/>
      <c r="H16" s="371"/>
      <c r="I16" s="373">
        <f t="shared" si="0"/>
        <v>0</v>
      </c>
      <c r="J16" s="372"/>
      <c r="K16" s="371"/>
      <c r="L16" s="368">
        <f t="shared" si="1"/>
        <v>0</v>
      </c>
      <c r="M16" s="372"/>
      <c r="N16" s="371"/>
      <c r="O16" s="368">
        <f t="shared" si="2"/>
        <v>0</v>
      </c>
      <c r="P16" s="372"/>
      <c r="Q16" s="371"/>
      <c r="R16" s="368">
        <f t="shared" si="3"/>
        <v>0</v>
      </c>
      <c r="S16" s="372"/>
      <c r="T16" s="371"/>
      <c r="U16" s="373">
        <f t="shared" si="4"/>
        <v>0</v>
      </c>
      <c r="V16" s="372"/>
      <c r="W16" s="371"/>
      <c r="X16" s="368">
        <f t="shared" si="5"/>
        <v>0</v>
      </c>
      <c r="Y16" s="372"/>
      <c r="Z16" s="371"/>
      <c r="AA16" s="368">
        <f t="shared" si="6"/>
        <v>0</v>
      </c>
      <c r="AB16" s="372"/>
      <c r="AC16" s="371"/>
      <c r="AD16" s="368">
        <f t="shared" si="7"/>
        <v>0</v>
      </c>
      <c r="AE16" s="372"/>
      <c r="AF16" s="371"/>
      <c r="AG16" s="368">
        <f t="shared" si="8"/>
        <v>0</v>
      </c>
      <c r="AH16" s="372"/>
      <c r="AI16" s="371"/>
      <c r="AJ16" s="368">
        <f t="shared" si="9"/>
        <v>0</v>
      </c>
      <c r="AK16" s="370"/>
      <c r="AL16" s="369"/>
      <c r="AM16" s="368">
        <f t="shared" si="10"/>
        <v>0</v>
      </c>
      <c r="AN16" s="351">
        <f t="shared" si="11"/>
        <v>0</v>
      </c>
    </row>
    <row r="17" spans="1:89">
      <c r="B17" s="496"/>
      <c r="C17" s="367">
        <f>'2022'!R21</f>
        <v>0</v>
      </c>
      <c r="D17" s="372"/>
      <c r="E17" s="371"/>
      <c r="F17" s="368">
        <f t="shared" si="12"/>
        <v>0</v>
      </c>
      <c r="G17" s="372"/>
      <c r="H17" s="371"/>
      <c r="I17" s="373">
        <f t="shared" si="0"/>
        <v>0</v>
      </c>
      <c r="J17" s="372"/>
      <c r="K17" s="371"/>
      <c r="L17" s="368">
        <f t="shared" si="1"/>
        <v>0</v>
      </c>
      <c r="M17" s="372"/>
      <c r="N17" s="371"/>
      <c r="O17" s="368">
        <f t="shared" si="2"/>
        <v>0</v>
      </c>
      <c r="P17" s="372"/>
      <c r="Q17" s="371"/>
      <c r="R17" s="368">
        <f t="shared" si="3"/>
        <v>0</v>
      </c>
      <c r="S17" s="372"/>
      <c r="T17" s="371"/>
      <c r="U17" s="373">
        <f t="shared" si="4"/>
        <v>0</v>
      </c>
      <c r="V17" s="372"/>
      <c r="W17" s="371"/>
      <c r="X17" s="368">
        <f t="shared" si="5"/>
        <v>0</v>
      </c>
      <c r="Y17" s="372"/>
      <c r="Z17" s="371"/>
      <c r="AA17" s="368">
        <f t="shared" si="6"/>
        <v>0</v>
      </c>
      <c r="AB17" s="372"/>
      <c r="AC17" s="371"/>
      <c r="AD17" s="368">
        <f t="shared" si="7"/>
        <v>0</v>
      </c>
      <c r="AE17" s="372"/>
      <c r="AF17" s="371"/>
      <c r="AG17" s="368">
        <f t="shared" si="8"/>
        <v>0</v>
      </c>
      <c r="AH17" s="372"/>
      <c r="AI17" s="371"/>
      <c r="AJ17" s="368">
        <f t="shared" si="9"/>
        <v>0</v>
      </c>
      <c r="AK17" s="370"/>
      <c r="AL17" s="369"/>
      <c r="AM17" s="368">
        <f t="shared" si="10"/>
        <v>0</v>
      </c>
      <c r="AN17" s="351">
        <f t="shared" si="11"/>
        <v>0</v>
      </c>
    </row>
    <row r="18" spans="1:89">
      <c r="B18" s="494">
        <f>'2022'!Y20</f>
        <v>0</v>
      </c>
      <c r="C18" s="367" t="str">
        <f>'2022'!Y21</f>
        <v>IRDM11</v>
      </c>
      <c r="D18" s="372"/>
      <c r="E18" s="371"/>
      <c r="F18" s="368">
        <f t="shared" si="12"/>
        <v>0</v>
      </c>
      <c r="G18" s="372"/>
      <c r="H18" s="371"/>
      <c r="I18" s="373">
        <f t="shared" si="0"/>
        <v>0</v>
      </c>
      <c r="J18" s="372"/>
      <c r="K18" s="371"/>
      <c r="L18" s="368">
        <f t="shared" si="1"/>
        <v>0</v>
      </c>
      <c r="M18" s="372"/>
      <c r="N18" s="371"/>
      <c r="O18" s="368">
        <f t="shared" si="2"/>
        <v>0</v>
      </c>
      <c r="P18" s="372"/>
      <c r="Q18" s="371"/>
      <c r="R18" s="368">
        <f t="shared" si="3"/>
        <v>0</v>
      </c>
      <c r="S18" s="372"/>
      <c r="T18" s="371"/>
      <c r="U18" s="373">
        <f t="shared" si="4"/>
        <v>0</v>
      </c>
      <c r="V18" s="372"/>
      <c r="W18" s="371"/>
      <c r="X18" s="368">
        <f t="shared" si="5"/>
        <v>0</v>
      </c>
      <c r="Y18" s="372"/>
      <c r="Z18" s="371"/>
      <c r="AA18" s="368">
        <f t="shared" si="6"/>
        <v>0</v>
      </c>
      <c r="AB18" s="370">
        <v>1</v>
      </c>
      <c r="AC18" s="369">
        <v>1.26</v>
      </c>
      <c r="AD18" s="368">
        <f t="shared" si="7"/>
        <v>1.26</v>
      </c>
      <c r="AE18" s="370">
        <v>1</v>
      </c>
      <c r="AF18" s="369">
        <v>0.85</v>
      </c>
      <c r="AG18" s="368">
        <f t="shared" si="8"/>
        <v>0.85</v>
      </c>
      <c r="AH18" s="370">
        <v>1</v>
      </c>
      <c r="AI18" s="369">
        <v>0.78</v>
      </c>
      <c r="AJ18" s="368">
        <f t="shared" si="9"/>
        <v>0.78</v>
      </c>
      <c r="AK18" s="370">
        <v>1</v>
      </c>
      <c r="AL18" s="369"/>
      <c r="AM18" s="368">
        <f t="shared" si="10"/>
        <v>0</v>
      </c>
      <c r="AN18" s="351">
        <f t="shared" si="11"/>
        <v>2.8899999999999997</v>
      </c>
    </row>
    <row r="19" spans="1:89">
      <c r="B19" s="495"/>
      <c r="C19" s="367" t="str">
        <f>'2022'!AD21</f>
        <v>BIME11</v>
      </c>
      <c r="D19" s="372"/>
      <c r="E19" s="371"/>
      <c r="F19" s="368">
        <f t="shared" si="12"/>
        <v>0</v>
      </c>
      <c r="G19" s="372"/>
      <c r="H19" s="371"/>
      <c r="I19" s="373">
        <f t="shared" si="0"/>
        <v>0</v>
      </c>
      <c r="J19" s="372"/>
      <c r="K19" s="371"/>
      <c r="L19" s="368">
        <f t="shared" si="1"/>
        <v>0</v>
      </c>
      <c r="M19" s="372"/>
      <c r="N19" s="371"/>
      <c r="O19" s="368">
        <f t="shared" si="2"/>
        <v>0</v>
      </c>
      <c r="P19" s="372"/>
      <c r="Q19" s="371"/>
      <c r="R19" s="368">
        <f t="shared" si="3"/>
        <v>0</v>
      </c>
      <c r="S19" s="372"/>
      <c r="T19" s="371"/>
      <c r="U19" s="373">
        <f t="shared" si="4"/>
        <v>0</v>
      </c>
      <c r="V19" s="372"/>
      <c r="W19" s="371"/>
      <c r="X19" s="368">
        <f t="shared" si="5"/>
        <v>0</v>
      </c>
      <c r="Y19" s="372"/>
      <c r="Z19" s="371"/>
      <c r="AA19" s="368">
        <f t="shared" si="6"/>
        <v>0</v>
      </c>
      <c r="AB19" s="372"/>
      <c r="AC19" s="371"/>
      <c r="AD19" s="368">
        <f t="shared" si="7"/>
        <v>0</v>
      </c>
      <c r="AE19" s="372"/>
      <c r="AF19" s="371"/>
      <c r="AG19" s="368">
        <f t="shared" si="8"/>
        <v>0</v>
      </c>
      <c r="AH19" s="370">
        <v>2</v>
      </c>
      <c r="AI19" s="369">
        <v>0.04</v>
      </c>
      <c r="AJ19" s="368">
        <f t="shared" si="9"/>
        <v>0.08</v>
      </c>
      <c r="AK19" s="370">
        <v>12</v>
      </c>
      <c r="AL19" s="369"/>
      <c r="AM19" s="368">
        <f t="shared" si="10"/>
        <v>0</v>
      </c>
      <c r="AN19" s="351">
        <f t="shared" si="11"/>
        <v>0.08</v>
      </c>
    </row>
    <row r="20" spans="1:89">
      <c r="B20" s="495"/>
      <c r="C20" s="367" t="str">
        <f>'2022'!AI21</f>
        <v>CPTS11</v>
      </c>
      <c r="D20" s="372"/>
      <c r="E20" s="371"/>
      <c r="F20" s="368">
        <f t="shared" si="12"/>
        <v>0</v>
      </c>
      <c r="G20" s="372"/>
      <c r="H20" s="371"/>
      <c r="I20" s="373">
        <f t="shared" si="0"/>
        <v>0</v>
      </c>
      <c r="J20" s="372"/>
      <c r="K20" s="371"/>
      <c r="L20" s="368">
        <f t="shared" si="1"/>
        <v>0</v>
      </c>
      <c r="M20" s="372"/>
      <c r="N20" s="371"/>
      <c r="O20" s="368">
        <f t="shared" si="2"/>
        <v>0</v>
      </c>
      <c r="P20" s="372"/>
      <c r="Q20" s="371"/>
      <c r="R20" s="368">
        <f t="shared" si="3"/>
        <v>0</v>
      </c>
      <c r="S20" s="372"/>
      <c r="T20" s="371"/>
      <c r="U20" s="373">
        <f t="shared" si="4"/>
        <v>0</v>
      </c>
      <c r="V20" s="372"/>
      <c r="W20" s="371"/>
      <c r="X20" s="368">
        <f t="shared" si="5"/>
        <v>0</v>
      </c>
      <c r="Y20" s="372"/>
      <c r="Z20" s="371"/>
      <c r="AA20" s="368">
        <f t="shared" si="6"/>
        <v>0</v>
      </c>
      <c r="AB20" s="372"/>
      <c r="AC20" s="371"/>
      <c r="AD20" s="368">
        <f t="shared" si="7"/>
        <v>0</v>
      </c>
      <c r="AE20" s="372"/>
      <c r="AF20" s="371"/>
      <c r="AG20" s="368">
        <f t="shared" si="8"/>
        <v>0</v>
      </c>
      <c r="AH20" s="370">
        <v>1</v>
      </c>
      <c r="AI20" s="369">
        <v>0.85</v>
      </c>
      <c r="AJ20" s="368">
        <f t="shared" si="9"/>
        <v>0.85</v>
      </c>
      <c r="AK20" s="370">
        <v>1</v>
      </c>
      <c r="AL20" s="369"/>
      <c r="AM20" s="368">
        <f t="shared" si="10"/>
        <v>0</v>
      </c>
      <c r="AN20" s="351">
        <f t="shared" si="11"/>
        <v>0.85</v>
      </c>
    </row>
    <row r="21" spans="1:89" ht="15.75" thickBot="1">
      <c r="B21" s="496"/>
      <c r="C21" s="367" t="str">
        <f>'2022'!AN21</f>
        <v>URPR11</v>
      </c>
      <c r="D21" s="365"/>
      <c r="E21" s="364"/>
      <c r="F21" s="361">
        <f t="shared" si="12"/>
        <v>0</v>
      </c>
      <c r="G21" s="365"/>
      <c r="H21" s="364"/>
      <c r="I21" s="366">
        <f t="shared" si="0"/>
        <v>0</v>
      </c>
      <c r="J21" s="365"/>
      <c r="K21" s="364"/>
      <c r="L21" s="361">
        <f t="shared" si="1"/>
        <v>0</v>
      </c>
      <c r="M21" s="365"/>
      <c r="N21" s="364"/>
      <c r="O21" s="361">
        <f t="shared" si="2"/>
        <v>0</v>
      </c>
      <c r="P21" s="365"/>
      <c r="Q21" s="364"/>
      <c r="R21" s="361">
        <f t="shared" si="3"/>
        <v>0</v>
      </c>
      <c r="S21" s="365"/>
      <c r="T21" s="364"/>
      <c r="U21" s="366">
        <f t="shared" si="4"/>
        <v>0</v>
      </c>
      <c r="V21" s="365"/>
      <c r="W21" s="364"/>
      <c r="X21" s="361">
        <f t="shared" si="5"/>
        <v>0</v>
      </c>
      <c r="Y21" s="365"/>
      <c r="Z21" s="364"/>
      <c r="AA21" s="361">
        <f t="shared" si="6"/>
        <v>0</v>
      </c>
      <c r="AB21" s="365"/>
      <c r="AC21" s="364"/>
      <c r="AD21" s="361">
        <f t="shared" si="7"/>
        <v>0</v>
      </c>
      <c r="AE21" s="365"/>
      <c r="AF21" s="364"/>
      <c r="AG21" s="361">
        <f t="shared" si="8"/>
        <v>0</v>
      </c>
      <c r="AH21" s="363">
        <v>1</v>
      </c>
      <c r="AI21" s="362">
        <v>1.1299999999999999</v>
      </c>
      <c r="AJ21" s="361">
        <f t="shared" si="9"/>
        <v>1.1299999999999999</v>
      </c>
      <c r="AK21" s="363">
        <v>1</v>
      </c>
      <c r="AL21" s="362"/>
      <c r="AM21" s="361">
        <f t="shared" si="10"/>
        <v>0</v>
      </c>
      <c r="AN21" s="351">
        <f t="shared" si="11"/>
        <v>1.1299999999999999</v>
      </c>
    </row>
    <row r="22" spans="1:89" s="354" customFormat="1">
      <c r="A22" s="355"/>
      <c r="B22" s="360"/>
      <c r="C22" s="359"/>
      <c r="D22" s="358">
        <f>SUM(D6:D21)</f>
        <v>0</v>
      </c>
      <c r="E22" s="357"/>
      <c r="F22" s="356">
        <f>SUM(F6:F21)</f>
        <v>0</v>
      </c>
      <c r="G22" s="358">
        <f>SUM(G6:G21)</f>
        <v>0</v>
      </c>
      <c r="H22" s="357"/>
      <c r="I22" s="356">
        <f>SUM(I6:I21)</f>
        <v>0</v>
      </c>
      <c r="J22" s="358">
        <f>SUM(J6:J21)</f>
        <v>6</v>
      </c>
      <c r="K22" s="357"/>
      <c r="L22" s="356">
        <f>SUM(L6:L21)</f>
        <v>1.1099999999999999</v>
      </c>
      <c r="M22" s="358">
        <f>SUM(M6:M21)</f>
        <v>6</v>
      </c>
      <c r="N22" s="357"/>
      <c r="O22" s="356">
        <f>SUM(O6:O21)</f>
        <v>1.1600000000000001</v>
      </c>
      <c r="P22" s="358">
        <f>SUM(P6:P21)</f>
        <v>6</v>
      </c>
      <c r="Q22" s="357"/>
      <c r="R22" s="356">
        <f>SUM(R6:R21)</f>
        <v>1.21</v>
      </c>
      <c r="S22" s="358">
        <f>SUM(S6:S21)</f>
        <v>7</v>
      </c>
      <c r="T22" s="357"/>
      <c r="U22" s="356">
        <f>SUM(U6:U21)</f>
        <v>1.34</v>
      </c>
      <c r="V22" s="358">
        <f>SUM(V6:V21)</f>
        <v>7</v>
      </c>
      <c r="W22" s="357"/>
      <c r="X22" s="356">
        <f>SUM(X6:X21)</f>
        <v>1.3</v>
      </c>
      <c r="Y22" s="358">
        <f>SUM(Y6:Y21)</f>
        <v>24</v>
      </c>
      <c r="Z22" s="357"/>
      <c r="AA22" s="356">
        <f>SUM(AA6:AA21)</f>
        <v>4.3599999999999994</v>
      </c>
      <c r="AB22" s="358">
        <f>SUM(AB6:AB21)</f>
        <v>19</v>
      </c>
      <c r="AC22" s="357"/>
      <c r="AD22" s="356">
        <f>SUM(AD6:AD21)</f>
        <v>5.0599999999999996</v>
      </c>
      <c r="AE22" s="358">
        <f>SUM(AE6:AE21)</f>
        <v>28</v>
      </c>
      <c r="AF22" s="357"/>
      <c r="AG22" s="356">
        <f>SUM(AG6:AG21)</f>
        <v>5.29</v>
      </c>
      <c r="AH22" s="358">
        <f>SUM(AH6:AH21)</f>
        <v>44</v>
      </c>
      <c r="AI22" s="357"/>
      <c r="AJ22" s="356">
        <f>SUM(AJ6:AJ21)</f>
        <v>8.31</v>
      </c>
      <c r="AK22" s="358">
        <f>SUM(AK6:AK21)</f>
        <v>54</v>
      </c>
      <c r="AL22" s="357"/>
      <c r="AM22" s="356">
        <f>SUM(AM6:AM21)</f>
        <v>0</v>
      </c>
      <c r="AN22" s="355"/>
      <c r="AO22" s="355"/>
      <c r="AP22" s="355"/>
      <c r="AQ22" s="355"/>
      <c r="AR22" s="355"/>
      <c r="AS22" s="355"/>
      <c r="AT22" s="355"/>
      <c r="AU22" s="355"/>
      <c r="AV22" s="355"/>
      <c r="AW22" s="355"/>
      <c r="AX22" s="355"/>
      <c r="AY22" s="355"/>
      <c r="AZ22" s="355"/>
      <c r="BA22" s="355"/>
      <c r="BB22" s="355"/>
      <c r="BC22" s="355"/>
      <c r="BD22" s="355"/>
      <c r="BE22" s="355"/>
      <c r="BF22" s="355"/>
      <c r="BG22" s="355"/>
      <c r="BH22" s="355"/>
      <c r="BI22" s="355"/>
      <c r="BJ22" s="355"/>
      <c r="BK22" s="355"/>
      <c r="BL22" s="355"/>
      <c r="BM22" s="355"/>
      <c r="BN22" s="355"/>
      <c r="BO22" s="355"/>
      <c r="BP22" s="355"/>
      <c r="BQ22" s="355"/>
      <c r="BR22" s="355"/>
      <c r="BS22" s="355"/>
      <c r="BT22" s="355"/>
      <c r="BU22" s="355"/>
      <c r="BV22" s="355"/>
      <c r="BW22" s="355"/>
      <c r="BX22" s="355"/>
      <c r="BY22" s="355"/>
      <c r="BZ22" s="355"/>
      <c r="CA22" s="355"/>
      <c r="CB22" s="355"/>
      <c r="CC22" s="355"/>
      <c r="CD22" s="355"/>
      <c r="CE22" s="355"/>
      <c r="CF22" s="355"/>
      <c r="CG22" s="355"/>
      <c r="CH22" s="355"/>
      <c r="CI22" s="355"/>
      <c r="CJ22" s="355"/>
      <c r="CK22" s="355"/>
    </row>
    <row r="23" spans="1:89" s="347" customFormat="1">
      <c r="D23" s="348"/>
      <c r="E23" s="353" t="s">
        <v>10</v>
      </c>
      <c r="F23" s="353" t="s">
        <v>11</v>
      </c>
      <c r="G23" s="353" t="s">
        <v>12</v>
      </c>
      <c r="H23" s="353" t="s">
        <v>13</v>
      </c>
      <c r="I23" s="353" t="s">
        <v>14</v>
      </c>
      <c r="J23" s="353" t="s">
        <v>15</v>
      </c>
      <c r="K23" s="353" t="s">
        <v>16</v>
      </c>
      <c r="L23" s="353" t="s">
        <v>17</v>
      </c>
      <c r="M23" s="353" t="s">
        <v>18</v>
      </c>
      <c r="N23" s="353" t="s">
        <v>19</v>
      </c>
      <c r="O23" s="353" t="s">
        <v>20</v>
      </c>
      <c r="P23" s="353" t="s">
        <v>21</v>
      </c>
      <c r="Q23" s="352"/>
      <c r="T23" s="352"/>
      <c r="W23" s="352"/>
      <c r="Z23" s="352"/>
      <c r="AC23" s="352"/>
      <c r="AF23" s="352"/>
      <c r="AI23" s="352"/>
      <c r="AL23" s="352"/>
    </row>
    <row r="24" spans="1:89" s="347" customFormat="1"/>
    <row r="25" spans="1:89" s="347" customFormat="1">
      <c r="B25" s="493" t="s">
        <v>258</v>
      </c>
      <c r="C25" s="493"/>
    </row>
    <row r="26" spans="1:89" s="347" customFormat="1">
      <c r="B26" s="493"/>
      <c r="C26" s="493"/>
      <c r="Z26" s="493" t="s">
        <v>257</v>
      </c>
      <c r="AA26" s="493"/>
      <c r="AF26" s="347" t="s">
        <v>256</v>
      </c>
      <c r="AG26" s="350">
        <v>44791</v>
      </c>
      <c r="AH26" s="347">
        <v>9</v>
      </c>
      <c r="AI26" s="349">
        <v>5.19</v>
      </c>
      <c r="AJ26" s="351">
        <f>AI26*AH26</f>
        <v>46.71</v>
      </c>
    </row>
    <row r="27" spans="1:89" s="347" customFormat="1">
      <c r="B27" s="493"/>
      <c r="C27" s="493"/>
      <c r="Z27" s="493"/>
      <c r="AA27" s="493"/>
      <c r="AF27" s="347" t="s">
        <v>256</v>
      </c>
      <c r="AG27" s="350">
        <v>44889</v>
      </c>
      <c r="AH27" s="349">
        <v>0.42</v>
      </c>
    </row>
    <row r="28" spans="1:89" s="347" customFormat="1">
      <c r="B28" s="493"/>
      <c r="C28" s="493"/>
      <c r="Z28" s="493"/>
      <c r="AA28" s="493"/>
    </row>
    <row r="29" spans="1:89" s="347" customFormat="1">
      <c r="B29" s="493"/>
      <c r="C29" s="493"/>
      <c r="Z29" s="493"/>
      <c r="AA29" s="493"/>
    </row>
    <row r="30" spans="1:89" s="347" customFormat="1">
      <c r="Z30" s="493"/>
      <c r="AA30" s="493"/>
    </row>
    <row r="31" spans="1:89" s="347" customFormat="1"/>
    <row r="32" spans="1:89" s="347" customFormat="1"/>
    <row r="33" spans="2:3" s="347" customFormat="1"/>
    <row r="34" spans="2:3" s="347" customFormat="1"/>
    <row r="35" spans="2:3" s="347" customFormat="1"/>
    <row r="36" spans="2:3" s="347" customFormat="1">
      <c r="B36" s="493" t="s">
        <v>255</v>
      </c>
      <c r="C36" s="493"/>
    </row>
    <row r="37" spans="2:3" s="347" customFormat="1">
      <c r="B37" s="493"/>
      <c r="C37" s="493"/>
    </row>
    <row r="38" spans="2:3" s="347" customFormat="1">
      <c r="B38" s="493"/>
      <c r="C38" s="493"/>
    </row>
    <row r="39" spans="2:3" s="347" customFormat="1">
      <c r="B39" s="493"/>
      <c r="C39" s="493"/>
    </row>
    <row r="40" spans="2:3" s="347" customFormat="1">
      <c r="B40" s="493"/>
      <c r="C40" s="493"/>
    </row>
    <row r="41" spans="2:3" s="347" customFormat="1">
      <c r="B41" s="493"/>
      <c r="C41" s="493"/>
    </row>
    <row r="42" spans="2:3" s="347" customFormat="1">
      <c r="B42" s="493"/>
      <c r="C42" s="493"/>
    </row>
    <row r="43" spans="2:3" s="347" customFormat="1">
      <c r="B43" s="493"/>
      <c r="C43" s="493"/>
    </row>
    <row r="44" spans="2:3" s="347" customFormat="1"/>
    <row r="45" spans="2:3" s="347" customFormat="1"/>
    <row r="46" spans="2:3" s="347" customFormat="1"/>
    <row r="47" spans="2:3" s="347" customFormat="1"/>
    <row r="48" spans="2:3" s="347" customFormat="1"/>
    <row r="49" spans="2:3" s="347" customFormat="1"/>
    <row r="50" spans="2:3" s="347" customFormat="1"/>
    <row r="51" spans="2:3" s="347" customFormat="1"/>
    <row r="52" spans="2:3" s="347" customFormat="1"/>
    <row r="53" spans="2:3" s="347" customFormat="1"/>
    <row r="54" spans="2:3" s="347" customFormat="1"/>
    <row r="55" spans="2:3" s="347" customFormat="1"/>
    <row r="56" spans="2:3" s="347" customFormat="1"/>
    <row r="57" spans="2:3" s="347" customFormat="1">
      <c r="B57" s="493" t="s">
        <v>254</v>
      </c>
      <c r="C57" s="493"/>
    </row>
    <row r="58" spans="2:3" s="347" customFormat="1">
      <c r="B58" s="493"/>
      <c r="C58" s="493"/>
    </row>
    <row r="59" spans="2:3" s="347" customFormat="1">
      <c r="B59" s="493"/>
      <c r="C59" s="493"/>
    </row>
    <row r="60" spans="2:3" s="347" customFormat="1">
      <c r="B60" s="493"/>
      <c r="C60" s="493"/>
    </row>
    <row r="61" spans="2:3" s="347" customFormat="1">
      <c r="B61" s="493"/>
      <c r="C61" s="493"/>
    </row>
    <row r="62" spans="2:3" s="347" customFormat="1">
      <c r="B62" s="493"/>
      <c r="C62" s="493"/>
    </row>
    <row r="63" spans="2:3" s="347" customFormat="1">
      <c r="B63" s="493"/>
      <c r="C63" s="493"/>
    </row>
    <row r="64" spans="2:3" s="347" customFormat="1">
      <c r="B64" s="493"/>
      <c r="C64" s="493"/>
    </row>
    <row r="65" spans="5:16" s="347" customFormat="1"/>
    <row r="66" spans="5:16" s="347" customFormat="1"/>
    <row r="67" spans="5:16" s="347" customFormat="1"/>
    <row r="68" spans="5:16" s="347" customFormat="1"/>
    <row r="69" spans="5:16" s="347" customFormat="1"/>
    <row r="70" spans="5:16" s="347" customFormat="1"/>
    <row r="71" spans="5:16" s="347" customFormat="1">
      <c r="E71" s="348" t="s">
        <v>10</v>
      </c>
      <c r="F71" s="348" t="s">
        <v>11</v>
      </c>
      <c r="G71" s="348" t="s">
        <v>12</v>
      </c>
      <c r="H71" s="348" t="s">
        <v>13</v>
      </c>
      <c r="I71" s="348" t="s">
        <v>14</v>
      </c>
      <c r="J71" s="348" t="s">
        <v>15</v>
      </c>
      <c r="K71" s="348" t="s">
        <v>16</v>
      </c>
      <c r="L71" s="348" t="s">
        <v>17</v>
      </c>
      <c r="M71" s="348" t="s">
        <v>18</v>
      </c>
      <c r="N71" s="348" t="s">
        <v>19</v>
      </c>
      <c r="O71" s="348" t="s">
        <v>20</v>
      </c>
      <c r="P71" s="348" t="s">
        <v>21</v>
      </c>
    </row>
    <row r="72" spans="5:16" s="347" customFormat="1"/>
    <row r="73" spans="5:16" s="347" customFormat="1"/>
    <row r="74" spans="5:16" s="347" customFormat="1"/>
    <row r="75" spans="5:16" s="347" customFormat="1"/>
    <row r="76" spans="5:16" s="347" customFormat="1"/>
    <row r="77" spans="5:16" s="347" customFormat="1"/>
    <row r="78" spans="5:16" s="347" customFormat="1"/>
    <row r="79" spans="5:16" s="347" customFormat="1"/>
    <row r="80" spans="5:16" s="347" customFormat="1"/>
    <row r="81" s="347" customFormat="1"/>
    <row r="82" s="347" customFormat="1"/>
    <row r="83" s="347" customFormat="1"/>
    <row r="84" s="347" customFormat="1"/>
    <row r="85" s="347" customFormat="1"/>
    <row r="86" s="347" customFormat="1"/>
    <row r="87" s="347" customFormat="1"/>
    <row r="88" s="347" customFormat="1"/>
    <row r="89" s="347" customFormat="1"/>
    <row r="90" s="347" customFormat="1"/>
    <row r="91" s="347" customFormat="1"/>
    <row r="92" s="347" customFormat="1"/>
    <row r="93" s="347" customFormat="1"/>
    <row r="94" s="347" customFormat="1"/>
    <row r="95" s="347" customFormat="1"/>
    <row r="96" s="347" customFormat="1"/>
    <row r="97" s="347" customFormat="1"/>
    <row r="98" s="347" customFormat="1"/>
    <row r="99" s="347" customFormat="1"/>
    <row r="100" s="347" customFormat="1"/>
    <row r="101" s="347" customFormat="1"/>
    <row r="102" s="347" customFormat="1"/>
    <row r="103" s="347" customFormat="1"/>
    <row r="104" s="347" customFormat="1"/>
    <row r="105" s="347" customFormat="1"/>
    <row r="106" s="347" customFormat="1"/>
    <row r="107" s="347" customFormat="1"/>
    <row r="108" s="347" customFormat="1"/>
    <row r="109" s="347" customFormat="1"/>
    <row r="110" s="347" customFormat="1"/>
    <row r="111" s="347" customFormat="1"/>
    <row r="112" s="347" customFormat="1"/>
    <row r="113" s="347" customFormat="1"/>
    <row r="114" s="347" customFormat="1"/>
    <row r="115" s="347" customFormat="1"/>
    <row r="116" s="347" customFormat="1"/>
    <row r="117" s="347" customFormat="1"/>
    <row r="118" s="347" customFormat="1"/>
    <row r="119" s="347" customFormat="1"/>
    <row r="120" s="347" customFormat="1"/>
    <row r="121" s="347" customFormat="1"/>
    <row r="122" s="347" customFormat="1"/>
    <row r="123" s="347" customFormat="1"/>
    <row r="124" s="347" customFormat="1"/>
    <row r="125" s="347" customFormat="1"/>
    <row r="126" s="347" customFormat="1"/>
    <row r="127" s="347" customFormat="1"/>
    <row r="128" s="347" customFormat="1"/>
    <row r="129" s="347" customFormat="1"/>
    <row r="130" s="347" customFormat="1"/>
    <row r="131" s="347" customFormat="1"/>
    <row r="132" s="347" customFormat="1"/>
    <row r="133" s="347" customFormat="1"/>
    <row r="134" s="347" customFormat="1"/>
    <row r="135" s="347" customFormat="1"/>
    <row r="136" s="347" customFormat="1"/>
    <row r="137" s="347" customFormat="1"/>
    <row r="138" s="347" customFormat="1"/>
    <row r="139" s="347" customFormat="1"/>
    <row r="140" s="347" customFormat="1"/>
    <row r="141" s="347" customFormat="1"/>
    <row r="142" s="347" customFormat="1"/>
    <row r="143" s="347" customFormat="1"/>
    <row r="144" s="347" customFormat="1"/>
    <row r="145" s="347" customFormat="1"/>
    <row r="146" s="347" customFormat="1"/>
    <row r="147" s="347" customFormat="1"/>
    <row r="148" s="347" customFormat="1"/>
    <row r="149" s="347" customFormat="1"/>
    <row r="150" s="347" customFormat="1"/>
    <row r="151" s="347" customFormat="1"/>
    <row r="152" s="347" customFormat="1"/>
    <row r="153" s="347" customFormat="1"/>
    <row r="154" s="347" customFormat="1"/>
    <row r="155" s="347" customFormat="1"/>
    <row r="156" s="347" customFormat="1"/>
    <row r="157" s="347" customFormat="1"/>
    <row r="158" s="347" customFormat="1"/>
    <row r="159" s="347" customFormat="1"/>
    <row r="160" s="347" customFormat="1"/>
    <row r="161" s="347" customFormat="1"/>
    <row r="162" s="347" customFormat="1"/>
    <row r="163" s="347" customFormat="1"/>
    <row r="164" s="347" customFormat="1"/>
    <row r="165" s="347" customFormat="1"/>
    <row r="166" s="347" customFormat="1"/>
    <row r="167" s="347" customFormat="1"/>
    <row r="168" s="347" customFormat="1"/>
    <row r="169" s="347" customFormat="1"/>
    <row r="170" s="347" customFormat="1"/>
    <row r="171" s="347" customFormat="1"/>
    <row r="172" s="347" customFormat="1"/>
    <row r="173" s="347" customFormat="1"/>
    <row r="174" s="347" customFormat="1"/>
    <row r="175" s="347" customFormat="1"/>
    <row r="176" s="347" customFormat="1"/>
    <row r="177" s="347" customFormat="1"/>
    <row r="178" s="347" customFormat="1"/>
    <row r="179" s="347" customFormat="1"/>
    <row r="180" s="347" customFormat="1"/>
    <row r="181" s="347" customFormat="1"/>
    <row r="182" s="347" customFormat="1"/>
    <row r="183" s="347" customFormat="1"/>
    <row r="184" s="347" customFormat="1"/>
  </sheetData>
  <mergeCells count="23">
    <mergeCell ref="B36:C43"/>
    <mergeCell ref="B25:C29"/>
    <mergeCell ref="Z26:AA30"/>
    <mergeCell ref="B57:C64"/>
    <mergeCell ref="AH4:AJ4"/>
    <mergeCell ref="B6:B9"/>
    <mergeCell ref="B10:B13"/>
    <mergeCell ref="B14:B17"/>
    <mergeCell ref="B18:B21"/>
    <mergeCell ref="G4:I4"/>
    <mergeCell ref="J4:L4"/>
    <mergeCell ref="M4:O4"/>
    <mergeCell ref="D4:F4"/>
    <mergeCell ref="AK4:AM4"/>
    <mergeCell ref="B3:AM3"/>
    <mergeCell ref="C4:C5"/>
    <mergeCell ref="B4:B5"/>
    <mergeCell ref="P4:R4"/>
    <mergeCell ref="S4:U4"/>
    <mergeCell ref="V4:X4"/>
    <mergeCell ref="Y4:AA4"/>
    <mergeCell ref="AB4:AD4"/>
    <mergeCell ref="AE4:AG4"/>
  </mergeCells>
  <conditionalFormatting sqref="B18:B21">
    <cfRule type="expression" dxfId="34" priority="35">
      <formula>B18=0</formula>
    </cfRule>
  </conditionalFormatting>
  <conditionalFormatting sqref="F6">
    <cfRule type="expression" dxfId="33" priority="34">
      <formula>F6=0</formula>
    </cfRule>
  </conditionalFormatting>
  <conditionalFormatting sqref="F7:F21">
    <cfRule type="expression" dxfId="32" priority="33">
      <formula>F7=0</formula>
    </cfRule>
  </conditionalFormatting>
  <conditionalFormatting sqref="L6:L21">
    <cfRule type="expression" dxfId="31" priority="32">
      <formula>L6=0</formula>
    </cfRule>
  </conditionalFormatting>
  <conditionalFormatting sqref="I6:I21">
    <cfRule type="expression" dxfId="30" priority="31">
      <formula>I6=0</formula>
    </cfRule>
  </conditionalFormatting>
  <conditionalFormatting sqref="O6:O21">
    <cfRule type="expression" dxfId="29" priority="30">
      <formula>O6=0</formula>
    </cfRule>
  </conditionalFormatting>
  <conditionalFormatting sqref="R6:R21">
    <cfRule type="expression" dxfId="28" priority="29">
      <formula>R6=0</formula>
    </cfRule>
  </conditionalFormatting>
  <conditionalFormatting sqref="U6:U21">
    <cfRule type="expression" dxfId="27" priority="28">
      <formula>U6=0</formula>
    </cfRule>
  </conditionalFormatting>
  <conditionalFormatting sqref="X6:X21">
    <cfRule type="expression" dxfId="26" priority="27">
      <formula>X6=0</formula>
    </cfRule>
  </conditionalFormatting>
  <conditionalFormatting sqref="AA6:AA21">
    <cfRule type="expression" dxfId="25" priority="26">
      <formula>AA6=0</formula>
    </cfRule>
  </conditionalFormatting>
  <conditionalFormatting sqref="AD6:AD21">
    <cfRule type="expression" dxfId="24" priority="25">
      <formula>AD6=0</formula>
    </cfRule>
  </conditionalFormatting>
  <conditionalFormatting sqref="AG6:AG21">
    <cfRule type="expression" dxfId="23" priority="24">
      <formula>AG6=0</formula>
    </cfRule>
  </conditionalFormatting>
  <conditionalFormatting sqref="AJ6:AJ21">
    <cfRule type="expression" dxfId="22" priority="23">
      <formula>AJ6=0</formula>
    </cfRule>
  </conditionalFormatting>
  <conditionalFormatting sqref="AM6:AM21">
    <cfRule type="expression" dxfId="21" priority="22">
      <formula>AM6=0</formula>
    </cfRule>
  </conditionalFormatting>
  <conditionalFormatting sqref="AM22">
    <cfRule type="expression" dxfId="20" priority="21">
      <formula>AM22=0</formula>
    </cfRule>
  </conditionalFormatting>
  <conditionalFormatting sqref="AJ22:AK22">
    <cfRule type="expression" dxfId="19" priority="20">
      <formula>AJ22=0</formula>
    </cfRule>
  </conditionalFormatting>
  <conditionalFormatting sqref="AG22:AH22">
    <cfRule type="expression" dxfId="18" priority="19">
      <formula>AG22=0</formula>
    </cfRule>
  </conditionalFormatting>
  <conditionalFormatting sqref="AD22:AE22">
    <cfRule type="expression" dxfId="17" priority="18">
      <formula>AD22=0</formula>
    </cfRule>
  </conditionalFormatting>
  <conditionalFormatting sqref="AA22:AB22">
    <cfRule type="expression" dxfId="16" priority="17">
      <formula>AA22=0</formula>
    </cfRule>
  </conditionalFormatting>
  <conditionalFormatting sqref="X22:Y22">
    <cfRule type="expression" dxfId="15" priority="16">
      <formula>X22=0</formula>
    </cfRule>
  </conditionalFormatting>
  <conditionalFormatting sqref="X22:Y22">
    <cfRule type="expression" dxfId="14" priority="15">
      <formula>X22=0</formula>
    </cfRule>
  </conditionalFormatting>
  <conditionalFormatting sqref="U22:V22">
    <cfRule type="expression" dxfId="13" priority="14">
      <formula>U22=0</formula>
    </cfRule>
  </conditionalFormatting>
  <conditionalFormatting sqref="U22:V22">
    <cfRule type="expression" dxfId="12" priority="13">
      <formula>U22=0</formula>
    </cfRule>
  </conditionalFormatting>
  <conditionalFormatting sqref="R22:S22">
    <cfRule type="expression" dxfId="11" priority="12">
      <formula>R22=0</formula>
    </cfRule>
  </conditionalFormatting>
  <conditionalFormatting sqref="R22:S22">
    <cfRule type="expression" dxfId="10" priority="11">
      <formula>R22=0</formula>
    </cfRule>
  </conditionalFormatting>
  <conditionalFormatting sqref="O22:P22">
    <cfRule type="expression" dxfId="9" priority="10">
      <formula>O22=0</formula>
    </cfRule>
  </conditionalFormatting>
  <conditionalFormatting sqref="O22:P22">
    <cfRule type="expression" dxfId="8" priority="9">
      <formula>O22=0</formula>
    </cfRule>
  </conditionalFormatting>
  <conditionalFormatting sqref="L22:M22">
    <cfRule type="expression" dxfId="7" priority="8">
      <formula>L22=0</formula>
    </cfRule>
  </conditionalFormatting>
  <conditionalFormatting sqref="L22:M22">
    <cfRule type="expression" dxfId="6" priority="7">
      <formula>L22=0</formula>
    </cfRule>
  </conditionalFormatting>
  <conditionalFormatting sqref="I22:J22">
    <cfRule type="expression" dxfId="5" priority="6">
      <formula>I22=0</formula>
    </cfRule>
  </conditionalFormatting>
  <conditionalFormatting sqref="I22:J22">
    <cfRule type="expression" dxfId="4" priority="5">
      <formula>I22=0</formula>
    </cfRule>
  </conditionalFormatting>
  <conditionalFormatting sqref="F22:G22">
    <cfRule type="expression" dxfId="3" priority="4">
      <formula>F22=0</formula>
    </cfRule>
  </conditionalFormatting>
  <conditionalFormatting sqref="F22:G22">
    <cfRule type="expression" dxfId="2" priority="3">
      <formula>F22=0</formula>
    </cfRule>
  </conditionalFormatting>
  <conditionalFormatting sqref="D22">
    <cfRule type="expression" dxfId="1" priority="2">
      <formula>D22=0</formula>
    </cfRule>
  </conditionalFormatting>
  <conditionalFormatting sqref="D22">
    <cfRule type="expression" dxfId="0" priority="1">
      <formula>D22=0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AZ70"/>
  <sheetViews>
    <sheetView workbookViewId="0">
      <selection activeCell="F17" sqref="F17"/>
    </sheetView>
  </sheetViews>
  <sheetFormatPr defaultRowHeight="16.5"/>
  <cols>
    <col min="1" max="1" width="1" style="56" customWidth="1"/>
    <col min="2" max="2" width="6.5703125" style="138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8" customWidth="1"/>
    <col min="7" max="8" width="13.7109375" style="56" customWidth="1"/>
    <col min="9" max="9" width="10" style="90" customWidth="1"/>
    <col min="10" max="24" width="10.140625" style="56" hidden="1" customWidth="1"/>
    <col min="25" max="25" width="9.7109375" style="56" hidden="1" customWidth="1"/>
    <col min="26" max="41" width="10.140625" style="56" hidden="1" customWidth="1"/>
    <col min="42" max="42" width="2.5703125" style="56" customWidth="1"/>
    <col min="43" max="43" width="16.85546875" style="56" bestFit="1" customWidth="1"/>
    <col min="44" max="47" width="12.7109375" style="56" customWidth="1"/>
    <col min="48" max="48" width="8.28515625" style="56" bestFit="1" customWidth="1"/>
    <col min="49" max="49" width="10.5703125" style="56" bestFit="1" customWidth="1"/>
    <col min="50" max="50" width="3.28515625" style="56" customWidth="1"/>
    <col min="51" max="51" width="18.42578125" style="56" bestFit="1" customWidth="1"/>
    <col min="52" max="52" width="11.7109375" style="56" bestFit="1" customWidth="1"/>
    <col min="53" max="16384" width="9.140625" style="56"/>
  </cols>
  <sheetData>
    <row r="1" spans="2:48" ht="17.25" thickBot="1">
      <c r="AR1" s="138" t="s">
        <v>68</v>
      </c>
      <c r="AS1" s="138" t="s">
        <v>69</v>
      </c>
      <c r="AT1" s="82" t="s">
        <v>67</v>
      </c>
      <c r="AV1" s="138"/>
    </row>
    <row r="2" spans="2:48" ht="17.25" thickBot="1">
      <c r="B2" s="69" t="s">
        <v>1</v>
      </c>
      <c r="C2" s="67" t="s">
        <v>0</v>
      </c>
      <c r="D2" s="67" t="s">
        <v>65</v>
      </c>
      <c r="E2" s="67" t="s">
        <v>2</v>
      </c>
      <c r="F2" s="67" t="s">
        <v>66</v>
      </c>
      <c r="G2" s="67" t="s">
        <v>3</v>
      </c>
      <c r="H2" s="68" t="s">
        <v>4</v>
      </c>
      <c r="I2" s="91"/>
      <c r="J2" s="76" t="s">
        <v>59</v>
      </c>
      <c r="K2" s="75" t="s">
        <v>53</v>
      </c>
      <c r="L2" s="75" t="s">
        <v>123</v>
      </c>
      <c r="M2" s="75" t="s">
        <v>36</v>
      </c>
      <c r="N2" s="75" t="s">
        <v>58</v>
      </c>
      <c r="O2" s="75" t="s">
        <v>128</v>
      </c>
      <c r="P2" s="75" t="s">
        <v>56</v>
      </c>
      <c r="Q2" s="75" t="s">
        <v>61</v>
      </c>
      <c r="R2" s="75" t="s">
        <v>40</v>
      </c>
      <c r="S2" s="75" t="s">
        <v>57</v>
      </c>
      <c r="T2" s="75" t="s">
        <v>60</v>
      </c>
      <c r="U2" s="75" t="s">
        <v>54</v>
      </c>
      <c r="V2" s="75"/>
      <c r="W2" s="75"/>
      <c r="X2" s="75"/>
      <c r="Z2" s="76" t="s">
        <v>59</v>
      </c>
      <c r="AA2" s="75" t="s">
        <v>53</v>
      </c>
      <c r="AB2" s="75" t="s">
        <v>123</v>
      </c>
      <c r="AC2" s="75" t="s">
        <v>36</v>
      </c>
      <c r="AD2" s="75" t="s">
        <v>58</v>
      </c>
      <c r="AE2" s="75" t="s">
        <v>128</v>
      </c>
      <c r="AF2" s="75" t="s">
        <v>56</v>
      </c>
      <c r="AG2" s="75" t="s">
        <v>61</v>
      </c>
      <c r="AH2" s="75" t="s">
        <v>40</v>
      </c>
      <c r="AI2" s="75" t="s">
        <v>57</v>
      </c>
      <c r="AJ2" s="75" t="s">
        <v>60</v>
      </c>
      <c r="AK2" s="75" t="s">
        <v>54</v>
      </c>
      <c r="AL2" s="75"/>
      <c r="AM2" s="75"/>
      <c r="AN2" s="75"/>
      <c r="AO2" s="75"/>
      <c r="AP2" s="75"/>
      <c r="AQ2" s="72" t="s">
        <v>59</v>
      </c>
      <c r="AR2" s="98">
        <f t="shared" ref="AR2:AR16" si="0">AT2+AS2</f>
        <v>0</v>
      </c>
      <c r="AS2" s="59">
        <f>Z63</f>
        <v>0</v>
      </c>
      <c r="AT2" s="59">
        <f>J63</f>
        <v>0</v>
      </c>
    </row>
    <row r="3" spans="2:48">
      <c r="B3" s="61">
        <v>44717</v>
      </c>
      <c r="C3" s="63" t="s">
        <v>73</v>
      </c>
      <c r="D3" s="80" t="s">
        <v>40</v>
      </c>
      <c r="E3" s="57">
        <v>139.9</v>
      </c>
      <c r="F3" s="77" t="s">
        <v>67</v>
      </c>
      <c r="G3" s="164">
        <f>IF(F3="MARCIA",E3,IF(F3="AMBOS",E3/2,0))</f>
        <v>0</v>
      </c>
      <c r="H3" s="165">
        <f>IF(F3="LUCIANO",E3,IF(F3="AMBOS",E3/2,0))</f>
        <v>139.9</v>
      </c>
      <c r="I3" s="92" t="s">
        <v>154</v>
      </c>
      <c r="J3" s="73">
        <f>IF($D3="ALIMENTAÇÃO",$H3,0)</f>
        <v>0</v>
      </c>
      <c r="K3" s="73">
        <f>IF($D3="ANIMAIS",$H3,0)</f>
        <v>0</v>
      </c>
      <c r="L3" s="73">
        <f>IF($D3="FILHO",$H3,0)</f>
        <v>0</v>
      </c>
      <c r="M3" s="73">
        <f>IF($D3="GASOLINA",$H3,0)</f>
        <v>0</v>
      </c>
      <c r="N3" s="73">
        <f>IF($D3="LAZER",$H3,0)</f>
        <v>0</v>
      </c>
      <c r="O3" s="73">
        <f>IF($D3="MANUT. IMÓVEL",$H3,0)</f>
        <v>0</v>
      </c>
      <c r="P3" s="73">
        <f>IF($D3="MANUT. VEICULAR",$H3,0)</f>
        <v>0</v>
      </c>
      <c r="Q3" s="73">
        <f>IF($D3="MÓVEIS",$H3,0)</f>
        <v>0</v>
      </c>
      <c r="R3" s="73">
        <f>IF($D3="OUTROS",$H3,0)</f>
        <v>139.9</v>
      </c>
      <c r="S3" s="73">
        <f>IF($D3="PLANOS",$H3,0)</f>
        <v>0</v>
      </c>
      <c r="T3" s="73">
        <f>IF($D3="SAÚDE",$H3,0)</f>
        <v>0</v>
      </c>
      <c r="U3" s="73">
        <f>IF($D3="TRANSPORTE",$H3,0)</f>
        <v>0</v>
      </c>
      <c r="V3" s="73"/>
      <c r="W3" s="73"/>
      <c r="X3" s="73"/>
      <c r="Z3" s="73">
        <f>IF($D3="ALIMENTAÇÃO",$G3,0)</f>
        <v>0</v>
      </c>
      <c r="AA3" s="73">
        <f>IF($D3="ANIMAIS",$G3,0)</f>
        <v>0</v>
      </c>
      <c r="AB3" s="73">
        <f>IF($D3="FILHO",$G3,0)</f>
        <v>0</v>
      </c>
      <c r="AC3" s="73">
        <f>IF($D3="GASOLINA",$G3,0)</f>
        <v>0</v>
      </c>
      <c r="AD3" s="73">
        <f>IF($D3="LAZER",$G3,0)</f>
        <v>0</v>
      </c>
      <c r="AE3" s="73">
        <f>IF($D3="MANUT. IMÓVEL",$G3,0)</f>
        <v>0</v>
      </c>
      <c r="AF3" s="73">
        <f>IF($D3="MANUT. VEICULAR",$G3,0)</f>
        <v>0</v>
      </c>
      <c r="AG3" s="73">
        <f>IF($D3="MÓVEIS",$G3,0)</f>
        <v>0</v>
      </c>
      <c r="AH3" s="73">
        <f>IF($D3="OUTROS",$G3,0)</f>
        <v>0</v>
      </c>
      <c r="AI3" s="73">
        <f>IF($D3="PLANOS",$G3,0)</f>
        <v>0</v>
      </c>
      <c r="AJ3" s="73">
        <f>IF($D3="SAÚDE",$G3,0)</f>
        <v>0</v>
      </c>
      <c r="AK3" s="73">
        <f>IF($D3="TRANSPORTE",$G3,0)</f>
        <v>0</v>
      </c>
      <c r="AQ3" s="72" t="s">
        <v>53</v>
      </c>
      <c r="AR3" s="98">
        <f t="shared" si="0"/>
        <v>0</v>
      </c>
      <c r="AS3" s="59">
        <f>AA63</f>
        <v>0</v>
      </c>
      <c r="AT3" s="59">
        <f>K63</f>
        <v>0</v>
      </c>
    </row>
    <row r="4" spans="2:48">
      <c r="B4" s="61">
        <v>44731</v>
      </c>
      <c r="C4" s="63" t="s">
        <v>76</v>
      </c>
      <c r="D4" s="80" t="s">
        <v>61</v>
      </c>
      <c r="E4" s="57">
        <v>231</v>
      </c>
      <c r="F4" s="77" t="s">
        <v>68</v>
      </c>
      <c r="G4" s="78">
        <f t="shared" ref="G4:G10" si="1">IF(F4="MARCIA",E4,IF(F4="AMBOS",E4/2,0))</f>
        <v>115.5</v>
      </c>
      <c r="H4" s="79">
        <f t="shared" ref="H4:H10" si="2">IF(F4="LUCIANO",E4,IF(F4="AMBOS",E4/2,0))</f>
        <v>115.5</v>
      </c>
      <c r="I4" s="92" t="s">
        <v>139</v>
      </c>
      <c r="J4" s="73">
        <f>IF($D4="ALIMENTAÇÃO",$H4,0)</f>
        <v>0</v>
      </c>
      <c r="K4" s="73">
        <f>IF($D4="ANIMAIS",$H4,0)</f>
        <v>0</v>
      </c>
      <c r="L4" s="73">
        <f>IF($D4="FILHO",$H4,0)</f>
        <v>0</v>
      </c>
      <c r="M4" s="73">
        <f>IF($D4="GASOLINA",$H4,0)</f>
        <v>0</v>
      </c>
      <c r="N4" s="73">
        <f>IF($D4="LAZER",$H4,0)</f>
        <v>0</v>
      </c>
      <c r="O4" s="73">
        <f>IF($D4="MANUT. IMÓVEL",$H4,0)</f>
        <v>0</v>
      </c>
      <c r="P4" s="73">
        <f>IF($D4="MANUT. VEICULAR",$H4,0)</f>
        <v>0</v>
      </c>
      <c r="Q4" s="73">
        <f>IF($D4="MÓVEIS",$H4,0)</f>
        <v>115.5</v>
      </c>
      <c r="R4" s="73">
        <f>IF($D4="OUTROS",$H4,0)</f>
        <v>0</v>
      </c>
      <c r="S4" s="73">
        <f>IF($D4="PLANOS",$H4,0)</f>
        <v>0</v>
      </c>
      <c r="T4" s="73">
        <f>IF($D4="SAÚDE",$H4,0)</f>
        <v>0</v>
      </c>
      <c r="U4" s="73">
        <f>IF($D4="TRANSPORTE",$H4,0)</f>
        <v>0</v>
      </c>
      <c r="V4" s="73"/>
      <c r="W4" s="73"/>
      <c r="X4" s="73"/>
      <c r="Z4" s="73">
        <f t="shared" ref="Z4:Z62" si="3">IF($D4="ALIMENTAÇÃO",$G4,0)</f>
        <v>0</v>
      </c>
      <c r="AA4" s="73">
        <f t="shared" ref="AA4:AA62" si="4">IF($D4="ANIMAIS",$G4,0)</f>
        <v>0</v>
      </c>
      <c r="AB4" s="73">
        <f t="shared" ref="AB4:AB62" si="5">IF($D4="FILHO",$G4,0)</f>
        <v>0</v>
      </c>
      <c r="AC4" s="73">
        <f t="shared" ref="AC4:AC62" si="6">IF($D4="GASOLINA",$G4,0)</f>
        <v>0</v>
      </c>
      <c r="AD4" s="73">
        <f t="shared" ref="AD4:AD62" si="7">IF($D4="LAZER",$G4,0)</f>
        <v>0</v>
      </c>
      <c r="AE4" s="73">
        <f t="shared" ref="AE4:AE62" si="8">IF($D4="MANUT. IMÓVEL",$G4,0)</f>
        <v>0</v>
      </c>
      <c r="AF4" s="73">
        <f t="shared" ref="AF4:AF62" si="9">IF($D4="MANUT. VEICULAR",$G4,0)</f>
        <v>0</v>
      </c>
      <c r="AG4" s="73">
        <f t="shared" ref="AG4:AG62" si="10">IF($D4="MÓVEIS",$G4,0)</f>
        <v>115.5</v>
      </c>
      <c r="AH4" s="73">
        <f t="shared" ref="AH4:AH62" si="11">IF($D4="OUTROS",$G4,0)</f>
        <v>0</v>
      </c>
      <c r="AI4" s="73">
        <f t="shared" ref="AI4:AI62" si="12">IF($D4="PLANOS",$G4,0)</f>
        <v>0</v>
      </c>
      <c r="AJ4" s="73">
        <f t="shared" ref="AJ4:AJ62" si="13">IF($D4="SAÚDE",$G4,0)</f>
        <v>0</v>
      </c>
      <c r="AK4" s="73">
        <f t="shared" ref="AK4:AK62" si="14">IF($D4="TRANSPORTE",$G4,0)</f>
        <v>0</v>
      </c>
      <c r="AM4" s="73"/>
      <c r="AQ4" s="72" t="s">
        <v>123</v>
      </c>
      <c r="AR4" s="98">
        <f t="shared" si="0"/>
        <v>171.98</v>
      </c>
      <c r="AS4" s="59">
        <f>AB63</f>
        <v>0</v>
      </c>
      <c r="AT4" s="59">
        <f>L63</f>
        <v>171.98</v>
      </c>
    </row>
    <row r="5" spans="2:48">
      <c r="B5" s="61">
        <v>44816</v>
      </c>
      <c r="C5" s="63" t="s">
        <v>84</v>
      </c>
      <c r="D5" s="80" t="s">
        <v>60</v>
      </c>
      <c r="E5" s="57">
        <v>158</v>
      </c>
      <c r="F5" s="77" t="s">
        <v>67</v>
      </c>
      <c r="G5" s="78">
        <f t="shared" si="1"/>
        <v>0</v>
      </c>
      <c r="H5" s="79">
        <f t="shared" si="2"/>
        <v>158</v>
      </c>
      <c r="I5" s="92" t="s">
        <v>155</v>
      </c>
      <c r="J5" s="73">
        <f t="shared" ref="J5:J62" si="15">IF($D5="ALIMENTAÇÃO",$H5,0)</f>
        <v>0</v>
      </c>
      <c r="K5" s="73">
        <f t="shared" ref="K5:K62" si="16">IF($D5="ANIMAIS",$H5,0)</f>
        <v>0</v>
      </c>
      <c r="L5" s="73">
        <f t="shared" ref="L5:L62" si="17">IF($D5="FILHO",$H5,0)</f>
        <v>0</v>
      </c>
      <c r="M5" s="73">
        <f t="shared" ref="M5:M62" si="18">IF($D5="GASOLINA",$H5,0)</f>
        <v>0</v>
      </c>
      <c r="N5" s="73">
        <f t="shared" ref="N5:N62" si="19">IF($D5="LAZER",$H5,0)</f>
        <v>0</v>
      </c>
      <c r="O5" s="73">
        <f t="shared" ref="O5:O62" si="20">IF($D5="MANUT. IMÓVEL",$H5,0)</f>
        <v>0</v>
      </c>
      <c r="P5" s="73">
        <f t="shared" ref="P5:P62" si="21">IF($D5="MANUT. VEICULAR",$H5,0)</f>
        <v>0</v>
      </c>
      <c r="Q5" s="73">
        <f t="shared" ref="Q5:Q62" si="22">IF($D5="MÓVEIS",$H5,0)</f>
        <v>0</v>
      </c>
      <c r="R5" s="73">
        <f t="shared" ref="R5:R62" si="23">IF($D5="OUTROS",$H5,0)</f>
        <v>0</v>
      </c>
      <c r="S5" s="73">
        <f t="shared" ref="S5:S62" si="24">IF($D5="PLANOS",$H5,0)</f>
        <v>0</v>
      </c>
      <c r="T5" s="73">
        <f t="shared" ref="T5:T62" si="25">IF($D5="SAÚDE",$H5,0)</f>
        <v>158</v>
      </c>
      <c r="U5" s="73">
        <f t="shared" ref="U5:U62" si="26">IF($D5="TRANSPORTE",$H5,0)</f>
        <v>0</v>
      </c>
      <c r="V5" s="73"/>
      <c r="W5" s="73"/>
      <c r="X5" s="73"/>
      <c r="Z5" s="73">
        <f t="shared" si="3"/>
        <v>0</v>
      </c>
      <c r="AA5" s="73">
        <f t="shared" si="4"/>
        <v>0</v>
      </c>
      <c r="AB5" s="73">
        <f t="shared" si="5"/>
        <v>0</v>
      </c>
      <c r="AC5" s="73">
        <f t="shared" si="6"/>
        <v>0</v>
      </c>
      <c r="AD5" s="73">
        <f t="shared" si="7"/>
        <v>0</v>
      </c>
      <c r="AE5" s="73">
        <f t="shared" si="8"/>
        <v>0</v>
      </c>
      <c r="AF5" s="73">
        <f t="shared" si="9"/>
        <v>0</v>
      </c>
      <c r="AG5" s="73">
        <f t="shared" si="10"/>
        <v>0</v>
      </c>
      <c r="AH5" s="73">
        <f t="shared" si="11"/>
        <v>0</v>
      </c>
      <c r="AI5" s="73">
        <f t="shared" si="12"/>
        <v>0</v>
      </c>
      <c r="AJ5" s="73">
        <f t="shared" si="13"/>
        <v>0</v>
      </c>
      <c r="AK5" s="73">
        <f t="shared" si="14"/>
        <v>0</v>
      </c>
      <c r="AQ5" s="72" t="s">
        <v>36</v>
      </c>
      <c r="AR5" s="98">
        <f t="shared" si="0"/>
        <v>0</v>
      </c>
      <c r="AS5" s="59">
        <f>AC63</f>
        <v>0</v>
      </c>
      <c r="AT5" s="59">
        <f>M63</f>
        <v>0</v>
      </c>
    </row>
    <row r="6" spans="2:48">
      <c r="B6" s="61">
        <v>44834</v>
      </c>
      <c r="C6" s="63" t="s">
        <v>85</v>
      </c>
      <c r="D6" s="80" t="s">
        <v>40</v>
      </c>
      <c r="E6" s="57">
        <v>37.979999999999997</v>
      </c>
      <c r="F6" s="77" t="s">
        <v>67</v>
      </c>
      <c r="G6" s="78">
        <f t="shared" si="1"/>
        <v>0</v>
      </c>
      <c r="H6" s="79">
        <f t="shared" si="2"/>
        <v>37.979999999999997</v>
      </c>
      <c r="I6" s="92" t="s">
        <v>63</v>
      </c>
      <c r="J6" s="73">
        <f t="shared" si="15"/>
        <v>0</v>
      </c>
      <c r="K6" s="73">
        <f t="shared" si="16"/>
        <v>0</v>
      </c>
      <c r="L6" s="73">
        <f t="shared" si="17"/>
        <v>0</v>
      </c>
      <c r="M6" s="73">
        <f t="shared" si="18"/>
        <v>0</v>
      </c>
      <c r="N6" s="73">
        <f t="shared" si="19"/>
        <v>0</v>
      </c>
      <c r="O6" s="73">
        <f t="shared" si="20"/>
        <v>0</v>
      </c>
      <c r="P6" s="73">
        <f t="shared" si="21"/>
        <v>0</v>
      </c>
      <c r="Q6" s="73">
        <f t="shared" si="22"/>
        <v>0</v>
      </c>
      <c r="R6" s="73">
        <f t="shared" si="23"/>
        <v>37.979999999999997</v>
      </c>
      <c r="S6" s="73">
        <f t="shared" si="24"/>
        <v>0</v>
      </c>
      <c r="T6" s="73">
        <f t="shared" si="25"/>
        <v>0</v>
      </c>
      <c r="U6" s="73">
        <f t="shared" si="26"/>
        <v>0</v>
      </c>
      <c r="V6" s="73"/>
      <c r="W6" s="73"/>
      <c r="X6" s="73"/>
      <c r="Z6" s="73">
        <f t="shared" si="3"/>
        <v>0</v>
      </c>
      <c r="AA6" s="73">
        <f t="shared" si="4"/>
        <v>0</v>
      </c>
      <c r="AB6" s="73">
        <f t="shared" si="5"/>
        <v>0</v>
      </c>
      <c r="AC6" s="73">
        <f t="shared" si="6"/>
        <v>0</v>
      </c>
      <c r="AD6" s="73">
        <f t="shared" si="7"/>
        <v>0</v>
      </c>
      <c r="AE6" s="73">
        <f t="shared" si="8"/>
        <v>0</v>
      </c>
      <c r="AF6" s="73">
        <f t="shared" si="9"/>
        <v>0</v>
      </c>
      <c r="AG6" s="73">
        <f t="shared" si="10"/>
        <v>0</v>
      </c>
      <c r="AH6" s="73">
        <f t="shared" si="11"/>
        <v>0</v>
      </c>
      <c r="AI6" s="73">
        <f t="shared" si="12"/>
        <v>0</v>
      </c>
      <c r="AJ6" s="73">
        <f t="shared" si="13"/>
        <v>0</v>
      </c>
      <c r="AK6" s="73">
        <f t="shared" si="14"/>
        <v>0</v>
      </c>
      <c r="AQ6" s="72" t="s">
        <v>58</v>
      </c>
      <c r="AR6" s="98">
        <f t="shared" si="0"/>
        <v>585.04999999999995</v>
      </c>
      <c r="AS6" s="59">
        <f>AD63</f>
        <v>390.0333333333333</v>
      </c>
      <c r="AT6" s="59">
        <f>N63</f>
        <v>195.01666666666665</v>
      </c>
    </row>
    <row r="7" spans="2:48">
      <c r="B7" s="61">
        <v>44834</v>
      </c>
      <c r="C7" s="63" t="s">
        <v>86</v>
      </c>
      <c r="D7" s="80" t="s">
        <v>40</v>
      </c>
      <c r="E7" s="57">
        <v>129</v>
      </c>
      <c r="F7" s="77" t="s">
        <v>67</v>
      </c>
      <c r="G7" s="78">
        <f t="shared" si="1"/>
        <v>0</v>
      </c>
      <c r="H7" s="79">
        <f t="shared" si="2"/>
        <v>129</v>
      </c>
      <c r="I7" s="92" t="s">
        <v>155</v>
      </c>
      <c r="J7" s="73">
        <f t="shared" si="15"/>
        <v>0</v>
      </c>
      <c r="K7" s="73">
        <f t="shared" si="16"/>
        <v>0</v>
      </c>
      <c r="L7" s="73">
        <f t="shared" si="17"/>
        <v>0</v>
      </c>
      <c r="M7" s="73">
        <f t="shared" si="18"/>
        <v>0</v>
      </c>
      <c r="N7" s="73">
        <f t="shared" si="19"/>
        <v>0</v>
      </c>
      <c r="O7" s="73">
        <f t="shared" si="20"/>
        <v>0</v>
      </c>
      <c r="P7" s="73">
        <f t="shared" si="21"/>
        <v>0</v>
      </c>
      <c r="Q7" s="73">
        <f t="shared" si="22"/>
        <v>0</v>
      </c>
      <c r="R7" s="73">
        <f t="shared" si="23"/>
        <v>129</v>
      </c>
      <c r="S7" s="73">
        <f t="shared" si="24"/>
        <v>0</v>
      </c>
      <c r="T7" s="73">
        <f t="shared" si="25"/>
        <v>0</v>
      </c>
      <c r="U7" s="73">
        <f t="shared" si="26"/>
        <v>0</v>
      </c>
      <c r="V7" s="73"/>
      <c r="W7" s="73"/>
      <c r="X7" s="73"/>
      <c r="Z7" s="73">
        <f t="shared" si="3"/>
        <v>0</v>
      </c>
      <c r="AA7" s="73">
        <f t="shared" si="4"/>
        <v>0</v>
      </c>
      <c r="AB7" s="73">
        <f t="shared" si="5"/>
        <v>0</v>
      </c>
      <c r="AC7" s="73">
        <f t="shared" si="6"/>
        <v>0</v>
      </c>
      <c r="AD7" s="73">
        <f t="shared" si="7"/>
        <v>0</v>
      </c>
      <c r="AE7" s="73">
        <f t="shared" si="8"/>
        <v>0</v>
      </c>
      <c r="AF7" s="73">
        <f t="shared" si="9"/>
        <v>0</v>
      </c>
      <c r="AG7" s="73">
        <f t="shared" si="10"/>
        <v>0</v>
      </c>
      <c r="AH7" s="73">
        <f t="shared" si="11"/>
        <v>0</v>
      </c>
      <c r="AI7" s="73">
        <f t="shared" si="12"/>
        <v>0</v>
      </c>
      <c r="AJ7" s="73">
        <f t="shared" si="13"/>
        <v>0</v>
      </c>
      <c r="AK7" s="73">
        <f t="shared" si="14"/>
        <v>0</v>
      </c>
      <c r="AQ7" s="72" t="s">
        <v>55</v>
      </c>
      <c r="AR7" s="98">
        <f t="shared" si="0"/>
        <v>0</v>
      </c>
      <c r="AS7" s="59">
        <f>AE63</f>
        <v>0</v>
      </c>
      <c r="AT7" s="59">
        <f>O63</f>
        <v>0</v>
      </c>
    </row>
    <row r="8" spans="2:48">
      <c r="B8" s="61">
        <v>44863</v>
      </c>
      <c r="C8" s="63" t="s">
        <v>110</v>
      </c>
      <c r="D8" s="80" t="s">
        <v>40</v>
      </c>
      <c r="E8" s="57">
        <v>50</v>
      </c>
      <c r="F8" s="77" t="s">
        <v>67</v>
      </c>
      <c r="G8" s="78">
        <f t="shared" si="1"/>
        <v>0</v>
      </c>
      <c r="H8" s="79">
        <f t="shared" si="2"/>
        <v>50</v>
      </c>
      <c r="I8" s="92" t="s">
        <v>155</v>
      </c>
      <c r="J8" s="73">
        <f t="shared" si="15"/>
        <v>0</v>
      </c>
      <c r="K8" s="73">
        <f t="shared" si="16"/>
        <v>0</v>
      </c>
      <c r="L8" s="73">
        <f t="shared" si="17"/>
        <v>0</v>
      </c>
      <c r="M8" s="73">
        <f t="shared" si="18"/>
        <v>0</v>
      </c>
      <c r="N8" s="73">
        <f t="shared" si="19"/>
        <v>0</v>
      </c>
      <c r="O8" s="73">
        <f t="shared" si="20"/>
        <v>0</v>
      </c>
      <c r="P8" s="73">
        <f t="shared" si="21"/>
        <v>0</v>
      </c>
      <c r="Q8" s="73">
        <f t="shared" si="22"/>
        <v>0</v>
      </c>
      <c r="R8" s="73">
        <f t="shared" si="23"/>
        <v>50</v>
      </c>
      <c r="S8" s="73">
        <f t="shared" si="24"/>
        <v>0</v>
      </c>
      <c r="T8" s="73">
        <f t="shared" si="25"/>
        <v>0</v>
      </c>
      <c r="U8" s="73">
        <f t="shared" si="26"/>
        <v>0</v>
      </c>
      <c r="V8" s="73"/>
      <c r="W8" s="73"/>
      <c r="X8" s="73"/>
      <c r="Z8" s="73">
        <f t="shared" si="3"/>
        <v>0</v>
      </c>
      <c r="AA8" s="73">
        <f t="shared" si="4"/>
        <v>0</v>
      </c>
      <c r="AB8" s="73">
        <f t="shared" si="5"/>
        <v>0</v>
      </c>
      <c r="AC8" s="73">
        <f t="shared" si="6"/>
        <v>0</v>
      </c>
      <c r="AD8" s="73">
        <f t="shared" si="7"/>
        <v>0</v>
      </c>
      <c r="AE8" s="73">
        <f t="shared" si="8"/>
        <v>0</v>
      </c>
      <c r="AF8" s="73">
        <f t="shared" si="9"/>
        <v>0</v>
      </c>
      <c r="AG8" s="73">
        <f t="shared" si="10"/>
        <v>0</v>
      </c>
      <c r="AH8" s="73">
        <f t="shared" si="11"/>
        <v>0</v>
      </c>
      <c r="AI8" s="73">
        <f t="shared" si="12"/>
        <v>0</v>
      </c>
      <c r="AJ8" s="73">
        <f t="shared" si="13"/>
        <v>0</v>
      </c>
      <c r="AK8" s="73">
        <f t="shared" si="14"/>
        <v>0</v>
      </c>
      <c r="AQ8" s="72" t="s">
        <v>56</v>
      </c>
      <c r="AR8" s="98">
        <f t="shared" si="0"/>
        <v>211.3</v>
      </c>
      <c r="AS8" s="59">
        <f>AF63</f>
        <v>0</v>
      </c>
      <c r="AT8" s="59">
        <f>P63</f>
        <v>211.3</v>
      </c>
    </row>
    <row r="9" spans="2:48">
      <c r="B9" s="61">
        <v>44861</v>
      </c>
      <c r="C9" s="63" t="s">
        <v>111</v>
      </c>
      <c r="D9" s="80" t="s">
        <v>40</v>
      </c>
      <c r="E9" s="57">
        <v>15.77</v>
      </c>
      <c r="F9" s="77" t="s">
        <v>68</v>
      </c>
      <c r="G9" s="78">
        <f t="shared" si="1"/>
        <v>7.8849999999999998</v>
      </c>
      <c r="H9" s="79">
        <f t="shared" si="2"/>
        <v>7.8849999999999998</v>
      </c>
      <c r="I9" s="92" t="s">
        <v>156</v>
      </c>
      <c r="J9" s="73">
        <f t="shared" si="15"/>
        <v>0</v>
      </c>
      <c r="K9" s="73">
        <f t="shared" si="16"/>
        <v>0</v>
      </c>
      <c r="L9" s="73">
        <f t="shared" si="17"/>
        <v>0</v>
      </c>
      <c r="M9" s="73">
        <f t="shared" si="18"/>
        <v>0</v>
      </c>
      <c r="N9" s="73">
        <f t="shared" si="19"/>
        <v>0</v>
      </c>
      <c r="O9" s="73">
        <f t="shared" si="20"/>
        <v>0</v>
      </c>
      <c r="P9" s="73">
        <f t="shared" si="21"/>
        <v>0</v>
      </c>
      <c r="Q9" s="73">
        <f t="shared" si="22"/>
        <v>0</v>
      </c>
      <c r="R9" s="73">
        <f t="shared" si="23"/>
        <v>7.8849999999999998</v>
      </c>
      <c r="S9" s="73">
        <f t="shared" si="24"/>
        <v>0</v>
      </c>
      <c r="T9" s="73">
        <f t="shared" si="25"/>
        <v>0</v>
      </c>
      <c r="U9" s="73">
        <f t="shared" si="26"/>
        <v>0</v>
      </c>
      <c r="V9" s="73"/>
      <c r="W9" s="73"/>
      <c r="X9" s="73"/>
      <c r="Z9" s="73">
        <f t="shared" si="3"/>
        <v>0</v>
      </c>
      <c r="AA9" s="73">
        <f t="shared" si="4"/>
        <v>0</v>
      </c>
      <c r="AB9" s="73">
        <f t="shared" si="5"/>
        <v>0</v>
      </c>
      <c r="AC9" s="73">
        <f t="shared" si="6"/>
        <v>0</v>
      </c>
      <c r="AD9" s="73">
        <f t="shared" si="7"/>
        <v>0</v>
      </c>
      <c r="AE9" s="73">
        <f t="shared" si="8"/>
        <v>0</v>
      </c>
      <c r="AF9" s="73">
        <f t="shared" si="9"/>
        <v>0</v>
      </c>
      <c r="AG9" s="73">
        <f t="shared" si="10"/>
        <v>0</v>
      </c>
      <c r="AH9" s="73">
        <f t="shared" si="11"/>
        <v>7.8849999999999998</v>
      </c>
      <c r="AI9" s="73">
        <f t="shared" si="12"/>
        <v>0</v>
      </c>
      <c r="AJ9" s="73">
        <f t="shared" si="13"/>
        <v>0</v>
      </c>
      <c r="AK9" s="73">
        <f t="shared" si="14"/>
        <v>0</v>
      </c>
      <c r="AQ9" s="72" t="s">
        <v>61</v>
      </c>
      <c r="AR9" s="98">
        <f t="shared" si="0"/>
        <v>231</v>
      </c>
      <c r="AS9" s="59">
        <f>AG63</f>
        <v>115.5</v>
      </c>
      <c r="AT9" s="59">
        <f>Q63</f>
        <v>115.5</v>
      </c>
    </row>
    <row r="10" spans="2:48">
      <c r="B10" s="61">
        <v>44857</v>
      </c>
      <c r="C10" s="63" t="s">
        <v>112</v>
      </c>
      <c r="D10" s="80" t="s">
        <v>40</v>
      </c>
      <c r="E10" s="57">
        <v>119.9</v>
      </c>
      <c r="F10" s="77" t="s">
        <v>67</v>
      </c>
      <c r="G10" s="78">
        <f t="shared" si="1"/>
        <v>0</v>
      </c>
      <c r="H10" s="79">
        <f t="shared" si="2"/>
        <v>119.9</v>
      </c>
      <c r="I10" s="92" t="s">
        <v>157</v>
      </c>
      <c r="J10" s="73">
        <f t="shared" si="15"/>
        <v>0</v>
      </c>
      <c r="K10" s="73">
        <f t="shared" si="16"/>
        <v>0</v>
      </c>
      <c r="L10" s="73">
        <f t="shared" si="17"/>
        <v>0</v>
      </c>
      <c r="M10" s="73">
        <f t="shared" si="18"/>
        <v>0</v>
      </c>
      <c r="N10" s="73">
        <f t="shared" si="19"/>
        <v>0</v>
      </c>
      <c r="O10" s="73">
        <f t="shared" si="20"/>
        <v>0</v>
      </c>
      <c r="P10" s="73">
        <f t="shared" si="21"/>
        <v>0</v>
      </c>
      <c r="Q10" s="73">
        <f t="shared" si="22"/>
        <v>0</v>
      </c>
      <c r="R10" s="73">
        <f t="shared" si="23"/>
        <v>119.9</v>
      </c>
      <c r="S10" s="73">
        <f t="shared" si="24"/>
        <v>0</v>
      </c>
      <c r="T10" s="73">
        <f t="shared" si="25"/>
        <v>0</v>
      </c>
      <c r="U10" s="73">
        <f t="shared" si="26"/>
        <v>0</v>
      </c>
      <c r="V10" s="73"/>
      <c r="W10" s="73"/>
      <c r="X10" s="73"/>
      <c r="Z10" s="73">
        <f t="shared" si="3"/>
        <v>0</v>
      </c>
      <c r="AA10" s="73">
        <f t="shared" si="4"/>
        <v>0</v>
      </c>
      <c r="AB10" s="73">
        <f t="shared" si="5"/>
        <v>0</v>
      </c>
      <c r="AC10" s="73">
        <f t="shared" si="6"/>
        <v>0</v>
      </c>
      <c r="AD10" s="73">
        <f t="shared" si="7"/>
        <v>0</v>
      </c>
      <c r="AE10" s="73">
        <f t="shared" si="8"/>
        <v>0</v>
      </c>
      <c r="AF10" s="73">
        <f t="shared" si="9"/>
        <v>0</v>
      </c>
      <c r="AG10" s="73">
        <f t="shared" si="10"/>
        <v>0</v>
      </c>
      <c r="AH10" s="73">
        <f t="shared" si="11"/>
        <v>0</v>
      </c>
      <c r="AI10" s="73">
        <f t="shared" si="12"/>
        <v>0</v>
      </c>
      <c r="AJ10" s="73">
        <f t="shared" si="13"/>
        <v>0</v>
      </c>
      <c r="AK10" s="73">
        <f t="shared" si="14"/>
        <v>0</v>
      </c>
      <c r="AQ10" s="72" t="s">
        <v>40</v>
      </c>
      <c r="AR10" s="98">
        <f t="shared" si="0"/>
        <v>492.54999999999995</v>
      </c>
      <c r="AS10" s="59">
        <f>AH63</f>
        <v>7.8849999999999998</v>
      </c>
      <c r="AT10" s="59">
        <f>R63</f>
        <v>484.66499999999996</v>
      </c>
    </row>
    <row r="11" spans="2:48">
      <c r="B11" s="61">
        <v>45289</v>
      </c>
      <c r="C11" s="63" t="s">
        <v>129</v>
      </c>
      <c r="D11" s="80" t="s">
        <v>56</v>
      </c>
      <c r="E11" s="57">
        <v>211.3</v>
      </c>
      <c r="F11" s="77" t="s">
        <v>67</v>
      </c>
      <c r="G11" s="78">
        <f t="shared" ref="G11:G13" si="27">IF(F11="MARCIA",E11,IF(F11="AMBOS",E11/2,0))</f>
        <v>0</v>
      </c>
      <c r="H11" s="79">
        <f t="shared" ref="H11:H13" si="28">IF(F11="LUCIANO",E11,IF(F11="AMBOS",E11/2,0))</f>
        <v>211.3</v>
      </c>
      <c r="I11" s="92" t="s">
        <v>62</v>
      </c>
      <c r="J11" s="73">
        <f t="shared" si="15"/>
        <v>0</v>
      </c>
      <c r="K11" s="73">
        <f t="shared" si="16"/>
        <v>0</v>
      </c>
      <c r="L11" s="73">
        <f t="shared" si="17"/>
        <v>0</v>
      </c>
      <c r="M11" s="73">
        <f t="shared" si="18"/>
        <v>0</v>
      </c>
      <c r="N11" s="73">
        <f t="shared" si="19"/>
        <v>0</v>
      </c>
      <c r="O11" s="73">
        <f t="shared" si="20"/>
        <v>0</v>
      </c>
      <c r="P11" s="73">
        <f t="shared" si="21"/>
        <v>211.3</v>
      </c>
      <c r="Q11" s="73">
        <f t="shared" si="22"/>
        <v>0</v>
      </c>
      <c r="R11" s="73">
        <f t="shared" si="23"/>
        <v>0</v>
      </c>
      <c r="S11" s="73">
        <f t="shared" si="24"/>
        <v>0</v>
      </c>
      <c r="T11" s="73">
        <f t="shared" si="25"/>
        <v>0</v>
      </c>
      <c r="U11" s="73">
        <f t="shared" si="26"/>
        <v>0</v>
      </c>
      <c r="V11" s="73"/>
      <c r="W11" s="73"/>
      <c r="X11" s="73"/>
      <c r="Z11" s="73">
        <f t="shared" si="3"/>
        <v>0</v>
      </c>
      <c r="AA11" s="73">
        <f t="shared" si="4"/>
        <v>0</v>
      </c>
      <c r="AB11" s="73">
        <f t="shared" si="5"/>
        <v>0</v>
      </c>
      <c r="AC11" s="73">
        <f t="shared" si="6"/>
        <v>0</v>
      </c>
      <c r="AD11" s="73">
        <f t="shared" si="7"/>
        <v>0</v>
      </c>
      <c r="AE11" s="73">
        <f t="shared" si="8"/>
        <v>0</v>
      </c>
      <c r="AF11" s="73">
        <f t="shared" si="9"/>
        <v>0</v>
      </c>
      <c r="AG11" s="73">
        <f t="shared" si="10"/>
        <v>0</v>
      </c>
      <c r="AH11" s="73">
        <f t="shared" si="11"/>
        <v>0</v>
      </c>
      <c r="AI11" s="73">
        <f t="shared" si="12"/>
        <v>0</v>
      </c>
      <c r="AJ11" s="73">
        <f t="shared" si="13"/>
        <v>0</v>
      </c>
      <c r="AK11" s="73">
        <f t="shared" si="14"/>
        <v>0</v>
      </c>
      <c r="AQ11" s="72" t="s">
        <v>57</v>
      </c>
      <c r="AR11" s="98">
        <f t="shared" si="0"/>
        <v>0</v>
      </c>
      <c r="AS11" s="59">
        <f>AI63</f>
        <v>0</v>
      </c>
      <c r="AT11" s="59">
        <f>S63</f>
        <v>0</v>
      </c>
    </row>
    <row r="12" spans="2:48">
      <c r="B12" s="61">
        <v>44939</v>
      </c>
      <c r="C12" s="63" t="s">
        <v>158</v>
      </c>
      <c r="D12" s="80" t="s">
        <v>123</v>
      </c>
      <c r="E12" s="57">
        <v>58.4</v>
      </c>
      <c r="F12" s="77" t="s">
        <v>67</v>
      </c>
      <c r="G12" s="78">
        <f t="shared" si="27"/>
        <v>0</v>
      </c>
      <c r="H12" s="79">
        <f t="shared" si="28"/>
        <v>58.4</v>
      </c>
      <c r="I12" s="92" t="s">
        <v>161</v>
      </c>
      <c r="J12" s="73">
        <f t="shared" si="15"/>
        <v>0</v>
      </c>
      <c r="K12" s="73">
        <f t="shared" si="16"/>
        <v>0</v>
      </c>
      <c r="L12" s="73">
        <f t="shared" si="17"/>
        <v>58.4</v>
      </c>
      <c r="M12" s="73">
        <f t="shared" si="18"/>
        <v>0</v>
      </c>
      <c r="N12" s="73">
        <f t="shared" si="19"/>
        <v>0</v>
      </c>
      <c r="O12" s="73">
        <f t="shared" si="20"/>
        <v>0</v>
      </c>
      <c r="P12" s="73">
        <f t="shared" si="21"/>
        <v>0</v>
      </c>
      <c r="Q12" s="73">
        <f t="shared" si="22"/>
        <v>0</v>
      </c>
      <c r="R12" s="73">
        <f t="shared" si="23"/>
        <v>0</v>
      </c>
      <c r="S12" s="73">
        <f t="shared" si="24"/>
        <v>0</v>
      </c>
      <c r="T12" s="73">
        <f t="shared" si="25"/>
        <v>0</v>
      </c>
      <c r="U12" s="73">
        <f t="shared" si="26"/>
        <v>0</v>
      </c>
      <c r="V12" s="73"/>
      <c r="W12" s="73"/>
      <c r="X12" s="73"/>
      <c r="Z12" s="73">
        <f t="shared" si="3"/>
        <v>0</v>
      </c>
      <c r="AA12" s="73">
        <f t="shared" si="4"/>
        <v>0</v>
      </c>
      <c r="AB12" s="73">
        <f t="shared" si="5"/>
        <v>0</v>
      </c>
      <c r="AC12" s="73">
        <f t="shared" si="6"/>
        <v>0</v>
      </c>
      <c r="AD12" s="73">
        <f t="shared" si="7"/>
        <v>0</v>
      </c>
      <c r="AE12" s="73">
        <f t="shared" si="8"/>
        <v>0</v>
      </c>
      <c r="AF12" s="73">
        <f t="shared" si="9"/>
        <v>0</v>
      </c>
      <c r="AG12" s="73">
        <f t="shared" si="10"/>
        <v>0</v>
      </c>
      <c r="AH12" s="73">
        <f t="shared" si="11"/>
        <v>0</v>
      </c>
      <c r="AI12" s="73">
        <f t="shared" si="12"/>
        <v>0</v>
      </c>
      <c r="AJ12" s="73">
        <f t="shared" si="13"/>
        <v>0</v>
      </c>
      <c r="AK12" s="73">
        <f t="shared" si="14"/>
        <v>0</v>
      </c>
      <c r="AQ12" s="72" t="s">
        <v>60</v>
      </c>
      <c r="AR12" s="98">
        <f t="shared" si="0"/>
        <v>158</v>
      </c>
      <c r="AS12" s="59">
        <f>AJ63</f>
        <v>0</v>
      </c>
      <c r="AT12" s="59">
        <f>T63</f>
        <v>158</v>
      </c>
    </row>
    <row r="13" spans="2:48">
      <c r="B13" s="61">
        <v>44939</v>
      </c>
      <c r="C13" s="63" t="s">
        <v>158</v>
      </c>
      <c r="D13" s="80" t="s">
        <v>123</v>
      </c>
      <c r="E13" s="57">
        <v>36.58</v>
      </c>
      <c r="F13" s="77" t="s">
        <v>67</v>
      </c>
      <c r="G13" s="78">
        <f t="shared" si="27"/>
        <v>0</v>
      </c>
      <c r="H13" s="79">
        <f t="shared" si="28"/>
        <v>36.58</v>
      </c>
      <c r="I13" s="92" t="s">
        <v>23</v>
      </c>
      <c r="J13" s="73">
        <f t="shared" si="15"/>
        <v>0</v>
      </c>
      <c r="K13" s="73">
        <f t="shared" si="16"/>
        <v>0</v>
      </c>
      <c r="L13" s="73">
        <f t="shared" si="17"/>
        <v>36.58</v>
      </c>
      <c r="M13" s="73">
        <f t="shared" si="18"/>
        <v>0</v>
      </c>
      <c r="N13" s="73">
        <f t="shared" si="19"/>
        <v>0</v>
      </c>
      <c r="O13" s="73">
        <f t="shared" si="20"/>
        <v>0</v>
      </c>
      <c r="P13" s="73">
        <f t="shared" si="21"/>
        <v>0</v>
      </c>
      <c r="Q13" s="73">
        <f t="shared" si="22"/>
        <v>0</v>
      </c>
      <c r="R13" s="73">
        <f t="shared" si="23"/>
        <v>0</v>
      </c>
      <c r="S13" s="73">
        <f t="shared" si="24"/>
        <v>0</v>
      </c>
      <c r="T13" s="73">
        <f t="shared" si="25"/>
        <v>0</v>
      </c>
      <c r="U13" s="73">
        <f t="shared" si="26"/>
        <v>0</v>
      </c>
      <c r="V13" s="73"/>
      <c r="W13" s="73"/>
      <c r="X13" s="73"/>
      <c r="Z13" s="73">
        <f t="shared" si="3"/>
        <v>0</v>
      </c>
      <c r="AA13" s="73">
        <f t="shared" si="4"/>
        <v>0</v>
      </c>
      <c r="AB13" s="73">
        <f t="shared" si="5"/>
        <v>0</v>
      </c>
      <c r="AC13" s="73">
        <f t="shared" si="6"/>
        <v>0</v>
      </c>
      <c r="AD13" s="73">
        <f t="shared" si="7"/>
        <v>0</v>
      </c>
      <c r="AE13" s="73">
        <f t="shared" si="8"/>
        <v>0</v>
      </c>
      <c r="AF13" s="73">
        <f t="shared" si="9"/>
        <v>0</v>
      </c>
      <c r="AG13" s="73">
        <f t="shared" si="10"/>
        <v>0</v>
      </c>
      <c r="AH13" s="73">
        <f t="shared" si="11"/>
        <v>0</v>
      </c>
      <c r="AI13" s="73">
        <f t="shared" si="12"/>
        <v>0</v>
      </c>
      <c r="AJ13" s="73">
        <f t="shared" si="13"/>
        <v>0</v>
      </c>
      <c r="AK13" s="73">
        <f t="shared" si="14"/>
        <v>0</v>
      </c>
      <c r="AQ13" s="72" t="s">
        <v>54</v>
      </c>
      <c r="AR13" s="98">
        <f t="shared" si="0"/>
        <v>0</v>
      </c>
      <c r="AS13" s="59">
        <f>AK63</f>
        <v>0</v>
      </c>
      <c r="AT13" s="59">
        <f>U63</f>
        <v>0</v>
      </c>
    </row>
    <row r="14" spans="2:48">
      <c r="B14" s="179">
        <v>44929</v>
      </c>
      <c r="C14" s="180" t="s">
        <v>150</v>
      </c>
      <c r="D14" s="80" t="s">
        <v>58</v>
      </c>
      <c r="E14" s="57">
        <v>175.97</v>
      </c>
      <c r="F14" s="77" t="s">
        <v>68</v>
      </c>
      <c r="G14" s="78">
        <f t="shared" ref="G14:G15" si="29">(E14/3)*2</f>
        <v>117.31333333333333</v>
      </c>
      <c r="H14" s="79">
        <f t="shared" ref="H14:H15" si="30">E14/3</f>
        <v>58.656666666666666</v>
      </c>
      <c r="I14" s="92" t="s">
        <v>162</v>
      </c>
      <c r="J14" s="73">
        <f t="shared" si="15"/>
        <v>0</v>
      </c>
      <c r="K14" s="73">
        <f t="shared" si="16"/>
        <v>0</v>
      </c>
      <c r="L14" s="73">
        <f t="shared" si="17"/>
        <v>0</v>
      </c>
      <c r="M14" s="73">
        <f t="shared" si="18"/>
        <v>0</v>
      </c>
      <c r="N14" s="73">
        <f t="shared" si="19"/>
        <v>58.656666666666666</v>
      </c>
      <c r="O14" s="73">
        <f t="shared" si="20"/>
        <v>0</v>
      </c>
      <c r="P14" s="73">
        <f t="shared" si="21"/>
        <v>0</v>
      </c>
      <c r="Q14" s="73">
        <f t="shared" si="22"/>
        <v>0</v>
      </c>
      <c r="R14" s="73">
        <f t="shared" si="23"/>
        <v>0</v>
      </c>
      <c r="S14" s="73">
        <f t="shared" si="24"/>
        <v>0</v>
      </c>
      <c r="T14" s="73">
        <f t="shared" si="25"/>
        <v>0</v>
      </c>
      <c r="U14" s="73">
        <f t="shared" si="26"/>
        <v>0</v>
      </c>
      <c r="V14" s="73"/>
      <c r="W14" s="73"/>
      <c r="X14" s="73"/>
      <c r="Z14" s="73">
        <f t="shared" si="3"/>
        <v>0</v>
      </c>
      <c r="AA14" s="73">
        <f t="shared" si="4"/>
        <v>0</v>
      </c>
      <c r="AB14" s="73">
        <f t="shared" si="5"/>
        <v>0</v>
      </c>
      <c r="AC14" s="73">
        <f t="shared" si="6"/>
        <v>0</v>
      </c>
      <c r="AD14" s="73">
        <f t="shared" si="7"/>
        <v>117.31333333333333</v>
      </c>
      <c r="AE14" s="73">
        <f t="shared" si="8"/>
        <v>0</v>
      </c>
      <c r="AF14" s="73">
        <f t="shared" si="9"/>
        <v>0</v>
      </c>
      <c r="AG14" s="73">
        <f t="shared" si="10"/>
        <v>0</v>
      </c>
      <c r="AH14" s="73">
        <f t="shared" si="11"/>
        <v>0</v>
      </c>
      <c r="AI14" s="73">
        <f t="shared" si="12"/>
        <v>0</v>
      </c>
      <c r="AJ14" s="73">
        <f t="shared" si="13"/>
        <v>0</v>
      </c>
      <c r="AK14" s="73">
        <f t="shared" si="14"/>
        <v>0</v>
      </c>
      <c r="AQ14" s="72"/>
      <c r="AR14" s="98">
        <f t="shared" si="0"/>
        <v>0</v>
      </c>
      <c r="AS14" s="59">
        <f>AL63</f>
        <v>0</v>
      </c>
      <c r="AT14" s="59">
        <f>V63</f>
        <v>0</v>
      </c>
    </row>
    <row r="15" spans="2:48">
      <c r="B15" s="179">
        <v>44929</v>
      </c>
      <c r="C15" s="180" t="s">
        <v>151</v>
      </c>
      <c r="D15" s="80" t="s">
        <v>58</v>
      </c>
      <c r="E15" s="57">
        <v>409.08</v>
      </c>
      <c r="F15" s="77" t="s">
        <v>68</v>
      </c>
      <c r="G15" s="78">
        <f t="shared" si="29"/>
        <v>272.71999999999997</v>
      </c>
      <c r="H15" s="79">
        <f t="shared" si="30"/>
        <v>136.35999999999999</v>
      </c>
      <c r="I15" s="92" t="s">
        <v>144</v>
      </c>
      <c r="J15" s="73">
        <f t="shared" si="15"/>
        <v>0</v>
      </c>
      <c r="K15" s="73">
        <f t="shared" si="16"/>
        <v>0</v>
      </c>
      <c r="L15" s="73">
        <f t="shared" si="17"/>
        <v>0</v>
      </c>
      <c r="M15" s="73">
        <f t="shared" si="18"/>
        <v>0</v>
      </c>
      <c r="N15" s="73">
        <f t="shared" si="19"/>
        <v>136.35999999999999</v>
      </c>
      <c r="O15" s="73">
        <f t="shared" si="20"/>
        <v>0</v>
      </c>
      <c r="P15" s="73">
        <f t="shared" si="21"/>
        <v>0</v>
      </c>
      <c r="Q15" s="73">
        <f t="shared" si="22"/>
        <v>0</v>
      </c>
      <c r="R15" s="73">
        <f t="shared" si="23"/>
        <v>0</v>
      </c>
      <c r="S15" s="73">
        <f t="shared" si="24"/>
        <v>0</v>
      </c>
      <c r="T15" s="73">
        <f t="shared" si="25"/>
        <v>0</v>
      </c>
      <c r="U15" s="73">
        <f t="shared" si="26"/>
        <v>0</v>
      </c>
      <c r="V15" s="73"/>
      <c r="W15" s="73"/>
      <c r="X15" s="73"/>
      <c r="Z15" s="73">
        <f t="shared" si="3"/>
        <v>0</v>
      </c>
      <c r="AA15" s="73">
        <f t="shared" si="4"/>
        <v>0</v>
      </c>
      <c r="AB15" s="73">
        <f t="shared" si="5"/>
        <v>0</v>
      </c>
      <c r="AC15" s="73">
        <f t="shared" si="6"/>
        <v>0</v>
      </c>
      <c r="AD15" s="73">
        <f t="shared" si="7"/>
        <v>272.71999999999997</v>
      </c>
      <c r="AE15" s="73">
        <f t="shared" si="8"/>
        <v>0</v>
      </c>
      <c r="AF15" s="73">
        <f t="shared" si="9"/>
        <v>0</v>
      </c>
      <c r="AG15" s="73">
        <f t="shared" si="10"/>
        <v>0</v>
      </c>
      <c r="AH15" s="73">
        <f t="shared" si="11"/>
        <v>0</v>
      </c>
      <c r="AI15" s="73">
        <f t="shared" si="12"/>
        <v>0</v>
      </c>
      <c r="AJ15" s="73">
        <f t="shared" si="13"/>
        <v>0</v>
      </c>
      <c r="AK15" s="73">
        <f t="shared" si="14"/>
        <v>0</v>
      </c>
      <c r="AQ15" s="72"/>
      <c r="AR15" s="98">
        <f t="shared" si="0"/>
        <v>0</v>
      </c>
      <c r="AS15" s="59">
        <f>AM63</f>
        <v>0</v>
      </c>
      <c r="AT15" s="59">
        <f>W63</f>
        <v>0</v>
      </c>
    </row>
    <row r="16" spans="2:48">
      <c r="B16" s="61">
        <v>44952</v>
      </c>
      <c r="C16" s="63" t="s">
        <v>166</v>
      </c>
      <c r="D16" s="80" t="s">
        <v>123</v>
      </c>
      <c r="E16" s="57">
        <v>77</v>
      </c>
      <c r="F16" s="77" t="s">
        <v>67</v>
      </c>
      <c r="G16" s="78">
        <f t="shared" ref="G16" si="31">IF(F16="MARCIA",E16,IF(F16="AMBOS",E16/2,0))</f>
        <v>0</v>
      </c>
      <c r="H16" s="79">
        <f t="shared" ref="H16" si="32">IF(F16="LUCIANO",E16,IF(F16="AMBOS",E16/2,0))</f>
        <v>77</v>
      </c>
      <c r="I16" s="92" t="s">
        <v>162</v>
      </c>
      <c r="J16" s="73">
        <f t="shared" si="15"/>
        <v>0</v>
      </c>
      <c r="K16" s="73">
        <f t="shared" si="16"/>
        <v>0</v>
      </c>
      <c r="L16" s="73">
        <f t="shared" si="17"/>
        <v>77</v>
      </c>
      <c r="M16" s="73">
        <f t="shared" si="18"/>
        <v>0</v>
      </c>
      <c r="N16" s="73">
        <f t="shared" si="19"/>
        <v>0</v>
      </c>
      <c r="O16" s="73">
        <f t="shared" si="20"/>
        <v>0</v>
      </c>
      <c r="P16" s="73">
        <f t="shared" si="21"/>
        <v>0</v>
      </c>
      <c r="Q16" s="73">
        <f t="shared" si="22"/>
        <v>0</v>
      </c>
      <c r="R16" s="73">
        <f t="shared" si="23"/>
        <v>0</v>
      </c>
      <c r="S16" s="73">
        <f t="shared" si="24"/>
        <v>0</v>
      </c>
      <c r="T16" s="73">
        <f t="shared" si="25"/>
        <v>0</v>
      </c>
      <c r="U16" s="73">
        <f t="shared" si="26"/>
        <v>0</v>
      </c>
      <c r="V16" s="73"/>
      <c r="W16" s="73"/>
      <c r="X16" s="73"/>
      <c r="Z16" s="73">
        <f t="shared" si="3"/>
        <v>0</v>
      </c>
      <c r="AA16" s="73">
        <f t="shared" si="4"/>
        <v>0</v>
      </c>
      <c r="AB16" s="73">
        <f t="shared" si="5"/>
        <v>0</v>
      </c>
      <c r="AC16" s="73">
        <f t="shared" si="6"/>
        <v>0</v>
      </c>
      <c r="AD16" s="73">
        <f t="shared" si="7"/>
        <v>0</v>
      </c>
      <c r="AE16" s="73">
        <f t="shared" si="8"/>
        <v>0</v>
      </c>
      <c r="AF16" s="73">
        <f t="shared" si="9"/>
        <v>0</v>
      </c>
      <c r="AG16" s="73">
        <f t="shared" si="10"/>
        <v>0</v>
      </c>
      <c r="AH16" s="73">
        <f t="shared" si="11"/>
        <v>0</v>
      </c>
      <c r="AI16" s="73">
        <f t="shared" si="12"/>
        <v>0</v>
      </c>
      <c r="AJ16" s="73">
        <f t="shared" si="13"/>
        <v>0</v>
      </c>
      <c r="AK16" s="73">
        <f t="shared" si="14"/>
        <v>0</v>
      </c>
      <c r="AQ16" s="72"/>
      <c r="AR16" s="98">
        <f t="shared" si="0"/>
        <v>0</v>
      </c>
      <c r="AS16" s="96">
        <f>AN63</f>
        <v>0</v>
      </c>
      <c r="AT16" s="96">
        <f>X63</f>
        <v>0</v>
      </c>
      <c r="AU16" s="60"/>
    </row>
    <row r="17" spans="2:52">
      <c r="B17" s="61"/>
      <c r="C17" s="63"/>
      <c r="D17" s="80"/>
      <c r="E17" s="57"/>
      <c r="F17" s="77"/>
      <c r="G17" s="78">
        <f t="shared" ref="G17:G62" si="33">IF(F17="MARCIA",E17,IF(F17="AMBOS",E17/2,0))</f>
        <v>0</v>
      </c>
      <c r="H17" s="79">
        <f t="shared" ref="H17:H62" si="34">IF(F17="LUCIANO",E17,IF(F17="AMBOS",E17/2,0))</f>
        <v>0</v>
      </c>
      <c r="I17" s="92"/>
      <c r="J17" s="73">
        <f t="shared" si="15"/>
        <v>0</v>
      </c>
      <c r="K17" s="73">
        <f t="shared" si="16"/>
        <v>0</v>
      </c>
      <c r="L17" s="73">
        <f t="shared" si="17"/>
        <v>0</v>
      </c>
      <c r="M17" s="73">
        <f t="shared" si="18"/>
        <v>0</v>
      </c>
      <c r="N17" s="73">
        <f t="shared" si="19"/>
        <v>0</v>
      </c>
      <c r="O17" s="73">
        <f t="shared" si="20"/>
        <v>0</v>
      </c>
      <c r="P17" s="73">
        <f t="shared" si="21"/>
        <v>0</v>
      </c>
      <c r="Q17" s="73">
        <f t="shared" si="22"/>
        <v>0</v>
      </c>
      <c r="R17" s="73">
        <f t="shared" si="23"/>
        <v>0</v>
      </c>
      <c r="S17" s="73">
        <f t="shared" si="24"/>
        <v>0</v>
      </c>
      <c r="T17" s="73">
        <f t="shared" si="25"/>
        <v>0</v>
      </c>
      <c r="U17" s="73">
        <f t="shared" si="26"/>
        <v>0</v>
      </c>
      <c r="V17" s="73"/>
      <c r="W17" s="73"/>
      <c r="X17" s="73"/>
      <c r="Z17" s="73">
        <f t="shared" si="3"/>
        <v>0</v>
      </c>
      <c r="AA17" s="73">
        <f t="shared" si="4"/>
        <v>0</v>
      </c>
      <c r="AB17" s="73">
        <f t="shared" si="5"/>
        <v>0</v>
      </c>
      <c r="AC17" s="73">
        <f t="shared" si="6"/>
        <v>0</v>
      </c>
      <c r="AD17" s="73">
        <f t="shared" si="7"/>
        <v>0</v>
      </c>
      <c r="AE17" s="73">
        <f t="shared" si="8"/>
        <v>0</v>
      </c>
      <c r="AF17" s="73">
        <f t="shared" si="9"/>
        <v>0</v>
      </c>
      <c r="AG17" s="73">
        <f t="shared" si="10"/>
        <v>0</v>
      </c>
      <c r="AH17" s="73">
        <f t="shared" si="11"/>
        <v>0</v>
      </c>
      <c r="AI17" s="73">
        <f t="shared" si="12"/>
        <v>0</v>
      </c>
      <c r="AJ17" s="73">
        <f t="shared" si="13"/>
        <v>0</v>
      </c>
      <c r="AK17" s="73">
        <f t="shared" si="14"/>
        <v>0</v>
      </c>
      <c r="AQ17" s="88" t="s">
        <v>69</v>
      </c>
      <c r="AR17" s="97">
        <f>SUM(AR2:AR16)</f>
        <v>1849.8799999999999</v>
      </c>
      <c r="AS17" s="89">
        <f>SUM(AS2:AS16)</f>
        <v>513.41833333333329</v>
      </c>
      <c r="AT17" s="89">
        <f>SUM(AT2:AT16)</f>
        <v>1336.4616666666666</v>
      </c>
    </row>
    <row r="18" spans="2:52">
      <c r="B18" s="83"/>
      <c r="C18" s="84"/>
      <c r="D18" s="80"/>
      <c r="E18" s="86"/>
      <c r="F18" s="77"/>
      <c r="G18" s="78">
        <f t="shared" si="33"/>
        <v>0</v>
      </c>
      <c r="H18" s="79">
        <f t="shared" si="34"/>
        <v>0</v>
      </c>
      <c r="I18" s="92"/>
      <c r="J18" s="73">
        <f t="shared" si="15"/>
        <v>0</v>
      </c>
      <c r="K18" s="73">
        <f t="shared" si="16"/>
        <v>0</v>
      </c>
      <c r="L18" s="73">
        <f t="shared" si="17"/>
        <v>0</v>
      </c>
      <c r="M18" s="73">
        <f t="shared" si="18"/>
        <v>0</v>
      </c>
      <c r="N18" s="73">
        <f t="shared" si="19"/>
        <v>0</v>
      </c>
      <c r="O18" s="73">
        <f t="shared" si="20"/>
        <v>0</v>
      </c>
      <c r="P18" s="73">
        <f t="shared" si="21"/>
        <v>0</v>
      </c>
      <c r="Q18" s="73">
        <f t="shared" si="22"/>
        <v>0</v>
      </c>
      <c r="R18" s="73">
        <f t="shared" si="23"/>
        <v>0</v>
      </c>
      <c r="S18" s="73">
        <f t="shared" si="24"/>
        <v>0</v>
      </c>
      <c r="T18" s="73">
        <f t="shared" si="25"/>
        <v>0</v>
      </c>
      <c r="U18" s="73">
        <f t="shared" si="26"/>
        <v>0</v>
      </c>
      <c r="V18" s="73"/>
      <c r="W18" s="73"/>
      <c r="X18" s="73"/>
      <c r="Z18" s="73">
        <f t="shared" si="3"/>
        <v>0</v>
      </c>
      <c r="AA18" s="73">
        <f t="shared" si="4"/>
        <v>0</v>
      </c>
      <c r="AB18" s="73">
        <f t="shared" si="5"/>
        <v>0</v>
      </c>
      <c r="AC18" s="73">
        <f t="shared" si="6"/>
        <v>0</v>
      </c>
      <c r="AD18" s="73">
        <f t="shared" si="7"/>
        <v>0</v>
      </c>
      <c r="AE18" s="73">
        <f t="shared" si="8"/>
        <v>0</v>
      </c>
      <c r="AF18" s="73">
        <f t="shared" si="9"/>
        <v>0</v>
      </c>
      <c r="AG18" s="73">
        <f t="shared" si="10"/>
        <v>0</v>
      </c>
      <c r="AH18" s="73">
        <f t="shared" si="11"/>
        <v>0</v>
      </c>
      <c r="AI18" s="73">
        <f t="shared" si="12"/>
        <v>0</v>
      </c>
      <c r="AJ18" s="73">
        <f t="shared" si="13"/>
        <v>0</v>
      </c>
      <c r="AK18" s="73">
        <f t="shared" si="14"/>
        <v>0</v>
      </c>
      <c r="AQ18" s="81" t="s">
        <v>67</v>
      </c>
      <c r="AR18" s="391" t="s">
        <v>45</v>
      </c>
      <c r="AS18" s="392"/>
      <c r="AT18" s="393"/>
      <c r="AU18" s="100"/>
      <c r="AV18" s="99"/>
    </row>
    <row r="19" spans="2:52">
      <c r="B19" s="61"/>
      <c r="C19" s="63"/>
      <c r="D19" s="80"/>
      <c r="E19" s="57"/>
      <c r="F19" s="77"/>
      <c r="G19" s="78">
        <f t="shared" si="33"/>
        <v>0</v>
      </c>
      <c r="H19" s="79">
        <f t="shared" si="34"/>
        <v>0</v>
      </c>
      <c r="I19" s="92"/>
      <c r="J19" s="73">
        <f t="shared" si="15"/>
        <v>0</v>
      </c>
      <c r="K19" s="73">
        <f t="shared" si="16"/>
        <v>0</v>
      </c>
      <c r="L19" s="73">
        <f t="shared" si="17"/>
        <v>0</v>
      </c>
      <c r="M19" s="73">
        <f t="shared" si="18"/>
        <v>0</v>
      </c>
      <c r="N19" s="73">
        <f t="shared" si="19"/>
        <v>0</v>
      </c>
      <c r="O19" s="73">
        <f t="shared" si="20"/>
        <v>0</v>
      </c>
      <c r="P19" s="73">
        <f t="shared" si="21"/>
        <v>0</v>
      </c>
      <c r="Q19" s="73">
        <f t="shared" si="22"/>
        <v>0</v>
      </c>
      <c r="R19" s="73">
        <f t="shared" si="23"/>
        <v>0</v>
      </c>
      <c r="S19" s="73">
        <f t="shared" si="24"/>
        <v>0</v>
      </c>
      <c r="T19" s="73">
        <f t="shared" si="25"/>
        <v>0</v>
      </c>
      <c r="U19" s="73">
        <f t="shared" si="26"/>
        <v>0</v>
      </c>
      <c r="V19" s="73"/>
      <c r="W19" s="73"/>
      <c r="X19" s="73"/>
      <c r="Z19" s="73">
        <f t="shared" si="3"/>
        <v>0</v>
      </c>
      <c r="AA19" s="73">
        <f t="shared" si="4"/>
        <v>0</v>
      </c>
      <c r="AB19" s="73">
        <f t="shared" si="5"/>
        <v>0</v>
      </c>
      <c r="AC19" s="73">
        <f t="shared" si="6"/>
        <v>0</v>
      </c>
      <c r="AD19" s="73">
        <f t="shared" si="7"/>
        <v>0</v>
      </c>
      <c r="AE19" s="73">
        <f t="shared" si="8"/>
        <v>0</v>
      </c>
      <c r="AF19" s="73">
        <f t="shared" si="9"/>
        <v>0</v>
      </c>
      <c r="AG19" s="73">
        <f t="shared" si="10"/>
        <v>0</v>
      </c>
      <c r="AH19" s="73">
        <f t="shared" si="11"/>
        <v>0</v>
      </c>
      <c r="AI19" s="73">
        <f t="shared" si="12"/>
        <v>0</v>
      </c>
      <c r="AJ19" s="73">
        <f t="shared" si="13"/>
        <v>0</v>
      </c>
      <c r="AK19" s="73">
        <f t="shared" si="14"/>
        <v>0</v>
      </c>
      <c r="AQ19" s="81" t="s">
        <v>68</v>
      </c>
      <c r="AU19" s="99"/>
    </row>
    <row r="20" spans="2:52">
      <c r="B20" s="61"/>
      <c r="C20" s="63"/>
      <c r="D20" s="80"/>
      <c r="E20" s="57"/>
      <c r="F20" s="77"/>
      <c r="G20" s="78">
        <f t="shared" si="33"/>
        <v>0</v>
      </c>
      <c r="H20" s="79">
        <f t="shared" si="34"/>
        <v>0</v>
      </c>
      <c r="I20" s="92"/>
      <c r="J20" s="73">
        <f t="shared" si="15"/>
        <v>0</v>
      </c>
      <c r="K20" s="73">
        <f t="shared" si="16"/>
        <v>0</v>
      </c>
      <c r="L20" s="73">
        <f t="shared" si="17"/>
        <v>0</v>
      </c>
      <c r="M20" s="73">
        <f t="shared" si="18"/>
        <v>0</v>
      </c>
      <c r="N20" s="73">
        <f t="shared" si="19"/>
        <v>0</v>
      </c>
      <c r="O20" s="73">
        <f t="shared" si="20"/>
        <v>0</v>
      </c>
      <c r="P20" s="73">
        <f t="shared" si="21"/>
        <v>0</v>
      </c>
      <c r="Q20" s="73">
        <f t="shared" si="22"/>
        <v>0</v>
      </c>
      <c r="R20" s="73">
        <f t="shared" si="23"/>
        <v>0</v>
      </c>
      <c r="S20" s="73">
        <f t="shared" si="24"/>
        <v>0</v>
      </c>
      <c r="T20" s="73">
        <f t="shared" si="25"/>
        <v>0</v>
      </c>
      <c r="U20" s="73">
        <f t="shared" si="26"/>
        <v>0</v>
      </c>
      <c r="V20" s="73"/>
      <c r="W20" s="73"/>
      <c r="X20" s="73"/>
      <c r="Z20" s="73">
        <f t="shared" si="3"/>
        <v>0</v>
      </c>
      <c r="AA20" s="73">
        <f t="shared" si="4"/>
        <v>0</v>
      </c>
      <c r="AB20" s="73">
        <f t="shared" si="5"/>
        <v>0</v>
      </c>
      <c r="AC20" s="73">
        <f t="shared" si="6"/>
        <v>0</v>
      </c>
      <c r="AD20" s="73">
        <f t="shared" si="7"/>
        <v>0</v>
      </c>
      <c r="AE20" s="73">
        <f t="shared" si="8"/>
        <v>0</v>
      </c>
      <c r="AF20" s="73">
        <f t="shared" si="9"/>
        <v>0</v>
      </c>
      <c r="AG20" s="73">
        <f t="shared" si="10"/>
        <v>0</v>
      </c>
      <c r="AH20" s="73">
        <f t="shared" si="11"/>
        <v>0</v>
      </c>
      <c r="AI20" s="73">
        <f t="shared" si="12"/>
        <v>0</v>
      </c>
      <c r="AJ20" s="73">
        <f t="shared" si="13"/>
        <v>0</v>
      </c>
      <c r="AK20" s="73">
        <f t="shared" si="14"/>
        <v>0</v>
      </c>
    </row>
    <row r="21" spans="2:52">
      <c r="B21" s="61"/>
      <c r="C21" s="63"/>
      <c r="D21" s="80"/>
      <c r="E21" s="57"/>
      <c r="F21" s="77"/>
      <c r="G21" s="78">
        <f t="shared" si="33"/>
        <v>0</v>
      </c>
      <c r="H21" s="79">
        <f t="shared" si="34"/>
        <v>0</v>
      </c>
      <c r="I21" s="92"/>
      <c r="J21" s="73">
        <f t="shared" si="15"/>
        <v>0</v>
      </c>
      <c r="K21" s="73">
        <f t="shared" si="16"/>
        <v>0</v>
      </c>
      <c r="L21" s="73">
        <f t="shared" si="17"/>
        <v>0</v>
      </c>
      <c r="M21" s="73">
        <f t="shared" si="18"/>
        <v>0</v>
      </c>
      <c r="N21" s="73">
        <f t="shared" si="19"/>
        <v>0</v>
      </c>
      <c r="O21" s="73">
        <f t="shared" si="20"/>
        <v>0</v>
      </c>
      <c r="P21" s="73">
        <f t="shared" si="21"/>
        <v>0</v>
      </c>
      <c r="Q21" s="73">
        <f t="shared" si="22"/>
        <v>0</v>
      </c>
      <c r="R21" s="73">
        <f t="shared" si="23"/>
        <v>0</v>
      </c>
      <c r="S21" s="73">
        <f t="shared" si="24"/>
        <v>0</v>
      </c>
      <c r="T21" s="73">
        <f t="shared" si="25"/>
        <v>0</v>
      </c>
      <c r="U21" s="73">
        <f t="shared" si="26"/>
        <v>0</v>
      </c>
      <c r="V21" s="73"/>
      <c r="W21" s="73"/>
      <c r="X21" s="73"/>
      <c r="Z21" s="73">
        <f t="shared" si="3"/>
        <v>0</v>
      </c>
      <c r="AA21" s="73">
        <f t="shared" si="4"/>
        <v>0</v>
      </c>
      <c r="AB21" s="73">
        <f t="shared" si="5"/>
        <v>0</v>
      </c>
      <c r="AC21" s="73">
        <f t="shared" si="6"/>
        <v>0</v>
      </c>
      <c r="AD21" s="73">
        <f t="shared" si="7"/>
        <v>0</v>
      </c>
      <c r="AE21" s="73">
        <f t="shared" si="8"/>
        <v>0</v>
      </c>
      <c r="AF21" s="73">
        <f t="shared" si="9"/>
        <v>0</v>
      </c>
      <c r="AG21" s="73">
        <f t="shared" si="10"/>
        <v>0</v>
      </c>
      <c r="AH21" s="73">
        <f t="shared" si="11"/>
        <v>0</v>
      </c>
      <c r="AI21" s="73">
        <f t="shared" si="12"/>
        <v>0</v>
      </c>
      <c r="AJ21" s="73">
        <f t="shared" si="13"/>
        <v>0</v>
      </c>
      <c r="AK21" s="73">
        <f t="shared" si="14"/>
        <v>0</v>
      </c>
    </row>
    <row r="22" spans="2:52">
      <c r="B22" s="61"/>
      <c r="C22" s="63"/>
      <c r="D22" s="80"/>
      <c r="E22" s="57"/>
      <c r="F22" s="77"/>
      <c r="G22" s="78">
        <f t="shared" si="33"/>
        <v>0</v>
      </c>
      <c r="H22" s="79">
        <f t="shared" si="34"/>
        <v>0</v>
      </c>
      <c r="I22" s="93"/>
      <c r="J22" s="73">
        <f t="shared" si="15"/>
        <v>0</v>
      </c>
      <c r="K22" s="73">
        <f t="shared" si="16"/>
        <v>0</v>
      </c>
      <c r="L22" s="73">
        <f t="shared" si="17"/>
        <v>0</v>
      </c>
      <c r="M22" s="73">
        <f t="shared" si="18"/>
        <v>0</v>
      </c>
      <c r="N22" s="73">
        <f t="shared" si="19"/>
        <v>0</v>
      </c>
      <c r="O22" s="73">
        <f t="shared" si="20"/>
        <v>0</v>
      </c>
      <c r="P22" s="73">
        <f t="shared" si="21"/>
        <v>0</v>
      </c>
      <c r="Q22" s="73">
        <f t="shared" si="22"/>
        <v>0</v>
      </c>
      <c r="R22" s="73">
        <f t="shared" si="23"/>
        <v>0</v>
      </c>
      <c r="S22" s="73">
        <f t="shared" si="24"/>
        <v>0</v>
      </c>
      <c r="T22" s="73">
        <f t="shared" si="25"/>
        <v>0</v>
      </c>
      <c r="U22" s="73">
        <f t="shared" si="26"/>
        <v>0</v>
      </c>
      <c r="V22" s="73"/>
      <c r="W22" s="73"/>
      <c r="X22" s="73"/>
      <c r="Y22" s="62"/>
      <c r="Z22" s="73">
        <f t="shared" si="3"/>
        <v>0</v>
      </c>
      <c r="AA22" s="73">
        <f t="shared" si="4"/>
        <v>0</v>
      </c>
      <c r="AB22" s="73">
        <f t="shared" si="5"/>
        <v>0</v>
      </c>
      <c r="AC22" s="73">
        <f t="shared" si="6"/>
        <v>0</v>
      </c>
      <c r="AD22" s="73">
        <f t="shared" si="7"/>
        <v>0</v>
      </c>
      <c r="AE22" s="73">
        <f t="shared" si="8"/>
        <v>0</v>
      </c>
      <c r="AF22" s="73">
        <f t="shared" si="9"/>
        <v>0</v>
      </c>
      <c r="AG22" s="73">
        <f t="shared" si="10"/>
        <v>0</v>
      </c>
      <c r="AH22" s="73">
        <f t="shared" si="11"/>
        <v>0</v>
      </c>
      <c r="AI22" s="73">
        <f t="shared" si="12"/>
        <v>0</v>
      </c>
      <c r="AJ22" s="73">
        <f t="shared" si="13"/>
        <v>0</v>
      </c>
      <c r="AK22" s="73">
        <f t="shared" si="14"/>
        <v>0</v>
      </c>
      <c r="AL22" s="62"/>
      <c r="AM22" s="62"/>
      <c r="AN22" s="62"/>
      <c r="AO22" s="62"/>
      <c r="AP22" s="62"/>
    </row>
    <row r="23" spans="2:52" ht="17.25" thickBot="1">
      <c r="B23" s="61"/>
      <c r="C23" s="63"/>
      <c r="D23" s="80"/>
      <c r="E23" s="57"/>
      <c r="F23" s="77"/>
      <c r="G23" s="78">
        <f t="shared" si="33"/>
        <v>0</v>
      </c>
      <c r="H23" s="79">
        <f t="shared" si="34"/>
        <v>0</v>
      </c>
      <c r="I23" s="92"/>
      <c r="J23" s="73">
        <f t="shared" si="15"/>
        <v>0</v>
      </c>
      <c r="K23" s="73">
        <f t="shared" si="16"/>
        <v>0</v>
      </c>
      <c r="L23" s="73">
        <f t="shared" si="17"/>
        <v>0</v>
      </c>
      <c r="M23" s="73">
        <f t="shared" si="18"/>
        <v>0</v>
      </c>
      <c r="N23" s="73">
        <f t="shared" si="19"/>
        <v>0</v>
      </c>
      <c r="O23" s="73">
        <f t="shared" si="20"/>
        <v>0</v>
      </c>
      <c r="P23" s="73">
        <f t="shared" si="21"/>
        <v>0</v>
      </c>
      <c r="Q23" s="73">
        <f t="shared" si="22"/>
        <v>0</v>
      </c>
      <c r="R23" s="73">
        <f t="shared" si="23"/>
        <v>0</v>
      </c>
      <c r="S23" s="73">
        <f t="shared" si="24"/>
        <v>0</v>
      </c>
      <c r="T23" s="73">
        <f t="shared" si="25"/>
        <v>0</v>
      </c>
      <c r="U23" s="73">
        <f t="shared" si="26"/>
        <v>0</v>
      </c>
      <c r="V23" s="73"/>
      <c r="W23" s="73"/>
      <c r="X23" s="73"/>
      <c r="Z23" s="73">
        <f t="shared" si="3"/>
        <v>0</v>
      </c>
      <c r="AA23" s="73">
        <f t="shared" si="4"/>
        <v>0</v>
      </c>
      <c r="AB23" s="73">
        <f t="shared" si="5"/>
        <v>0</v>
      </c>
      <c r="AC23" s="73">
        <f t="shared" si="6"/>
        <v>0</v>
      </c>
      <c r="AD23" s="73">
        <f t="shared" si="7"/>
        <v>0</v>
      </c>
      <c r="AE23" s="73">
        <f t="shared" si="8"/>
        <v>0</v>
      </c>
      <c r="AF23" s="73">
        <f t="shared" si="9"/>
        <v>0</v>
      </c>
      <c r="AG23" s="73">
        <f t="shared" si="10"/>
        <v>0</v>
      </c>
      <c r="AH23" s="73">
        <f t="shared" si="11"/>
        <v>0</v>
      </c>
      <c r="AI23" s="73">
        <f t="shared" si="12"/>
        <v>0</v>
      </c>
      <c r="AJ23" s="73">
        <f t="shared" si="13"/>
        <v>0</v>
      </c>
      <c r="AK23" s="73">
        <f t="shared" si="14"/>
        <v>0</v>
      </c>
      <c r="AV23" s="396" t="s">
        <v>137</v>
      </c>
      <c r="AW23" s="396"/>
      <c r="AY23" s="396" t="s">
        <v>136</v>
      </c>
      <c r="AZ23" s="396"/>
    </row>
    <row r="24" spans="2:52">
      <c r="B24" s="61"/>
      <c r="C24" s="63"/>
      <c r="D24" s="80"/>
      <c r="E24" s="57"/>
      <c r="F24" s="77"/>
      <c r="G24" s="78">
        <f t="shared" si="33"/>
        <v>0</v>
      </c>
      <c r="H24" s="79">
        <f t="shared" si="34"/>
        <v>0</v>
      </c>
      <c r="I24" s="92"/>
      <c r="J24" s="73">
        <f t="shared" si="15"/>
        <v>0</v>
      </c>
      <c r="K24" s="73">
        <f t="shared" si="16"/>
        <v>0</v>
      </c>
      <c r="L24" s="73">
        <f t="shared" si="17"/>
        <v>0</v>
      </c>
      <c r="M24" s="73">
        <f t="shared" si="18"/>
        <v>0</v>
      </c>
      <c r="N24" s="73">
        <f t="shared" si="19"/>
        <v>0</v>
      </c>
      <c r="O24" s="73">
        <f t="shared" si="20"/>
        <v>0</v>
      </c>
      <c r="P24" s="73">
        <f t="shared" si="21"/>
        <v>0</v>
      </c>
      <c r="Q24" s="73">
        <f t="shared" si="22"/>
        <v>0</v>
      </c>
      <c r="R24" s="73">
        <f t="shared" si="23"/>
        <v>0</v>
      </c>
      <c r="S24" s="73">
        <f t="shared" si="24"/>
        <v>0</v>
      </c>
      <c r="T24" s="73">
        <f t="shared" si="25"/>
        <v>0</v>
      </c>
      <c r="U24" s="73">
        <f t="shared" si="26"/>
        <v>0</v>
      </c>
      <c r="V24" s="73"/>
      <c r="W24" s="73"/>
      <c r="X24" s="73"/>
      <c r="Z24" s="73">
        <f t="shared" si="3"/>
        <v>0</v>
      </c>
      <c r="AA24" s="73">
        <f t="shared" si="4"/>
        <v>0</v>
      </c>
      <c r="AB24" s="73">
        <f t="shared" si="5"/>
        <v>0</v>
      </c>
      <c r="AC24" s="73">
        <f t="shared" si="6"/>
        <v>0</v>
      </c>
      <c r="AD24" s="73">
        <f t="shared" si="7"/>
        <v>0</v>
      </c>
      <c r="AE24" s="73">
        <f t="shared" si="8"/>
        <v>0</v>
      </c>
      <c r="AF24" s="73">
        <f t="shared" si="9"/>
        <v>0</v>
      </c>
      <c r="AG24" s="73">
        <f t="shared" si="10"/>
        <v>0</v>
      </c>
      <c r="AH24" s="73">
        <f t="shared" si="11"/>
        <v>0</v>
      </c>
      <c r="AI24" s="73">
        <f t="shared" si="12"/>
        <v>0</v>
      </c>
      <c r="AJ24" s="73">
        <f t="shared" si="13"/>
        <v>0</v>
      </c>
      <c r="AK24" s="73">
        <f t="shared" si="14"/>
        <v>0</v>
      </c>
      <c r="AV24" s="113" t="s">
        <v>77</v>
      </c>
      <c r="AW24" s="1">
        <v>0</v>
      </c>
      <c r="AY24" s="171" t="s">
        <v>133</v>
      </c>
      <c r="AZ24" s="56">
        <v>0</v>
      </c>
    </row>
    <row r="25" spans="2:52">
      <c r="B25" s="61"/>
      <c r="C25" s="63"/>
      <c r="D25" s="80"/>
      <c r="E25" s="57"/>
      <c r="F25" s="77"/>
      <c r="G25" s="78">
        <f t="shared" si="33"/>
        <v>0</v>
      </c>
      <c r="H25" s="79">
        <f t="shared" si="34"/>
        <v>0</v>
      </c>
      <c r="I25" s="92"/>
      <c r="J25" s="73">
        <f t="shared" si="15"/>
        <v>0</v>
      </c>
      <c r="K25" s="73">
        <f t="shared" si="16"/>
        <v>0</v>
      </c>
      <c r="L25" s="73">
        <f t="shared" si="17"/>
        <v>0</v>
      </c>
      <c r="M25" s="73">
        <f t="shared" si="18"/>
        <v>0</v>
      </c>
      <c r="N25" s="73">
        <f t="shared" si="19"/>
        <v>0</v>
      </c>
      <c r="O25" s="73">
        <f t="shared" si="20"/>
        <v>0</v>
      </c>
      <c r="P25" s="73">
        <f t="shared" si="21"/>
        <v>0</v>
      </c>
      <c r="Q25" s="73">
        <f t="shared" si="22"/>
        <v>0</v>
      </c>
      <c r="R25" s="73">
        <f t="shared" si="23"/>
        <v>0</v>
      </c>
      <c r="S25" s="73">
        <f t="shared" si="24"/>
        <v>0</v>
      </c>
      <c r="T25" s="73">
        <f t="shared" si="25"/>
        <v>0</v>
      </c>
      <c r="U25" s="73">
        <f t="shared" si="26"/>
        <v>0</v>
      </c>
      <c r="V25" s="73"/>
      <c r="W25" s="73"/>
      <c r="X25" s="73"/>
      <c r="Z25" s="73">
        <f t="shared" si="3"/>
        <v>0</v>
      </c>
      <c r="AA25" s="73">
        <f t="shared" si="4"/>
        <v>0</v>
      </c>
      <c r="AB25" s="73">
        <f t="shared" si="5"/>
        <v>0</v>
      </c>
      <c r="AC25" s="73">
        <f t="shared" si="6"/>
        <v>0</v>
      </c>
      <c r="AD25" s="73">
        <f t="shared" si="7"/>
        <v>0</v>
      </c>
      <c r="AE25" s="73">
        <f t="shared" si="8"/>
        <v>0</v>
      </c>
      <c r="AF25" s="73">
        <f t="shared" si="9"/>
        <v>0</v>
      </c>
      <c r="AG25" s="73">
        <f t="shared" si="10"/>
        <v>0</v>
      </c>
      <c r="AH25" s="73">
        <f t="shared" si="11"/>
        <v>0</v>
      </c>
      <c r="AI25" s="73">
        <f t="shared" si="12"/>
        <v>0</v>
      </c>
      <c r="AJ25" s="73">
        <f t="shared" si="13"/>
        <v>0</v>
      </c>
      <c r="AK25" s="73">
        <f t="shared" si="14"/>
        <v>0</v>
      </c>
      <c r="AR25" s="60">
        <f>E13/3</f>
        <v>12.193333333333333</v>
      </c>
      <c r="AV25" s="113" t="s">
        <v>78</v>
      </c>
      <c r="AW25" s="1">
        <v>0</v>
      </c>
      <c r="AY25" s="171" t="s">
        <v>134</v>
      </c>
      <c r="AZ25" s="99">
        <v>0</v>
      </c>
    </row>
    <row r="26" spans="2:52">
      <c r="B26" s="61"/>
      <c r="C26" s="63"/>
      <c r="D26" s="80"/>
      <c r="E26" s="57"/>
      <c r="F26" s="77"/>
      <c r="G26" s="78">
        <f t="shared" si="33"/>
        <v>0</v>
      </c>
      <c r="H26" s="79">
        <f t="shared" si="34"/>
        <v>0</v>
      </c>
      <c r="I26" s="92"/>
      <c r="J26" s="73">
        <f t="shared" si="15"/>
        <v>0</v>
      </c>
      <c r="K26" s="73">
        <f t="shared" si="16"/>
        <v>0</v>
      </c>
      <c r="L26" s="73">
        <f t="shared" si="17"/>
        <v>0</v>
      </c>
      <c r="M26" s="73">
        <f t="shared" si="18"/>
        <v>0</v>
      </c>
      <c r="N26" s="73">
        <f t="shared" si="19"/>
        <v>0</v>
      </c>
      <c r="O26" s="73">
        <f t="shared" si="20"/>
        <v>0</v>
      </c>
      <c r="P26" s="73">
        <f t="shared" si="21"/>
        <v>0</v>
      </c>
      <c r="Q26" s="73">
        <f t="shared" si="22"/>
        <v>0</v>
      </c>
      <c r="R26" s="73">
        <f t="shared" si="23"/>
        <v>0</v>
      </c>
      <c r="S26" s="73">
        <f t="shared" si="24"/>
        <v>0</v>
      </c>
      <c r="T26" s="73">
        <f t="shared" si="25"/>
        <v>0</v>
      </c>
      <c r="U26" s="73">
        <f t="shared" si="26"/>
        <v>0</v>
      </c>
      <c r="V26" s="73"/>
      <c r="W26" s="73"/>
      <c r="X26" s="73"/>
      <c r="Z26" s="73">
        <f t="shared" si="3"/>
        <v>0</v>
      </c>
      <c r="AA26" s="73">
        <f t="shared" si="4"/>
        <v>0</v>
      </c>
      <c r="AB26" s="73">
        <f t="shared" si="5"/>
        <v>0</v>
      </c>
      <c r="AC26" s="73">
        <f t="shared" si="6"/>
        <v>0</v>
      </c>
      <c r="AD26" s="73">
        <f t="shared" si="7"/>
        <v>0</v>
      </c>
      <c r="AE26" s="73">
        <f t="shared" si="8"/>
        <v>0</v>
      </c>
      <c r="AF26" s="73">
        <f t="shared" si="9"/>
        <v>0</v>
      </c>
      <c r="AG26" s="73">
        <f t="shared" si="10"/>
        <v>0</v>
      </c>
      <c r="AH26" s="73">
        <f t="shared" si="11"/>
        <v>0</v>
      </c>
      <c r="AI26" s="73">
        <f t="shared" si="12"/>
        <v>0</v>
      </c>
      <c r="AJ26" s="73">
        <f t="shared" si="13"/>
        <v>0</v>
      </c>
      <c r="AK26" s="73">
        <f t="shared" si="14"/>
        <v>0</v>
      </c>
      <c r="AR26" s="60">
        <f>E14/3</f>
        <v>58.656666666666666</v>
      </c>
      <c r="AV26" s="113" t="s">
        <v>79</v>
      </c>
      <c r="AW26" s="1">
        <v>0</v>
      </c>
      <c r="AY26" s="171" t="s">
        <v>135</v>
      </c>
      <c r="AZ26" s="172">
        <f>27.5</f>
        <v>27.5</v>
      </c>
    </row>
    <row r="27" spans="2:52">
      <c r="B27" s="61"/>
      <c r="C27" s="63"/>
      <c r="D27" s="80"/>
      <c r="E27" s="57"/>
      <c r="F27" s="77"/>
      <c r="G27" s="78">
        <f t="shared" si="33"/>
        <v>0</v>
      </c>
      <c r="H27" s="79">
        <f t="shared" si="34"/>
        <v>0</v>
      </c>
      <c r="I27" s="92"/>
      <c r="J27" s="73">
        <f t="shared" si="15"/>
        <v>0</v>
      </c>
      <c r="K27" s="73">
        <f t="shared" si="16"/>
        <v>0</v>
      </c>
      <c r="L27" s="73">
        <f t="shared" si="17"/>
        <v>0</v>
      </c>
      <c r="M27" s="73">
        <f t="shared" si="18"/>
        <v>0</v>
      </c>
      <c r="N27" s="73">
        <f t="shared" si="19"/>
        <v>0</v>
      </c>
      <c r="O27" s="73">
        <f t="shared" si="20"/>
        <v>0</v>
      </c>
      <c r="P27" s="73">
        <f t="shared" si="21"/>
        <v>0</v>
      </c>
      <c r="Q27" s="73">
        <f t="shared" si="22"/>
        <v>0</v>
      </c>
      <c r="R27" s="73">
        <f t="shared" si="23"/>
        <v>0</v>
      </c>
      <c r="S27" s="73">
        <f t="shared" si="24"/>
        <v>0</v>
      </c>
      <c r="T27" s="73">
        <f t="shared" si="25"/>
        <v>0</v>
      </c>
      <c r="U27" s="73">
        <f t="shared" si="26"/>
        <v>0</v>
      </c>
      <c r="V27" s="73"/>
      <c r="W27" s="73"/>
      <c r="X27" s="73"/>
      <c r="Z27" s="73">
        <f t="shared" si="3"/>
        <v>0</v>
      </c>
      <c r="AA27" s="73">
        <f t="shared" si="4"/>
        <v>0</v>
      </c>
      <c r="AB27" s="73">
        <f t="shared" si="5"/>
        <v>0</v>
      </c>
      <c r="AC27" s="73">
        <f t="shared" si="6"/>
        <v>0</v>
      </c>
      <c r="AD27" s="73">
        <f t="shared" si="7"/>
        <v>0</v>
      </c>
      <c r="AE27" s="73">
        <f t="shared" si="8"/>
        <v>0</v>
      </c>
      <c r="AF27" s="73">
        <f t="shared" si="9"/>
        <v>0</v>
      </c>
      <c r="AG27" s="73">
        <f t="shared" si="10"/>
        <v>0</v>
      </c>
      <c r="AH27" s="73">
        <f t="shared" si="11"/>
        <v>0</v>
      </c>
      <c r="AI27" s="73">
        <f t="shared" si="12"/>
        <v>0</v>
      </c>
      <c r="AJ27" s="73">
        <f t="shared" si="13"/>
        <v>0</v>
      </c>
      <c r="AK27" s="73">
        <f t="shared" si="14"/>
        <v>0</v>
      </c>
      <c r="AR27" s="60">
        <f>E15/3</f>
        <v>136.35999999999999</v>
      </c>
      <c r="AV27" s="113" t="s">
        <v>80</v>
      </c>
      <c r="AW27" s="55">
        <v>0</v>
      </c>
      <c r="AY27" s="171" t="s">
        <v>45</v>
      </c>
      <c r="AZ27" s="173">
        <f>AZ24+AZ25-AZ26</f>
        <v>-27.5</v>
      </c>
    </row>
    <row r="28" spans="2:52">
      <c r="B28" s="61"/>
      <c r="C28" s="63"/>
      <c r="D28" s="80"/>
      <c r="E28" s="57"/>
      <c r="F28" s="77"/>
      <c r="G28" s="78">
        <f t="shared" si="33"/>
        <v>0</v>
      </c>
      <c r="H28" s="79">
        <f t="shared" si="34"/>
        <v>0</v>
      </c>
      <c r="I28" s="92"/>
      <c r="J28" s="73">
        <f t="shared" si="15"/>
        <v>0</v>
      </c>
      <c r="K28" s="73">
        <f t="shared" si="16"/>
        <v>0</v>
      </c>
      <c r="L28" s="73">
        <f t="shared" si="17"/>
        <v>0</v>
      </c>
      <c r="M28" s="73">
        <f t="shared" si="18"/>
        <v>0</v>
      </c>
      <c r="N28" s="73">
        <f t="shared" si="19"/>
        <v>0</v>
      </c>
      <c r="O28" s="73">
        <f t="shared" si="20"/>
        <v>0</v>
      </c>
      <c r="P28" s="73">
        <f t="shared" si="21"/>
        <v>0</v>
      </c>
      <c r="Q28" s="73">
        <f t="shared" si="22"/>
        <v>0</v>
      </c>
      <c r="R28" s="73">
        <f t="shared" si="23"/>
        <v>0</v>
      </c>
      <c r="S28" s="73">
        <f t="shared" si="24"/>
        <v>0</v>
      </c>
      <c r="T28" s="73">
        <f t="shared" si="25"/>
        <v>0</v>
      </c>
      <c r="U28" s="73">
        <f t="shared" si="26"/>
        <v>0</v>
      </c>
      <c r="V28" s="73"/>
      <c r="W28" s="73"/>
      <c r="X28" s="73"/>
      <c r="Z28" s="73">
        <f t="shared" si="3"/>
        <v>0</v>
      </c>
      <c r="AA28" s="73">
        <f t="shared" si="4"/>
        <v>0</v>
      </c>
      <c r="AB28" s="73">
        <f t="shared" si="5"/>
        <v>0</v>
      </c>
      <c r="AC28" s="73">
        <f t="shared" si="6"/>
        <v>0</v>
      </c>
      <c r="AD28" s="73">
        <f t="shared" si="7"/>
        <v>0</v>
      </c>
      <c r="AE28" s="73">
        <f t="shared" si="8"/>
        <v>0</v>
      </c>
      <c r="AF28" s="73">
        <f t="shared" si="9"/>
        <v>0</v>
      </c>
      <c r="AG28" s="73">
        <f t="shared" si="10"/>
        <v>0</v>
      </c>
      <c r="AH28" s="73">
        <f t="shared" si="11"/>
        <v>0</v>
      </c>
      <c r="AI28" s="73">
        <f t="shared" si="12"/>
        <v>0</v>
      </c>
      <c r="AJ28" s="73">
        <f t="shared" si="13"/>
        <v>0</v>
      </c>
      <c r="AK28" s="73">
        <f t="shared" si="14"/>
        <v>0</v>
      </c>
      <c r="AV28" s="113" t="s">
        <v>45</v>
      </c>
      <c r="AW28" s="1">
        <f>+SUM(AW24:AW27)</f>
        <v>0</v>
      </c>
    </row>
    <row r="29" spans="2:52">
      <c r="B29" s="61"/>
      <c r="C29" s="63"/>
      <c r="D29" s="80"/>
      <c r="E29" s="57"/>
      <c r="F29" s="77"/>
      <c r="G29" s="78">
        <f t="shared" si="33"/>
        <v>0</v>
      </c>
      <c r="H29" s="79">
        <f t="shared" si="34"/>
        <v>0</v>
      </c>
      <c r="I29" s="92"/>
      <c r="J29" s="73">
        <f t="shared" si="15"/>
        <v>0</v>
      </c>
      <c r="K29" s="73">
        <f t="shared" si="16"/>
        <v>0</v>
      </c>
      <c r="L29" s="73">
        <f t="shared" si="17"/>
        <v>0</v>
      </c>
      <c r="M29" s="73">
        <f t="shared" si="18"/>
        <v>0</v>
      </c>
      <c r="N29" s="73">
        <f t="shared" si="19"/>
        <v>0</v>
      </c>
      <c r="O29" s="73">
        <f t="shared" si="20"/>
        <v>0</v>
      </c>
      <c r="P29" s="73">
        <f t="shared" si="21"/>
        <v>0</v>
      </c>
      <c r="Q29" s="73">
        <f t="shared" si="22"/>
        <v>0</v>
      </c>
      <c r="R29" s="73">
        <f t="shared" si="23"/>
        <v>0</v>
      </c>
      <c r="S29" s="73">
        <f t="shared" si="24"/>
        <v>0</v>
      </c>
      <c r="T29" s="73">
        <f t="shared" si="25"/>
        <v>0</v>
      </c>
      <c r="U29" s="73">
        <f t="shared" si="26"/>
        <v>0</v>
      </c>
      <c r="V29" s="73"/>
      <c r="W29" s="73"/>
      <c r="X29" s="73"/>
      <c r="Z29" s="73">
        <f t="shared" si="3"/>
        <v>0</v>
      </c>
      <c r="AA29" s="73">
        <f t="shared" si="4"/>
        <v>0</v>
      </c>
      <c r="AB29" s="73">
        <f t="shared" si="5"/>
        <v>0</v>
      </c>
      <c r="AC29" s="73">
        <f t="shared" si="6"/>
        <v>0</v>
      </c>
      <c r="AD29" s="73">
        <f t="shared" si="7"/>
        <v>0</v>
      </c>
      <c r="AE29" s="73">
        <f t="shared" si="8"/>
        <v>0</v>
      </c>
      <c r="AF29" s="73">
        <f t="shared" si="9"/>
        <v>0</v>
      </c>
      <c r="AG29" s="73">
        <f t="shared" si="10"/>
        <v>0</v>
      </c>
      <c r="AH29" s="73">
        <f t="shared" si="11"/>
        <v>0</v>
      </c>
      <c r="AI29" s="73">
        <f t="shared" si="12"/>
        <v>0</v>
      </c>
      <c r="AJ29" s="73">
        <f t="shared" si="13"/>
        <v>0</v>
      </c>
      <c r="AK29" s="73">
        <f t="shared" si="14"/>
        <v>0</v>
      </c>
      <c r="AV29" s="113"/>
      <c r="AW29" s="1"/>
    </row>
    <row r="30" spans="2:52" ht="17.25" thickBot="1">
      <c r="B30" s="61"/>
      <c r="C30" s="63"/>
      <c r="D30" s="80"/>
      <c r="E30" s="57"/>
      <c r="F30" s="77"/>
      <c r="G30" s="78">
        <f t="shared" si="33"/>
        <v>0</v>
      </c>
      <c r="H30" s="79">
        <f t="shared" si="34"/>
        <v>0</v>
      </c>
      <c r="I30" s="92"/>
      <c r="J30" s="73">
        <f t="shared" si="15"/>
        <v>0</v>
      </c>
      <c r="K30" s="73">
        <f t="shared" si="16"/>
        <v>0</v>
      </c>
      <c r="L30" s="73">
        <f t="shared" si="17"/>
        <v>0</v>
      </c>
      <c r="M30" s="73">
        <f t="shared" si="18"/>
        <v>0</v>
      </c>
      <c r="N30" s="73">
        <f t="shared" si="19"/>
        <v>0</v>
      </c>
      <c r="O30" s="73">
        <f t="shared" si="20"/>
        <v>0</v>
      </c>
      <c r="P30" s="73">
        <f t="shared" si="21"/>
        <v>0</v>
      </c>
      <c r="Q30" s="73">
        <f t="shared" si="22"/>
        <v>0</v>
      </c>
      <c r="R30" s="73">
        <f t="shared" si="23"/>
        <v>0</v>
      </c>
      <c r="S30" s="73">
        <f t="shared" si="24"/>
        <v>0</v>
      </c>
      <c r="T30" s="73">
        <f t="shared" si="25"/>
        <v>0</v>
      </c>
      <c r="U30" s="73">
        <f t="shared" si="26"/>
        <v>0</v>
      </c>
      <c r="V30" s="73"/>
      <c r="W30" s="73"/>
      <c r="X30" s="73"/>
      <c r="Z30" s="73">
        <f t="shared" si="3"/>
        <v>0</v>
      </c>
      <c r="AA30" s="73">
        <f t="shared" si="4"/>
        <v>0</v>
      </c>
      <c r="AB30" s="73">
        <f t="shared" si="5"/>
        <v>0</v>
      </c>
      <c r="AC30" s="73">
        <f t="shared" si="6"/>
        <v>0</v>
      </c>
      <c r="AD30" s="73">
        <f t="shared" si="7"/>
        <v>0</v>
      </c>
      <c r="AE30" s="73">
        <f t="shared" si="8"/>
        <v>0</v>
      </c>
      <c r="AF30" s="73">
        <f t="shared" si="9"/>
        <v>0</v>
      </c>
      <c r="AG30" s="73">
        <f t="shared" si="10"/>
        <v>0</v>
      </c>
      <c r="AH30" s="73">
        <f t="shared" si="11"/>
        <v>0</v>
      </c>
      <c r="AI30" s="73">
        <f t="shared" si="12"/>
        <v>0</v>
      </c>
      <c r="AJ30" s="73">
        <f t="shared" si="13"/>
        <v>0</v>
      </c>
      <c r="AK30" s="73">
        <f t="shared" si="14"/>
        <v>0</v>
      </c>
      <c r="AV30" s="1"/>
      <c r="AW30" s="1"/>
    </row>
    <row r="31" spans="2:52" ht="17.25" thickBot="1">
      <c r="B31" s="61"/>
      <c r="C31" s="63"/>
      <c r="D31" s="80"/>
      <c r="E31" s="57"/>
      <c r="F31" s="77"/>
      <c r="G31" s="78">
        <f t="shared" si="33"/>
        <v>0</v>
      </c>
      <c r="H31" s="79">
        <f t="shared" si="34"/>
        <v>0</v>
      </c>
      <c r="I31" s="92"/>
      <c r="J31" s="73">
        <f t="shared" si="15"/>
        <v>0</v>
      </c>
      <c r="K31" s="73">
        <f t="shared" si="16"/>
        <v>0</v>
      </c>
      <c r="L31" s="73">
        <f t="shared" si="17"/>
        <v>0</v>
      </c>
      <c r="M31" s="73">
        <f t="shared" si="18"/>
        <v>0</v>
      </c>
      <c r="N31" s="73">
        <f t="shared" si="19"/>
        <v>0</v>
      </c>
      <c r="O31" s="73">
        <f t="shared" si="20"/>
        <v>0</v>
      </c>
      <c r="P31" s="73">
        <f t="shared" si="21"/>
        <v>0</v>
      </c>
      <c r="Q31" s="73">
        <f t="shared" si="22"/>
        <v>0</v>
      </c>
      <c r="R31" s="73">
        <f t="shared" si="23"/>
        <v>0</v>
      </c>
      <c r="S31" s="73">
        <f t="shared" si="24"/>
        <v>0</v>
      </c>
      <c r="T31" s="73">
        <f t="shared" si="25"/>
        <v>0</v>
      </c>
      <c r="U31" s="73">
        <f t="shared" si="26"/>
        <v>0</v>
      </c>
      <c r="V31" s="73"/>
      <c r="W31" s="73"/>
      <c r="X31" s="73"/>
      <c r="Z31" s="73">
        <f t="shared" si="3"/>
        <v>0</v>
      </c>
      <c r="AA31" s="73">
        <f t="shared" si="4"/>
        <v>0</v>
      </c>
      <c r="AB31" s="73">
        <f t="shared" si="5"/>
        <v>0</v>
      </c>
      <c r="AC31" s="73">
        <f t="shared" si="6"/>
        <v>0</v>
      </c>
      <c r="AD31" s="73">
        <f t="shared" si="7"/>
        <v>0</v>
      </c>
      <c r="AE31" s="73">
        <f t="shared" si="8"/>
        <v>0</v>
      </c>
      <c r="AF31" s="73">
        <f t="shared" si="9"/>
        <v>0</v>
      </c>
      <c r="AG31" s="73">
        <f t="shared" si="10"/>
        <v>0</v>
      </c>
      <c r="AH31" s="73">
        <f t="shared" si="11"/>
        <v>0</v>
      </c>
      <c r="AI31" s="73">
        <f t="shared" si="12"/>
        <v>0</v>
      </c>
      <c r="AJ31" s="73">
        <f t="shared" si="13"/>
        <v>0</v>
      </c>
      <c r="AK31" s="73">
        <f t="shared" si="14"/>
        <v>0</v>
      </c>
      <c r="AV31" s="113" t="s">
        <v>82</v>
      </c>
      <c r="AW31" s="114">
        <f>AW28/2</f>
        <v>0</v>
      </c>
    </row>
    <row r="32" spans="2:52">
      <c r="B32" s="61"/>
      <c r="C32" s="63"/>
      <c r="D32" s="80"/>
      <c r="E32" s="57"/>
      <c r="F32" s="77"/>
      <c r="G32" s="78">
        <f t="shared" si="33"/>
        <v>0</v>
      </c>
      <c r="H32" s="79">
        <f t="shared" si="34"/>
        <v>0</v>
      </c>
      <c r="I32" s="92"/>
      <c r="J32" s="73">
        <f t="shared" si="15"/>
        <v>0</v>
      </c>
      <c r="K32" s="73">
        <f t="shared" si="16"/>
        <v>0</v>
      </c>
      <c r="L32" s="73">
        <f t="shared" si="17"/>
        <v>0</v>
      </c>
      <c r="M32" s="73">
        <f t="shared" si="18"/>
        <v>0</v>
      </c>
      <c r="N32" s="73">
        <f t="shared" si="19"/>
        <v>0</v>
      </c>
      <c r="O32" s="73">
        <f t="shared" si="20"/>
        <v>0</v>
      </c>
      <c r="P32" s="73">
        <f t="shared" si="21"/>
        <v>0</v>
      </c>
      <c r="Q32" s="73">
        <f t="shared" si="22"/>
        <v>0</v>
      </c>
      <c r="R32" s="73">
        <f t="shared" si="23"/>
        <v>0</v>
      </c>
      <c r="S32" s="73">
        <f t="shared" si="24"/>
        <v>0</v>
      </c>
      <c r="T32" s="73">
        <f t="shared" si="25"/>
        <v>0</v>
      </c>
      <c r="U32" s="73">
        <f t="shared" si="26"/>
        <v>0</v>
      </c>
      <c r="V32" s="73"/>
      <c r="W32" s="73"/>
      <c r="X32" s="73"/>
      <c r="Z32" s="73">
        <f t="shared" si="3"/>
        <v>0</v>
      </c>
      <c r="AA32" s="73">
        <f t="shared" si="4"/>
        <v>0</v>
      </c>
      <c r="AB32" s="73">
        <f t="shared" si="5"/>
        <v>0</v>
      </c>
      <c r="AC32" s="73">
        <f t="shared" si="6"/>
        <v>0</v>
      </c>
      <c r="AD32" s="73">
        <f t="shared" si="7"/>
        <v>0</v>
      </c>
      <c r="AE32" s="73">
        <f t="shared" si="8"/>
        <v>0</v>
      </c>
      <c r="AF32" s="73">
        <f t="shared" si="9"/>
        <v>0</v>
      </c>
      <c r="AG32" s="73">
        <f t="shared" si="10"/>
        <v>0</v>
      </c>
      <c r="AH32" s="73">
        <f t="shared" si="11"/>
        <v>0</v>
      </c>
      <c r="AI32" s="73">
        <f t="shared" si="12"/>
        <v>0</v>
      </c>
      <c r="AJ32" s="73">
        <f t="shared" si="13"/>
        <v>0</v>
      </c>
      <c r="AK32" s="73">
        <f t="shared" si="14"/>
        <v>0</v>
      </c>
    </row>
    <row r="33" spans="2:37">
      <c r="B33" s="61"/>
      <c r="C33" s="63"/>
      <c r="D33" s="80"/>
      <c r="E33" s="57"/>
      <c r="F33" s="77"/>
      <c r="G33" s="78">
        <f t="shared" si="33"/>
        <v>0</v>
      </c>
      <c r="H33" s="79">
        <f t="shared" si="34"/>
        <v>0</v>
      </c>
      <c r="I33" s="92"/>
      <c r="J33" s="73">
        <f t="shared" si="15"/>
        <v>0</v>
      </c>
      <c r="K33" s="73">
        <f t="shared" si="16"/>
        <v>0</v>
      </c>
      <c r="L33" s="73">
        <f t="shared" si="17"/>
        <v>0</v>
      </c>
      <c r="M33" s="73">
        <f t="shared" si="18"/>
        <v>0</v>
      </c>
      <c r="N33" s="73">
        <f t="shared" si="19"/>
        <v>0</v>
      </c>
      <c r="O33" s="73">
        <f t="shared" si="20"/>
        <v>0</v>
      </c>
      <c r="P33" s="73">
        <f t="shared" si="21"/>
        <v>0</v>
      </c>
      <c r="Q33" s="73">
        <f t="shared" si="22"/>
        <v>0</v>
      </c>
      <c r="R33" s="73">
        <f t="shared" si="23"/>
        <v>0</v>
      </c>
      <c r="S33" s="73">
        <f t="shared" si="24"/>
        <v>0</v>
      </c>
      <c r="T33" s="73">
        <f t="shared" si="25"/>
        <v>0</v>
      </c>
      <c r="U33" s="73">
        <f t="shared" si="26"/>
        <v>0</v>
      </c>
      <c r="V33" s="73"/>
      <c r="W33" s="73"/>
      <c r="X33" s="73"/>
      <c r="Z33" s="73">
        <f t="shared" si="3"/>
        <v>0</v>
      </c>
      <c r="AA33" s="73">
        <f t="shared" si="4"/>
        <v>0</v>
      </c>
      <c r="AB33" s="73">
        <f t="shared" si="5"/>
        <v>0</v>
      </c>
      <c r="AC33" s="73">
        <f t="shared" si="6"/>
        <v>0</v>
      </c>
      <c r="AD33" s="73">
        <f t="shared" si="7"/>
        <v>0</v>
      </c>
      <c r="AE33" s="73">
        <f t="shared" si="8"/>
        <v>0</v>
      </c>
      <c r="AF33" s="73">
        <f t="shared" si="9"/>
        <v>0</v>
      </c>
      <c r="AG33" s="73">
        <f t="shared" si="10"/>
        <v>0</v>
      </c>
      <c r="AH33" s="73">
        <f t="shared" si="11"/>
        <v>0</v>
      </c>
      <c r="AI33" s="73">
        <f t="shared" si="12"/>
        <v>0</v>
      </c>
      <c r="AJ33" s="73">
        <f t="shared" si="13"/>
        <v>0</v>
      </c>
      <c r="AK33" s="73">
        <f t="shared" si="14"/>
        <v>0</v>
      </c>
    </row>
    <row r="34" spans="2:37">
      <c r="B34" s="61"/>
      <c r="C34" s="63"/>
      <c r="D34" s="80"/>
      <c r="E34" s="57"/>
      <c r="F34" s="77"/>
      <c r="G34" s="78">
        <f t="shared" si="33"/>
        <v>0</v>
      </c>
      <c r="H34" s="79">
        <f t="shared" si="34"/>
        <v>0</v>
      </c>
      <c r="I34" s="92"/>
      <c r="J34" s="73">
        <f t="shared" si="15"/>
        <v>0</v>
      </c>
      <c r="K34" s="73">
        <f t="shared" si="16"/>
        <v>0</v>
      </c>
      <c r="L34" s="73">
        <f t="shared" si="17"/>
        <v>0</v>
      </c>
      <c r="M34" s="73">
        <f t="shared" si="18"/>
        <v>0</v>
      </c>
      <c r="N34" s="73">
        <f t="shared" si="19"/>
        <v>0</v>
      </c>
      <c r="O34" s="73">
        <f t="shared" si="20"/>
        <v>0</v>
      </c>
      <c r="P34" s="73">
        <f t="shared" si="21"/>
        <v>0</v>
      </c>
      <c r="Q34" s="73">
        <f t="shared" si="22"/>
        <v>0</v>
      </c>
      <c r="R34" s="73">
        <f t="shared" si="23"/>
        <v>0</v>
      </c>
      <c r="S34" s="73">
        <f t="shared" si="24"/>
        <v>0</v>
      </c>
      <c r="T34" s="73">
        <f t="shared" si="25"/>
        <v>0</v>
      </c>
      <c r="U34" s="73">
        <f t="shared" si="26"/>
        <v>0</v>
      </c>
      <c r="V34" s="73"/>
      <c r="W34" s="73"/>
      <c r="X34" s="73"/>
      <c r="Z34" s="73">
        <f t="shared" si="3"/>
        <v>0</v>
      </c>
      <c r="AA34" s="73">
        <f t="shared" si="4"/>
        <v>0</v>
      </c>
      <c r="AB34" s="73">
        <f t="shared" si="5"/>
        <v>0</v>
      </c>
      <c r="AC34" s="73">
        <f t="shared" si="6"/>
        <v>0</v>
      </c>
      <c r="AD34" s="73">
        <f t="shared" si="7"/>
        <v>0</v>
      </c>
      <c r="AE34" s="73">
        <f t="shared" si="8"/>
        <v>0</v>
      </c>
      <c r="AF34" s="73">
        <f t="shared" si="9"/>
        <v>0</v>
      </c>
      <c r="AG34" s="73">
        <f t="shared" si="10"/>
        <v>0</v>
      </c>
      <c r="AH34" s="73">
        <f t="shared" si="11"/>
        <v>0</v>
      </c>
      <c r="AI34" s="73">
        <f t="shared" si="12"/>
        <v>0</v>
      </c>
      <c r="AJ34" s="73">
        <f t="shared" si="13"/>
        <v>0</v>
      </c>
      <c r="AK34" s="73">
        <f t="shared" si="14"/>
        <v>0</v>
      </c>
    </row>
    <row r="35" spans="2:37">
      <c r="B35" s="61"/>
      <c r="C35" s="63"/>
      <c r="D35" s="80"/>
      <c r="E35" s="57"/>
      <c r="F35" s="77"/>
      <c r="G35" s="78">
        <f t="shared" si="33"/>
        <v>0</v>
      </c>
      <c r="H35" s="79">
        <f t="shared" si="34"/>
        <v>0</v>
      </c>
      <c r="I35" s="92"/>
      <c r="J35" s="73">
        <f t="shared" si="15"/>
        <v>0</v>
      </c>
      <c r="K35" s="73">
        <f t="shared" si="16"/>
        <v>0</v>
      </c>
      <c r="L35" s="73">
        <f t="shared" si="17"/>
        <v>0</v>
      </c>
      <c r="M35" s="73">
        <f t="shared" si="18"/>
        <v>0</v>
      </c>
      <c r="N35" s="73">
        <f t="shared" si="19"/>
        <v>0</v>
      </c>
      <c r="O35" s="73">
        <f t="shared" si="20"/>
        <v>0</v>
      </c>
      <c r="P35" s="73">
        <f t="shared" si="21"/>
        <v>0</v>
      </c>
      <c r="Q35" s="73">
        <f t="shared" si="22"/>
        <v>0</v>
      </c>
      <c r="R35" s="73">
        <f t="shared" si="23"/>
        <v>0</v>
      </c>
      <c r="S35" s="73">
        <f t="shared" si="24"/>
        <v>0</v>
      </c>
      <c r="T35" s="73">
        <f t="shared" si="25"/>
        <v>0</v>
      </c>
      <c r="U35" s="73">
        <f t="shared" si="26"/>
        <v>0</v>
      </c>
      <c r="V35" s="73"/>
      <c r="W35" s="73"/>
      <c r="X35" s="73"/>
      <c r="Z35" s="73">
        <f t="shared" si="3"/>
        <v>0</v>
      </c>
      <c r="AA35" s="73">
        <f t="shared" si="4"/>
        <v>0</v>
      </c>
      <c r="AB35" s="73">
        <f t="shared" si="5"/>
        <v>0</v>
      </c>
      <c r="AC35" s="73">
        <f t="shared" si="6"/>
        <v>0</v>
      </c>
      <c r="AD35" s="73">
        <f t="shared" si="7"/>
        <v>0</v>
      </c>
      <c r="AE35" s="73">
        <f t="shared" si="8"/>
        <v>0</v>
      </c>
      <c r="AF35" s="73">
        <f t="shared" si="9"/>
        <v>0</v>
      </c>
      <c r="AG35" s="73">
        <f t="shared" si="10"/>
        <v>0</v>
      </c>
      <c r="AH35" s="73">
        <f t="shared" si="11"/>
        <v>0</v>
      </c>
      <c r="AI35" s="73">
        <f t="shared" si="12"/>
        <v>0</v>
      </c>
      <c r="AJ35" s="73">
        <f t="shared" si="13"/>
        <v>0</v>
      </c>
      <c r="AK35" s="73">
        <f t="shared" si="14"/>
        <v>0</v>
      </c>
    </row>
    <row r="36" spans="2:37">
      <c r="B36" s="61"/>
      <c r="C36" s="63"/>
      <c r="D36" s="80"/>
      <c r="E36" s="57"/>
      <c r="F36" s="77"/>
      <c r="G36" s="78">
        <f t="shared" si="33"/>
        <v>0</v>
      </c>
      <c r="H36" s="79">
        <f t="shared" si="34"/>
        <v>0</v>
      </c>
      <c r="I36" s="92"/>
      <c r="J36" s="73">
        <f t="shared" si="15"/>
        <v>0</v>
      </c>
      <c r="K36" s="73">
        <f t="shared" si="16"/>
        <v>0</v>
      </c>
      <c r="L36" s="73">
        <f t="shared" si="17"/>
        <v>0</v>
      </c>
      <c r="M36" s="73">
        <f t="shared" si="18"/>
        <v>0</v>
      </c>
      <c r="N36" s="73">
        <f t="shared" si="19"/>
        <v>0</v>
      </c>
      <c r="O36" s="73">
        <f t="shared" si="20"/>
        <v>0</v>
      </c>
      <c r="P36" s="73">
        <f t="shared" si="21"/>
        <v>0</v>
      </c>
      <c r="Q36" s="73">
        <f t="shared" si="22"/>
        <v>0</v>
      </c>
      <c r="R36" s="73">
        <f t="shared" si="23"/>
        <v>0</v>
      </c>
      <c r="S36" s="73">
        <f t="shared" si="24"/>
        <v>0</v>
      </c>
      <c r="T36" s="73">
        <f t="shared" si="25"/>
        <v>0</v>
      </c>
      <c r="U36" s="73">
        <f t="shared" si="26"/>
        <v>0</v>
      </c>
      <c r="V36" s="73"/>
      <c r="W36" s="73"/>
      <c r="X36" s="73"/>
      <c r="Z36" s="73">
        <f t="shared" si="3"/>
        <v>0</v>
      </c>
      <c r="AA36" s="73">
        <f t="shared" si="4"/>
        <v>0</v>
      </c>
      <c r="AB36" s="73">
        <f t="shared" si="5"/>
        <v>0</v>
      </c>
      <c r="AC36" s="73">
        <f t="shared" si="6"/>
        <v>0</v>
      </c>
      <c r="AD36" s="73">
        <f t="shared" si="7"/>
        <v>0</v>
      </c>
      <c r="AE36" s="73">
        <f t="shared" si="8"/>
        <v>0</v>
      </c>
      <c r="AF36" s="73">
        <f t="shared" si="9"/>
        <v>0</v>
      </c>
      <c r="AG36" s="73">
        <f t="shared" si="10"/>
        <v>0</v>
      </c>
      <c r="AH36" s="73">
        <f t="shared" si="11"/>
        <v>0</v>
      </c>
      <c r="AI36" s="73">
        <f t="shared" si="12"/>
        <v>0</v>
      </c>
      <c r="AJ36" s="73">
        <f t="shared" si="13"/>
        <v>0</v>
      </c>
      <c r="AK36" s="73">
        <f t="shared" si="14"/>
        <v>0</v>
      </c>
    </row>
    <row r="37" spans="2:37">
      <c r="B37" s="61"/>
      <c r="C37" s="63"/>
      <c r="D37" s="80"/>
      <c r="E37" s="57"/>
      <c r="F37" s="77"/>
      <c r="G37" s="78">
        <f t="shared" si="33"/>
        <v>0</v>
      </c>
      <c r="H37" s="79">
        <f t="shared" si="34"/>
        <v>0</v>
      </c>
      <c r="I37" s="92"/>
      <c r="J37" s="73">
        <f t="shared" si="15"/>
        <v>0</v>
      </c>
      <c r="K37" s="73">
        <f t="shared" si="16"/>
        <v>0</v>
      </c>
      <c r="L37" s="73">
        <f t="shared" si="17"/>
        <v>0</v>
      </c>
      <c r="M37" s="73">
        <f t="shared" si="18"/>
        <v>0</v>
      </c>
      <c r="N37" s="73">
        <f t="shared" si="19"/>
        <v>0</v>
      </c>
      <c r="O37" s="73">
        <f t="shared" si="20"/>
        <v>0</v>
      </c>
      <c r="P37" s="73">
        <f t="shared" si="21"/>
        <v>0</v>
      </c>
      <c r="Q37" s="73">
        <f t="shared" si="22"/>
        <v>0</v>
      </c>
      <c r="R37" s="73">
        <f t="shared" si="23"/>
        <v>0</v>
      </c>
      <c r="S37" s="73">
        <f t="shared" si="24"/>
        <v>0</v>
      </c>
      <c r="T37" s="73">
        <f t="shared" si="25"/>
        <v>0</v>
      </c>
      <c r="U37" s="73">
        <f t="shared" si="26"/>
        <v>0</v>
      </c>
      <c r="V37" s="73"/>
      <c r="W37" s="73"/>
      <c r="X37" s="73"/>
      <c r="Z37" s="73">
        <f t="shared" si="3"/>
        <v>0</v>
      </c>
      <c r="AA37" s="73">
        <f t="shared" si="4"/>
        <v>0</v>
      </c>
      <c r="AB37" s="73">
        <f t="shared" si="5"/>
        <v>0</v>
      </c>
      <c r="AC37" s="73">
        <f t="shared" si="6"/>
        <v>0</v>
      </c>
      <c r="AD37" s="73">
        <f t="shared" si="7"/>
        <v>0</v>
      </c>
      <c r="AE37" s="73">
        <f t="shared" si="8"/>
        <v>0</v>
      </c>
      <c r="AF37" s="73">
        <f t="shared" si="9"/>
        <v>0</v>
      </c>
      <c r="AG37" s="73">
        <f t="shared" si="10"/>
        <v>0</v>
      </c>
      <c r="AH37" s="73">
        <f t="shared" si="11"/>
        <v>0</v>
      </c>
      <c r="AI37" s="73">
        <f t="shared" si="12"/>
        <v>0</v>
      </c>
      <c r="AJ37" s="73">
        <f t="shared" si="13"/>
        <v>0</v>
      </c>
      <c r="AK37" s="73">
        <f t="shared" si="14"/>
        <v>0</v>
      </c>
    </row>
    <row r="38" spans="2:37">
      <c r="B38" s="61"/>
      <c r="C38" s="63"/>
      <c r="D38" s="80"/>
      <c r="E38" s="57"/>
      <c r="F38" s="77"/>
      <c r="G38" s="78">
        <f t="shared" si="33"/>
        <v>0</v>
      </c>
      <c r="H38" s="79">
        <f t="shared" si="34"/>
        <v>0</v>
      </c>
      <c r="I38" s="92"/>
      <c r="J38" s="73">
        <f t="shared" si="15"/>
        <v>0</v>
      </c>
      <c r="K38" s="73">
        <f t="shared" si="16"/>
        <v>0</v>
      </c>
      <c r="L38" s="73">
        <f t="shared" si="17"/>
        <v>0</v>
      </c>
      <c r="M38" s="73">
        <f t="shared" si="18"/>
        <v>0</v>
      </c>
      <c r="N38" s="73">
        <f t="shared" si="19"/>
        <v>0</v>
      </c>
      <c r="O38" s="73">
        <f t="shared" si="20"/>
        <v>0</v>
      </c>
      <c r="P38" s="73">
        <f t="shared" si="21"/>
        <v>0</v>
      </c>
      <c r="Q38" s="73">
        <f t="shared" si="22"/>
        <v>0</v>
      </c>
      <c r="R38" s="73">
        <f t="shared" si="23"/>
        <v>0</v>
      </c>
      <c r="S38" s="73">
        <f t="shared" si="24"/>
        <v>0</v>
      </c>
      <c r="T38" s="73">
        <f t="shared" si="25"/>
        <v>0</v>
      </c>
      <c r="U38" s="73">
        <f t="shared" si="26"/>
        <v>0</v>
      </c>
      <c r="V38" s="73"/>
      <c r="W38" s="73"/>
      <c r="X38" s="73"/>
      <c r="Z38" s="73">
        <f t="shared" si="3"/>
        <v>0</v>
      </c>
      <c r="AA38" s="73">
        <f t="shared" si="4"/>
        <v>0</v>
      </c>
      <c r="AB38" s="73">
        <f t="shared" si="5"/>
        <v>0</v>
      </c>
      <c r="AC38" s="73">
        <f t="shared" si="6"/>
        <v>0</v>
      </c>
      <c r="AD38" s="73">
        <f t="shared" si="7"/>
        <v>0</v>
      </c>
      <c r="AE38" s="73">
        <f t="shared" si="8"/>
        <v>0</v>
      </c>
      <c r="AF38" s="73">
        <f t="shared" si="9"/>
        <v>0</v>
      </c>
      <c r="AG38" s="73">
        <f t="shared" si="10"/>
        <v>0</v>
      </c>
      <c r="AH38" s="73">
        <f t="shared" si="11"/>
        <v>0</v>
      </c>
      <c r="AI38" s="73">
        <f t="shared" si="12"/>
        <v>0</v>
      </c>
      <c r="AJ38" s="73">
        <f t="shared" si="13"/>
        <v>0</v>
      </c>
      <c r="AK38" s="73">
        <f t="shared" si="14"/>
        <v>0</v>
      </c>
    </row>
    <row r="39" spans="2:37">
      <c r="B39" s="61"/>
      <c r="C39" s="63"/>
      <c r="D39" s="80"/>
      <c r="E39" s="57"/>
      <c r="F39" s="77"/>
      <c r="G39" s="78">
        <f t="shared" si="33"/>
        <v>0</v>
      </c>
      <c r="H39" s="79">
        <f t="shared" si="34"/>
        <v>0</v>
      </c>
      <c r="I39" s="92"/>
      <c r="J39" s="73">
        <f t="shared" si="15"/>
        <v>0</v>
      </c>
      <c r="K39" s="73">
        <f t="shared" si="16"/>
        <v>0</v>
      </c>
      <c r="L39" s="73">
        <f t="shared" si="17"/>
        <v>0</v>
      </c>
      <c r="M39" s="73">
        <f t="shared" si="18"/>
        <v>0</v>
      </c>
      <c r="N39" s="73">
        <f t="shared" si="19"/>
        <v>0</v>
      </c>
      <c r="O39" s="73">
        <f t="shared" si="20"/>
        <v>0</v>
      </c>
      <c r="P39" s="73">
        <f t="shared" si="21"/>
        <v>0</v>
      </c>
      <c r="Q39" s="73">
        <f t="shared" si="22"/>
        <v>0</v>
      </c>
      <c r="R39" s="73">
        <f t="shared" si="23"/>
        <v>0</v>
      </c>
      <c r="S39" s="73">
        <f t="shared" si="24"/>
        <v>0</v>
      </c>
      <c r="T39" s="73">
        <f t="shared" si="25"/>
        <v>0</v>
      </c>
      <c r="U39" s="73">
        <f t="shared" si="26"/>
        <v>0</v>
      </c>
      <c r="V39" s="73"/>
      <c r="W39" s="73"/>
      <c r="X39" s="73"/>
      <c r="Z39" s="73">
        <f t="shared" si="3"/>
        <v>0</v>
      </c>
      <c r="AA39" s="73">
        <f t="shared" si="4"/>
        <v>0</v>
      </c>
      <c r="AB39" s="73">
        <f t="shared" si="5"/>
        <v>0</v>
      </c>
      <c r="AC39" s="73">
        <f t="shared" si="6"/>
        <v>0</v>
      </c>
      <c r="AD39" s="73">
        <f t="shared" si="7"/>
        <v>0</v>
      </c>
      <c r="AE39" s="73">
        <f t="shared" si="8"/>
        <v>0</v>
      </c>
      <c r="AF39" s="73">
        <f t="shared" si="9"/>
        <v>0</v>
      </c>
      <c r="AG39" s="73">
        <f t="shared" si="10"/>
        <v>0</v>
      </c>
      <c r="AH39" s="73">
        <f t="shared" si="11"/>
        <v>0</v>
      </c>
      <c r="AI39" s="73">
        <f t="shared" si="12"/>
        <v>0</v>
      </c>
      <c r="AJ39" s="73">
        <f t="shared" si="13"/>
        <v>0</v>
      </c>
      <c r="AK39" s="73">
        <f t="shared" si="14"/>
        <v>0</v>
      </c>
    </row>
    <row r="40" spans="2:37">
      <c r="B40" s="61"/>
      <c r="C40" s="63"/>
      <c r="D40" s="80"/>
      <c r="E40" s="57"/>
      <c r="F40" s="77"/>
      <c r="G40" s="78">
        <f t="shared" si="33"/>
        <v>0</v>
      </c>
      <c r="H40" s="79">
        <f t="shared" si="34"/>
        <v>0</v>
      </c>
      <c r="I40" s="92"/>
      <c r="J40" s="73">
        <f t="shared" si="15"/>
        <v>0</v>
      </c>
      <c r="K40" s="73">
        <f t="shared" si="16"/>
        <v>0</v>
      </c>
      <c r="L40" s="73">
        <f t="shared" si="17"/>
        <v>0</v>
      </c>
      <c r="M40" s="73">
        <f t="shared" si="18"/>
        <v>0</v>
      </c>
      <c r="N40" s="73">
        <f t="shared" si="19"/>
        <v>0</v>
      </c>
      <c r="O40" s="73">
        <f t="shared" si="20"/>
        <v>0</v>
      </c>
      <c r="P40" s="73">
        <f t="shared" si="21"/>
        <v>0</v>
      </c>
      <c r="Q40" s="73">
        <f t="shared" si="22"/>
        <v>0</v>
      </c>
      <c r="R40" s="73">
        <f t="shared" si="23"/>
        <v>0</v>
      </c>
      <c r="S40" s="73">
        <f t="shared" si="24"/>
        <v>0</v>
      </c>
      <c r="T40" s="73">
        <f t="shared" si="25"/>
        <v>0</v>
      </c>
      <c r="U40" s="73">
        <f t="shared" si="26"/>
        <v>0</v>
      </c>
      <c r="V40" s="73"/>
      <c r="W40" s="73"/>
      <c r="X40" s="73"/>
      <c r="Z40" s="73">
        <f t="shared" si="3"/>
        <v>0</v>
      </c>
      <c r="AA40" s="73">
        <f t="shared" si="4"/>
        <v>0</v>
      </c>
      <c r="AB40" s="73">
        <f t="shared" si="5"/>
        <v>0</v>
      </c>
      <c r="AC40" s="73">
        <f t="shared" si="6"/>
        <v>0</v>
      </c>
      <c r="AD40" s="73">
        <f t="shared" si="7"/>
        <v>0</v>
      </c>
      <c r="AE40" s="73">
        <f t="shared" si="8"/>
        <v>0</v>
      </c>
      <c r="AF40" s="73">
        <f t="shared" si="9"/>
        <v>0</v>
      </c>
      <c r="AG40" s="73">
        <f t="shared" si="10"/>
        <v>0</v>
      </c>
      <c r="AH40" s="73">
        <f t="shared" si="11"/>
        <v>0</v>
      </c>
      <c r="AI40" s="73">
        <f t="shared" si="12"/>
        <v>0</v>
      </c>
      <c r="AJ40" s="73">
        <f t="shared" si="13"/>
        <v>0</v>
      </c>
      <c r="AK40" s="73">
        <f t="shared" si="14"/>
        <v>0</v>
      </c>
    </row>
    <row r="41" spans="2:37">
      <c r="B41" s="61"/>
      <c r="C41" s="63"/>
      <c r="D41" s="80"/>
      <c r="E41" s="57"/>
      <c r="F41" s="77"/>
      <c r="G41" s="78">
        <f t="shared" si="33"/>
        <v>0</v>
      </c>
      <c r="H41" s="79">
        <f t="shared" si="34"/>
        <v>0</v>
      </c>
      <c r="I41" s="92"/>
      <c r="J41" s="73">
        <f t="shared" si="15"/>
        <v>0</v>
      </c>
      <c r="K41" s="73">
        <f t="shared" si="16"/>
        <v>0</v>
      </c>
      <c r="L41" s="73">
        <f t="shared" si="17"/>
        <v>0</v>
      </c>
      <c r="M41" s="73">
        <f t="shared" si="18"/>
        <v>0</v>
      </c>
      <c r="N41" s="73">
        <f t="shared" si="19"/>
        <v>0</v>
      </c>
      <c r="O41" s="73">
        <f t="shared" si="20"/>
        <v>0</v>
      </c>
      <c r="P41" s="73">
        <f t="shared" si="21"/>
        <v>0</v>
      </c>
      <c r="Q41" s="73">
        <f t="shared" si="22"/>
        <v>0</v>
      </c>
      <c r="R41" s="73">
        <f t="shared" si="23"/>
        <v>0</v>
      </c>
      <c r="S41" s="73">
        <f t="shared" si="24"/>
        <v>0</v>
      </c>
      <c r="T41" s="73">
        <f t="shared" si="25"/>
        <v>0</v>
      </c>
      <c r="U41" s="73">
        <f t="shared" si="26"/>
        <v>0</v>
      </c>
      <c r="V41" s="73"/>
      <c r="W41" s="73"/>
      <c r="X41" s="73"/>
      <c r="Z41" s="73">
        <f t="shared" si="3"/>
        <v>0</v>
      </c>
      <c r="AA41" s="73">
        <f t="shared" si="4"/>
        <v>0</v>
      </c>
      <c r="AB41" s="73">
        <f t="shared" si="5"/>
        <v>0</v>
      </c>
      <c r="AC41" s="73">
        <f t="shared" si="6"/>
        <v>0</v>
      </c>
      <c r="AD41" s="73">
        <f t="shared" si="7"/>
        <v>0</v>
      </c>
      <c r="AE41" s="73">
        <f t="shared" si="8"/>
        <v>0</v>
      </c>
      <c r="AF41" s="73">
        <f t="shared" si="9"/>
        <v>0</v>
      </c>
      <c r="AG41" s="73">
        <f t="shared" si="10"/>
        <v>0</v>
      </c>
      <c r="AH41" s="73">
        <f t="shared" si="11"/>
        <v>0</v>
      </c>
      <c r="AI41" s="73">
        <f t="shared" si="12"/>
        <v>0</v>
      </c>
      <c r="AJ41" s="73">
        <f t="shared" si="13"/>
        <v>0</v>
      </c>
      <c r="AK41" s="73">
        <f t="shared" si="14"/>
        <v>0</v>
      </c>
    </row>
    <row r="42" spans="2:37">
      <c r="B42" s="61"/>
      <c r="C42" s="63"/>
      <c r="D42" s="80"/>
      <c r="E42" s="57"/>
      <c r="F42" s="77"/>
      <c r="G42" s="78">
        <f t="shared" si="33"/>
        <v>0</v>
      </c>
      <c r="H42" s="79">
        <f t="shared" si="34"/>
        <v>0</v>
      </c>
      <c r="I42" s="92"/>
      <c r="J42" s="73">
        <f t="shared" si="15"/>
        <v>0</v>
      </c>
      <c r="K42" s="73">
        <f t="shared" si="16"/>
        <v>0</v>
      </c>
      <c r="L42" s="73">
        <f t="shared" si="17"/>
        <v>0</v>
      </c>
      <c r="M42" s="73">
        <f t="shared" si="18"/>
        <v>0</v>
      </c>
      <c r="N42" s="73">
        <f t="shared" si="19"/>
        <v>0</v>
      </c>
      <c r="O42" s="73">
        <f t="shared" si="20"/>
        <v>0</v>
      </c>
      <c r="P42" s="73">
        <f t="shared" si="21"/>
        <v>0</v>
      </c>
      <c r="Q42" s="73">
        <f t="shared" si="22"/>
        <v>0</v>
      </c>
      <c r="R42" s="73">
        <f t="shared" si="23"/>
        <v>0</v>
      </c>
      <c r="S42" s="73">
        <f t="shared" si="24"/>
        <v>0</v>
      </c>
      <c r="T42" s="73">
        <f t="shared" si="25"/>
        <v>0</v>
      </c>
      <c r="U42" s="73">
        <f t="shared" si="26"/>
        <v>0</v>
      </c>
      <c r="V42" s="73"/>
      <c r="W42" s="73"/>
      <c r="X42" s="73"/>
      <c r="Z42" s="73">
        <f t="shared" si="3"/>
        <v>0</v>
      </c>
      <c r="AA42" s="73">
        <f t="shared" si="4"/>
        <v>0</v>
      </c>
      <c r="AB42" s="73">
        <f t="shared" si="5"/>
        <v>0</v>
      </c>
      <c r="AC42" s="73">
        <f t="shared" si="6"/>
        <v>0</v>
      </c>
      <c r="AD42" s="73">
        <f t="shared" si="7"/>
        <v>0</v>
      </c>
      <c r="AE42" s="73">
        <f t="shared" si="8"/>
        <v>0</v>
      </c>
      <c r="AF42" s="73">
        <f t="shared" si="9"/>
        <v>0</v>
      </c>
      <c r="AG42" s="73">
        <f t="shared" si="10"/>
        <v>0</v>
      </c>
      <c r="AH42" s="73">
        <f t="shared" si="11"/>
        <v>0</v>
      </c>
      <c r="AI42" s="73">
        <f t="shared" si="12"/>
        <v>0</v>
      </c>
      <c r="AJ42" s="73">
        <f t="shared" si="13"/>
        <v>0</v>
      </c>
      <c r="AK42" s="73">
        <f t="shared" si="14"/>
        <v>0</v>
      </c>
    </row>
    <row r="43" spans="2:37">
      <c r="B43" s="61"/>
      <c r="C43" s="63"/>
      <c r="D43" s="80"/>
      <c r="E43" s="57"/>
      <c r="F43" s="77"/>
      <c r="G43" s="78">
        <f t="shared" si="33"/>
        <v>0</v>
      </c>
      <c r="H43" s="79">
        <f t="shared" si="34"/>
        <v>0</v>
      </c>
      <c r="I43" s="92"/>
      <c r="J43" s="73">
        <f t="shared" si="15"/>
        <v>0</v>
      </c>
      <c r="K43" s="73">
        <f t="shared" si="16"/>
        <v>0</v>
      </c>
      <c r="L43" s="73">
        <f t="shared" si="17"/>
        <v>0</v>
      </c>
      <c r="M43" s="73">
        <f t="shared" si="18"/>
        <v>0</v>
      </c>
      <c r="N43" s="73">
        <f t="shared" si="19"/>
        <v>0</v>
      </c>
      <c r="O43" s="73">
        <f t="shared" si="20"/>
        <v>0</v>
      </c>
      <c r="P43" s="73">
        <f t="shared" si="21"/>
        <v>0</v>
      </c>
      <c r="Q43" s="73">
        <f t="shared" si="22"/>
        <v>0</v>
      </c>
      <c r="R43" s="73">
        <f t="shared" si="23"/>
        <v>0</v>
      </c>
      <c r="S43" s="73">
        <f t="shared" si="24"/>
        <v>0</v>
      </c>
      <c r="T43" s="73">
        <f t="shared" si="25"/>
        <v>0</v>
      </c>
      <c r="U43" s="73">
        <f t="shared" si="26"/>
        <v>0</v>
      </c>
      <c r="V43" s="73"/>
      <c r="W43" s="73"/>
      <c r="X43" s="73"/>
      <c r="Z43" s="73">
        <f t="shared" si="3"/>
        <v>0</v>
      </c>
      <c r="AA43" s="73">
        <f t="shared" si="4"/>
        <v>0</v>
      </c>
      <c r="AB43" s="73">
        <f t="shared" si="5"/>
        <v>0</v>
      </c>
      <c r="AC43" s="73">
        <f t="shared" si="6"/>
        <v>0</v>
      </c>
      <c r="AD43" s="73">
        <f t="shared" si="7"/>
        <v>0</v>
      </c>
      <c r="AE43" s="73">
        <f t="shared" si="8"/>
        <v>0</v>
      </c>
      <c r="AF43" s="73">
        <f t="shared" si="9"/>
        <v>0</v>
      </c>
      <c r="AG43" s="73">
        <f t="shared" si="10"/>
        <v>0</v>
      </c>
      <c r="AH43" s="73">
        <f t="shared" si="11"/>
        <v>0</v>
      </c>
      <c r="AI43" s="73">
        <f t="shared" si="12"/>
        <v>0</v>
      </c>
      <c r="AJ43" s="73">
        <f t="shared" si="13"/>
        <v>0</v>
      </c>
      <c r="AK43" s="73">
        <f t="shared" si="14"/>
        <v>0</v>
      </c>
    </row>
    <row r="44" spans="2:37">
      <c r="B44" s="61"/>
      <c r="C44" s="63"/>
      <c r="D44" s="80"/>
      <c r="E44" s="57"/>
      <c r="F44" s="77"/>
      <c r="G44" s="78">
        <f t="shared" si="33"/>
        <v>0</v>
      </c>
      <c r="H44" s="79">
        <f t="shared" si="34"/>
        <v>0</v>
      </c>
      <c r="I44" s="92"/>
      <c r="J44" s="73">
        <f t="shared" si="15"/>
        <v>0</v>
      </c>
      <c r="K44" s="73">
        <f t="shared" si="16"/>
        <v>0</v>
      </c>
      <c r="L44" s="73">
        <f t="shared" si="17"/>
        <v>0</v>
      </c>
      <c r="M44" s="73">
        <f t="shared" si="18"/>
        <v>0</v>
      </c>
      <c r="N44" s="73">
        <f t="shared" si="19"/>
        <v>0</v>
      </c>
      <c r="O44" s="73">
        <f t="shared" si="20"/>
        <v>0</v>
      </c>
      <c r="P44" s="73">
        <f t="shared" si="21"/>
        <v>0</v>
      </c>
      <c r="Q44" s="73">
        <f t="shared" si="22"/>
        <v>0</v>
      </c>
      <c r="R44" s="73">
        <f t="shared" si="23"/>
        <v>0</v>
      </c>
      <c r="S44" s="73">
        <f t="shared" si="24"/>
        <v>0</v>
      </c>
      <c r="T44" s="73">
        <f t="shared" si="25"/>
        <v>0</v>
      </c>
      <c r="U44" s="73">
        <f t="shared" si="26"/>
        <v>0</v>
      </c>
      <c r="V44" s="73"/>
      <c r="W44" s="73"/>
      <c r="X44" s="73"/>
      <c r="Z44" s="73">
        <f t="shared" si="3"/>
        <v>0</v>
      </c>
      <c r="AA44" s="73">
        <f t="shared" si="4"/>
        <v>0</v>
      </c>
      <c r="AB44" s="73">
        <f t="shared" si="5"/>
        <v>0</v>
      </c>
      <c r="AC44" s="73">
        <f t="shared" si="6"/>
        <v>0</v>
      </c>
      <c r="AD44" s="73">
        <f t="shared" si="7"/>
        <v>0</v>
      </c>
      <c r="AE44" s="73">
        <f t="shared" si="8"/>
        <v>0</v>
      </c>
      <c r="AF44" s="73">
        <f t="shared" si="9"/>
        <v>0</v>
      </c>
      <c r="AG44" s="73">
        <f t="shared" si="10"/>
        <v>0</v>
      </c>
      <c r="AH44" s="73">
        <f t="shared" si="11"/>
        <v>0</v>
      </c>
      <c r="AI44" s="73">
        <f t="shared" si="12"/>
        <v>0</v>
      </c>
      <c r="AJ44" s="73">
        <f t="shared" si="13"/>
        <v>0</v>
      </c>
      <c r="AK44" s="73">
        <f t="shared" si="14"/>
        <v>0</v>
      </c>
    </row>
    <row r="45" spans="2:37">
      <c r="B45" s="61"/>
      <c r="C45" s="63"/>
      <c r="D45" s="80"/>
      <c r="E45" s="57"/>
      <c r="F45" s="77"/>
      <c r="G45" s="78">
        <f t="shared" si="33"/>
        <v>0</v>
      </c>
      <c r="H45" s="79">
        <f t="shared" si="34"/>
        <v>0</v>
      </c>
      <c r="I45" s="92"/>
      <c r="J45" s="73">
        <f t="shared" si="15"/>
        <v>0</v>
      </c>
      <c r="K45" s="73">
        <f t="shared" si="16"/>
        <v>0</v>
      </c>
      <c r="L45" s="73">
        <f t="shared" si="17"/>
        <v>0</v>
      </c>
      <c r="M45" s="73">
        <f t="shared" si="18"/>
        <v>0</v>
      </c>
      <c r="N45" s="73">
        <f t="shared" si="19"/>
        <v>0</v>
      </c>
      <c r="O45" s="73">
        <f t="shared" si="20"/>
        <v>0</v>
      </c>
      <c r="P45" s="73">
        <f t="shared" si="21"/>
        <v>0</v>
      </c>
      <c r="Q45" s="73">
        <f t="shared" si="22"/>
        <v>0</v>
      </c>
      <c r="R45" s="73">
        <f t="shared" si="23"/>
        <v>0</v>
      </c>
      <c r="S45" s="73">
        <f t="shared" si="24"/>
        <v>0</v>
      </c>
      <c r="T45" s="73">
        <f t="shared" si="25"/>
        <v>0</v>
      </c>
      <c r="U45" s="73">
        <f t="shared" si="26"/>
        <v>0</v>
      </c>
      <c r="V45" s="73"/>
      <c r="W45" s="73"/>
      <c r="X45" s="73"/>
      <c r="Z45" s="73">
        <f t="shared" si="3"/>
        <v>0</v>
      </c>
      <c r="AA45" s="73">
        <f t="shared" si="4"/>
        <v>0</v>
      </c>
      <c r="AB45" s="73">
        <f t="shared" si="5"/>
        <v>0</v>
      </c>
      <c r="AC45" s="73">
        <f t="shared" si="6"/>
        <v>0</v>
      </c>
      <c r="AD45" s="73">
        <f t="shared" si="7"/>
        <v>0</v>
      </c>
      <c r="AE45" s="73">
        <f t="shared" si="8"/>
        <v>0</v>
      </c>
      <c r="AF45" s="73">
        <f t="shared" si="9"/>
        <v>0</v>
      </c>
      <c r="AG45" s="73">
        <f t="shared" si="10"/>
        <v>0</v>
      </c>
      <c r="AH45" s="73">
        <f t="shared" si="11"/>
        <v>0</v>
      </c>
      <c r="AI45" s="73">
        <f t="shared" si="12"/>
        <v>0</v>
      </c>
      <c r="AJ45" s="73">
        <f t="shared" si="13"/>
        <v>0</v>
      </c>
      <c r="AK45" s="73">
        <f t="shared" si="14"/>
        <v>0</v>
      </c>
    </row>
    <row r="46" spans="2:37">
      <c r="B46" s="61"/>
      <c r="C46" s="63"/>
      <c r="D46" s="80"/>
      <c r="E46" s="57"/>
      <c r="F46" s="77"/>
      <c r="G46" s="78">
        <f t="shared" si="33"/>
        <v>0</v>
      </c>
      <c r="H46" s="79">
        <f t="shared" si="34"/>
        <v>0</v>
      </c>
      <c r="I46" s="92"/>
      <c r="J46" s="73">
        <f t="shared" si="15"/>
        <v>0</v>
      </c>
      <c r="K46" s="73">
        <f t="shared" si="16"/>
        <v>0</v>
      </c>
      <c r="L46" s="73">
        <f t="shared" si="17"/>
        <v>0</v>
      </c>
      <c r="M46" s="73">
        <f t="shared" si="18"/>
        <v>0</v>
      </c>
      <c r="N46" s="73">
        <f t="shared" si="19"/>
        <v>0</v>
      </c>
      <c r="O46" s="73">
        <f t="shared" si="20"/>
        <v>0</v>
      </c>
      <c r="P46" s="73">
        <f t="shared" si="21"/>
        <v>0</v>
      </c>
      <c r="Q46" s="73">
        <f t="shared" si="22"/>
        <v>0</v>
      </c>
      <c r="R46" s="73">
        <f t="shared" si="23"/>
        <v>0</v>
      </c>
      <c r="S46" s="73">
        <f t="shared" si="24"/>
        <v>0</v>
      </c>
      <c r="T46" s="73">
        <f t="shared" si="25"/>
        <v>0</v>
      </c>
      <c r="U46" s="73">
        <f t="shared" si="26"/>
        <v>0</v>
      </c>
      <c r="V46" s="73"/>
      <c r="W46" s="73"/>
      <c r="X46" s="73"/>
      <c r="Z46" s="73">
        <f t="shared" si="3"/>
        <v>0</v>
      </c>
      <c r="AA46" s="73">
        <f t="shared" si="4"/>
        <v>0</v>
      </c>
      <c r="AB46" s="73">
        <f t="shared" si="5"/>
        <v>0</v>
      </c>
      <c r="AC46" s="73">
        <f t="shared" si="6"/>
        <v>0</v>
      </c>
      <c r="AD46" s="73">
        <f t="shared" si="7"/>
        <v>0</v>
      </c>
      <c r="AE46" s="73">
        <f t="shared" si="8"/>
        <v>0</v>
      </c>
      <c r="AF46" s="73">
        <f t="shared" si="9"/>
        <v>0</v>
      </c>
      <c r="AG46" s="73">
        <f t="shared" si="10"/>
        <v>0</v>
      </c>
      <c r="AH46" s="73">
        <f t="shared" si="11"/>
        <v>0</v>
      </c>
      <c r="AI46" s="73">
        <f t="shared" si="12"/>
        <v>0</v>
      </c>
      <c r="AJ46" s="73">
        <f t="shared" si="13"/>
        <v>0</v>
      </c>
      <c r="AK46" s="73">
        <f t="shared" si="14"/>
        <v>0</v>
      </c>
    </row>
    <row r="47" spans="2:37">
      <c r="B47" s="61"/>
      <c r="C47" s="63"/>
      <c r="D47" s="80"/>
      <c r="E47" s="57"/>
      <c r="F47" s="77"/>
      <c r="G47" s="78">
        <f t="shared" si="33"/>
        <v>0</v>
      </c>
      <c r="H47" s="79">
        <f t="shared" si="34"/>
        <v>0</v>
      </c>
      <c r="I47" s="92"/>
      <c r="J47" s="73">
        <f t="shared" si="15"/>
        <v>0</v>
      </c>
      <c r="K47" s="73">
        <f t="shared" si="16"/>
        <v>0</v>
      </c>
      <c r="L47" s="73">
        <f t="shared" si="17"/>
        <v>0</v>
      </c>
      <c r="M47" s="73">
        <f t="shared" si="18"/>
        <v>0</v>
      </c>
      <c r="N47" s="73">
        <f t="shared" si="19"/>
        <v>0</v>
      </c>
      <c r="O47" s="73">
        <f t="shared" si="20"/>
        <v>0</v>
      </c>
      <c r="P47" s="73">
        <f t="shared" si="21"/>
        <v>0</v>
      </c>
      <c r="Q47" s="73">
        <f t="shared" si="22"/>
        <v>0</v>
      </c>
      <c r="R47" s="73">
        <f t="shared" si="23"/>
        <v>0</v>
      </c>
      <c r="S47" s="73">
        <f t="shared" si="24"/>
        <v>0</v>
      </c>
      <c r="T47" s="73">
        <f t="shared" si="25"/>
        <v>0</v>
      </c>
      <c r="U47" s="73">
        <f t="shared" si="26"/>
        <v>0</v>
      </c>
      <c r="V47" s="73"/>
      <c r="W47" s="73"/>
      <c r="X47" s="73"/>
      <c r="Z47" s="73">
        <f t="shared" si="3"/>
        <v>0</v>
      </c>
      <c r="AA47" s="73">
        <f t="shared" si="4"/>
        <v>0</v>
      </c>
      <c r="AB47" s="73">
        <f t="shared" si="5"/>
        <v>0</v>
      </c>
      <c r="AC47" s="73">
        <f t="shared" si="6"/>
        <v>0</v>
      </c>
      <c r="AD47" s="73">
        <f t="shared" si="7"/>
        <v>0</v>
      </c>
      <c r="AE47" s="73">
        <f t="shared" si="8"/>
        <v>0</v>
      </c>
      <c r="AF47" s="73">
        <f t="shared" si="9"/>
        <v>0</v>
      </c>
      <c r="AG47" s="73">
        <f t="shared" si="10"/>
        <v>0</v>
      </c>
      <c r="AH47" s="73">
        <f t="shared" si="11"/>
        <v>0</v>
      </c>
      <c r="AI47" s="73">
        <f t="shared" si="12"/>
        <v>0</v>
      </c>
      <c r="AJ47" s="73">
        <f t="shared" si="13"/>
        <v>0</v>
      </c>
      <c r="AK47" s="73">
        <f t="shared" si="14"/>
        <v>0</v>
      </c>
    </row>
    <row r="48" spans="2:37">
      <c r="B48" s="61"/>
      <c r="C48" s="63"/>
      <c r="D48" s="80"/>
      <c r="E48" s="57"/>
      <c r="F48" s="77"/>
      <c r="G48" s="78">
        <f t="shared" si="33"/>
        <v>0</v>
      </c>
      <c r="H48" s="79">
        <f t="shared" si="34"/>
        <v>0</v>
      </c>
      <c r="I48" s="92"/>
      <c r="J48" s="73">
        <f t="shared" si="15"/>
        <v>0</v>
      </c>
      <c r="K48" s="73">
        <f t="shared" si="16"/>
        <v>0</v>
      </c>
      <c r="L48" s="73">
        <f t="shared" si="17"/>
        <v>0</v>
      </c>
      <c r="M48" s="73">
        <f t="shared" si="18"/>
        <v>0</v>
      </c>
      <c r="N48" s="73">
        <f t="shared" si="19"/>
        <v>0</v>
      </c>
      <c r="O48" s="73">
        <f t="shared" si="20"/>
        <v>0</v>
      </c>
      <c r="P48" s="73">
        <f t="shared" si="21"/>
        <v>0</v>
      </c>
      <c r="Q48" s="73">
        <f t="shared" si="22"/>
        <v>0</v>
      </c>
      <c r="R48" s="73">
        <f t="shared" si="23"/>
        <v>0</v>
      </c>
      <c r="S48" s="73">
        <f t="shared" si="24"/>
        <v>0</v>
      </c>
      <c r="T48" s="73">
        <f t="shared" si="25"/>
        <v>0</v>
      </c>
      <c r="U48" s="73">
        <f t="shared" si="26"/>
        <v>0</v>
      </c>
      <c r="V48" s="73"/>
      <c r="W48" s="73"/>
      <c r="X48" s="73"/>
      <c r="Z48" s="73">
        <f t="shared" si="3"/>
        <v>0</v>
      </c>
      <c r="AA48" s="73">
        <f t="shared" si="4"/>
        <v>0</v>
      </c>
      <c r="AB48" s="73">
        <f t="shared" si="5"/>
        <v>0</v>
      </c>
      <c r="AC48" s="73">
        <f t="shared" si="6"/>
        <v>0</v>
      </c>
      <c r="AD48" s="73">
        <f t="shared" si="7"/>
        <v>0</v>
      </c>
      <c r="AE48" s="73">
        <f t="shared" si="8"/>
        <v>0</v>
      </c>
      <c r="AF48" s="73">
        <f t="shared" si="9"/>
        <v>0</v>
      </c>
      <c r="AG48" s="73">
        <f t="shared" si="10"/>
        <v>0</v>
      </c>
      <c r="AH48" s="73">
        <f t="shared" si="11"/>
        <v>0</v>
      </c>
      <c r="AI48" s="73">
        <f t="shared" si="12"/>
        <v>0</v>
      </c>
      <c r="AJ48" s="73">
        <f t="shared" si="13"/>
        <v>0</v>
      </c>
      <c r="AK48" s="73">
        <f t="shared" si="14"/>
        <v>0</v>
      </c>
    </row>
    <row r="49" spans="2:42">
      <c r="B49" s="61"/>
      <c r="C49" s="63"/>
      <c r="D49" s="80"/>
      <c r="E49" s="57"/>
      <c r="F49" s="77"/>
      <c r="G49" s="78">
        <f t="shared" si="33"/>
        <v>0</v>
      </c>
      <c r="H49" s="79">
        <f t="shared" si="34"/>
        <v>0</v>
      </c>
      <c r="I49" s="92"/>
      <c r="J49" s="73">
        <f t="shared" si="15"/>
        <v>0</v>
      </c>
      <c r="K49" s="73">
        <f t="shared" si="16"/>
        <v>0</v>
      </c>
      <c r="L49" s="73">
        <f t="shared" si="17"/>
        <v>0</v>
      </c>
      <c r="M49" s="73">
        <f t="shared" si="18"/>
        <v>0</v>
      </c>
      <c r="N49" s="73">
        <f t="shared" si="19"/>
        <v>0</v>
      </c>
      <c r="O49" s="73">
        <f t="shared" si="20"/>
        <v>0</v>
      </c>
      <c r="P49" s="73">
        <f t="shared" si="21"/>
        <v>0</v>
      </c>
      <c r="Q49" s="73">
        <f t="shared" si="22"/>
        <v>0</v>
      </c>
      <c r="R49" s="73">
        <f t="shared" si="23"/>
        <v>0</v>
      </c>
      <c r="S49" s="73">
        <f t="shared" si="24"/>
        <v>0</v>
      </c>
      <c r="T49" s="73">
        <f t="shared" si="25"/>
        <v>0</v>
      </c>
      <c r="U49" s="73">
        <f t="shared" si="26"/>
        <v>0</v>
      </c>
      <c r="V49" s="73"/>
      <c r="W49" s="73"/>
      <c r="X49" s="73"/>
      <c r="Z49" s="73">
        <f t="shared" si="3"/>
        <v>0</v>
      </c>
      <c r="AA49" s="73">
        <f t="shared" si="4"/>
        <v>0</v>
      </c>
      <c r="AB49" s="73">
        <f t="shared" si="5"/>
        <v>0</v>
      </c>
      <c r="AC49" s="73">
        <f t="shared" si="6"/>
        <v>0</v>
      </c>
      <c r="AD49" s="73">
        <f t="shared" si="7"/>
        <v>0</v>
      </c>
      <c r="AE49" s="73">
        <f t="shared" si="8"/>
        <v>0</v>
      </c>
      <c r="AF49" s="73">
        <f t="shared" si="9"/>
        <v>0</v>
      </c>
      <c r="AG49" s="73">
        <f t="shared" si="10"/>
        <v>0</v>
      </c>
      <c r="AH49" s="73">
        <f t="shared" si="11"/>
        <v>0</v>
      </c>
      <c r="AI49" s="73">
        <f t="shared" si="12"/>
        <v>0</v>
      </c>
      <c r="AJ49" s="73">
        <f t="shared" si="13"/>
        <v>0</v>
      </c>
      <c r="AK49" s="73">
        <f t="shared" si="14"/>
        <v>0</v>
      </c>
    </row>
    <row r="50" spans="2:42">
      <c r="B50" s="61"/>
      <c r="C50" s="63"/>
      <c r="D50" s="80"/>
      <c r="E50" s="57"/>
      <c r="F50" s="77"/>
      <c r="G50" s="78">
        <f t="shared" si="33"/>
        <v>0</v>
      </c>
      <c r="H50" s="79">
        <f t="shared" si="34"/>
        <v>0</v>
      </c>
      <c r="I50" s="92"/>
      <c r="J50" s="73">
        <f t="shared" si="15"/>
        <v>0</v>
      </c>
      <c r="K50" s="73">
        <f t="shared" si="16"/>
        <v>0</v>
      </c>
      <c r="L50" s="73">
        <f t="shared" si="17"/>
        <v>0</v>
      </c>
      <c r="M50" s="73">
        <f t="shared" si="18"/>
        <v>0</v>
      </c>
      <c r="N50" s="73">
        <f t="shared" si="19"/>
        <v>0</v>
      </c>
      <c r="O50" s="73">
        <f t="shared" si="20"/>
        <v>0</v>
      </c>
      <c r="P50" s="73">
        <f t="shared" si="21"/>
        <v>0</v>
      </c>
      <c r="Q50" s="73">
        <f t="shared" si="22"/>
        <v>0</v>
      </c>
      <c r="R50" s="73">
        <f t="shared" si="23"/>
        <v>0</v>
      </c>
      <c r="S50" s="73">
        <f t="shared" si="24"/>
        <v>0</v>
      </c>
      <c r="T50" s="73">
        <f t="shared" si="25"/>
        <v>0</v>
      </c>
      <c r="U50" s="73">
        <f t="shared" si="26"/>
        <v>0</v>
      </c>
      <c r="V50" s="73"/>
      <c r="W50" s="73"/>
      <c r="X50" s="73"/>
      <c r="Z50" s="73">
        <f t="shared" si="3"/>
        <v>0</v>
      </c>
      <c r="AA50" s="73">
        <f t="shared" si="4"/>
        <v>0</v>
      </c>
      <c r="AB50" s="73">
        <f t="shared" si="5"/>
        <v>0</v>
      </c>
      <c r="AC50" s="73">
        <f t="shared" si="6"/>
        <v>0</v>
      </c>
      <c r="AD50" s="73">
        <f t="shared" si="7"/>
        <v>0</v>
      </c>
      <c r="AE50" s="73">
        <f t="shared" si="8"/>
        <v>0</v>
      </c>
      <c r="AF50" s="73">
        <f t="shared" si="9"/>
        <v>0</v>
      </c>
      <c r="AG50" s="73">
        <f t="shared" si="10"/>
        <v>0</v>
      </c>
      <c r="AH50" s="73">
        <f t="shared" si="11"/>
        <v>0</v>
      </c>
      <c r="AI50" s="73">
        <f t="shared" si="12"/>
        <v>0</v>
      </c>
      <c r="AJ50" s="73">
        <f t="shared" si="13"/>
        <v>0</v>
      </c>
      <c r="AK50" s="73">
        <f t="shared" si="14"/>
        <v>0</v>
      </c>
    </row>
    <row r="51" spans="2:42">
      <c r="B51" s="61"/>
      <c r="C51" s="63"/>
      <c r="D51" s="80"/>
      <c r="E51" s="57"/>
      <c r="F51" s="77"/>
      <c r="G51" s="78">
        <f t="shared" si="33"/>
        <v>0</v>
      </c>
      <c r="H51" s="79">
        <f t="shared" si="34"/>
        <v>0</v>
      </c>
      <c r="I51" s="92"/>
      <c r="J51" s="73">
        <f t="shared" si="15"/>
        <v>0</v>
      </c>
      <c r="K51" s="73">
        <f t="shared" si="16"/>
        <v>0</v>
      </c>
      <c r="L51" s="73">
        <f t="shared" si="17"/>
        <v>0</v>
      </c>
      <c r="M51" s="73">
        <f t="shared" si="18"/>
        <v>0</v>
      </c>
      <c r="N51" s="73">
        <f t="shared" si="19"/>
        <v>0</v>
      </c>
      <c r="O51" s="73">
        <f t="shared" si="20"/>
        <v>0</v>
      </c>
      <c r="P51" s="73">
        <f t="shared" si="21"/>
        <v>0</v>
      </c>
      <c r="Q51" s="73">
        <f t="shared" si="22"/>
        <v>0</v>
      </c>
      <c r="R51" s="73">
        <f t="shared" si="23"/>
        <v>0</v>
      </c>
      <c r="S51" s="73">
        <f t="shared" si="24"/>
        <v>0</v>
      </c>
      <c r="T51" s="73">
        <f t="shared" si="25"/>
        <v>0</v>
      </c>
      <c r="U51" s="73">
        <f t="shared" si="26"/>
        <v>0</v>
      </c>
      <c r="V51" s="73"/>
      <c r="W51" s="73"/>
      <c r="X51" s="73"/>
      <c r="Z51" s="73">
        <f t="shared" si="3"/>
        <v>0</v>
      </c>
      <c r="AA51" s="73">
        <f t="shared" si="4"/>
        <v>0</v>
      </c>
      <c r="AB51" s="73">
        <f t="shared" si="5"/>
        <v>0</v>
      </c>
      <c r="AC51" s="73">
        <f t="shared" si="6"/>
        <v>0</v>
      </c>
      <c r="AD51" s="73">
        <f t="shared" si="7"/>
        <v>0</v>
      </c>
      <c r="AE51" s="73">
        <f t="shared" si="8"/>
        <v>0</v>
      </c>
      <c r="AF51" s="73">
        <f t="shared" si="9"/>
        <v>0</v>
      </c>
      <c r="AG51" s="73">
        <f t="shared" si="10"/>
        <v>0</v>
      </c>
      <c r="AH51" s="73">
        <f t="shared" si="11"/>
        <v>0</v>
      </c>
      <c r="AI51" s="73">
        <f t="shared" si="12"/>
        <v>0</v>
      </c>
      <c r="AJ51" s="73">
        <f t="shared" si="13"/>
        <v>0</v>
      </c>
      <c r="AK51" s="73">
        <f t="shared" si="14"/>
        <v>0</v>
      </c>
    </row>
    <row r="52" spans="2:42">
      <c r="B52" s="61"/>
      <c r="C52" s="63"/>
      <c r="D52" s="80"/>
      <c r="E52" s="57"/>
      <c r="F52" s="77"/>
      <c r="G52" s="78">
        <f t="shared" si="33"/>
        <v>0</v>
      </c>
      <c r="H52" s="79">
        <f t="shared" si="34"/>
        <v>0</v>
      </c>
      <c r="I52" s="92"/>
      <c r="J52" s="73">
        <f t="shared" si="15"/>
        <v>0</v>
      </c>
      <c r="K52" s="73">
        <f t="shared" si="16"/>
        <v>0</v>
      </c>
      <c r="L52" s="73">
        <f t="shared" si="17"/>
        <v>0</v>
      </c>
      <c r="M52" s="73">
        <f t="shared" si="18"/>
        <v>0</v>
      </c>
      <c r="N52" s="73">
        <f t="shared" si="19"/>
        <v>0</v>
      </c>
      <c r="O52" s="73">
        <f t="shared" si="20"/>
        <v>0</v>
      </c>
      <c r="P52" s="73">
        <f t="shared" si="21"/>
        <v>0</v>
      </c>
      <c r="Q52" s="73">
        <f t="shared" si="22"/>
        <v>0</v>
      </c>
      <c r="R52" s="73">
        <f t="shared" si="23"/>
        <v>0</v>
      </c>
      <c r="S52" s="73">
        <f t="shared" si="24"/>
        <v>0</v>
      </c>
      <c r="T52" s="73">
        <f t="shared" si="25"/>
        <v>0</v>
      </c>
      <c r="U52" s="73">
        <f t="shared" si="26"/>
        <v>0</v>
      </c>
      <c r="V52" s="73"/>
      <c r="W52" s="73"/>
      <c r="X52" s="73"/>
      <c r="Z52" s="73">
        <f t="shared" si="3"/>
        <v>0</v>
      </c>
      <c r="AA52" s="73">
        <f t="shared" si="4"/>
        <v>0</v>
      </c>
      <c r="AB52" s="73">
        <f t="shared" si="5"/>
        <v>0</v>
      </c>
      <c r="AC52" s="73">
        <f t="shared" si="6"/>
        <v>0</v>
      </c>
      <c r="AD52" s="73">
        <f t="shared" si="7"/>
        <v>0</v>
      </c>
      <c r="AE52" s="73">
        <f t="shared" si="8"/>
        <v>0</v>
      </c>
      <c r="AF52" s="73">
        <f t="shared" si="9"/>
        <v>0</v>
      </c>
      <c r="AG52" s="73">
        <f t="shared" si="10"/>
        <v>0</v>
      </c>
      <c r="AH52" s="73">
        <f t="shared" si="11"/>
        <v>0</v>
      </c>
      <c r="AI52" s="73">
        <f t="shared" si="12"/>
        <v>0</v>
      </c>
      <c r="AJ52" s="73">
        <f t="shared" si="13"/>
        <v>0</v>
      </c>
      <c r="AK52" s="73">
        <f t="shared" si="14"/>
        <v>0</v>
      </c>
    </row>
    <row r="53" spans="2:42">
      <c r="B53" s="61"/>
      <c r="C53" s="63"/>
      <c r="D53" s="80"/>
      <c r="E53" s="57"/>
      <c r="F53" s="77"/>
      <c r="G53" s="78">
        <f t="shared" si="33"/>
        <v>0</v>
      </c>
      <c r="H53" s="79">
        <f t="shared" si="34"/>
        <v>0</v>
      </c>
      <c r="I53" s="92"/>
      <c r="J53" s="73">
        <f t="shared" si="15"/>
        <v>0</v>
      </c>
      <c r="K53" s="73">
        <f t="shared" si="16"/>
        <v>0</v>
      </c>
      <c r="L53" s="73">
        <f t="shared" si="17"/>
        <v>0</v>
      </c>
      <c r="M53" s="73">
        <f t="shared" si="18"/>
        <v>0</v>
      </c>
      <c r="N53" s="73">
        <f t="shared" si="19"/>
        <v>0</v>
      </c>
      <c r="O53" s="73">
        <f t="shared" si="20"/>
        <v>0</v>
      </c>
      <c r="P53" s="73">
        <f t="shared" si="21"/>
        <v>0</v>
      </c>
      <c r="Q53" s="73">
        <f t="shared" si="22"/>
        <v>0</v>
      </c>
      <c r="R53" s="73">
        <f t="shared" si="23"/>
        <v>0</v>
      </c>
      <c r="S53" s="73">
        <f t="shared" si="24"/>
        <v>0</v>
      </c>
      <c r="T53" s="73">
        <f t="shared" si="25"/>
        <v>0</v>
      </c>
      <c r="U53" s="73">
        <f t="shared" si="26"/>
        <v>0</v>
      </c>
      <c r="V53" s="73"/>
      <c r="W53" s="73"/>
      <c r="X53" s="73"/>
      <c r="Z53" s="73">
        <f t="shared" si="3"/>
        <v>0</v>
      </c>
      <c r="AA53" s="73">
        <f t="shared" si="4"/>
        <v>0</v>
      </c>
      <c r="AB53" s="73">
        <f t="shared" si="5"/>
        <v>0</v>
      </c>
      <c r="AC53" s="73">
        <f t="shared" si="6"/>
        <v>0</v>
      </c>
      <c r="AD53" s="73">
        <f t="shared" si="7"/>
        <v>0</v>
      </c>
      <c r="AE53" s="73">
        <f t="shared" si="8"/>
        <v>0</v>
      </c>
      <c r="AF53" s="73">
        <f t="shared" si="9"/>
        <v>0</v>
      </c>
      <c r="AG53" s="73">
        <f t="shared" si="10"/>
        <v>0</v>
      </c>
      <c r="AH53" s="73">
        <f t="shared" si="11"/>
        <v>0</v>
      </c>
      <c r="AI53" s="73">
        <f t="shared" si="12"/>
        <v>0</v>
      </c>
      <c r="AJ53" s="73">
        <f t="shared" si="13"/>
        <v>0</v>
      </c>
      <c r="AK53" s="73">
        <f t="shared" si="14"/>
        <v>0</v>
      </c>
    </row>
    <row r="54" spans="2:42">
      <c r="B54" s="61"/>
      <c r="C54" s="63"/>
      <c r="D54" s="80"/>
      <c r="E54" s="57"/>
      <c r="F54" s="77"/>
      <c r="G54" s="78">
        <f t="shared" si="33"/>
        <v>0</v>
      </c>
      <c r="H54" s="79">
        <f t="shared" si="34"/>
        <v>0</v>
      </c>
      <c r="I54" s="92"/>
      <c r="J54" s="73">
        <f t="shared" si="15"/>
        <v>0</v>
      </c>
      <c r="K54" s="73">
        <f t="shared" si="16"/>
        <v>0</v>
      </c>
      <c r="L54" s="73">
        <f t="shared" si="17"/>
        <v>0</v>
      </c>
      <c r="M54" s="73">
        <f t="shared" si="18"/>
        <v>0</v>
      </c>
      <c r="N54" s="73">
        <f t="shared" si="19"/>
        <v>0</v>
      </c>
      <c r="O54" s="73">
        <f t="shared" si="20"/>
        <v>0</v>
      </c>
      <c r="P54" s="73">
        <f t="shared" si="21"/>
        <v>0</v>
      </c>
      <c r="Q54" s="73">
        <f t="shared" si="22"/>
        <v>0</v>
      </c>
      <c r="R54" s="73">
        <f t="shared" si="23"/>
        <v>0</v>
      </c>
      <c r="S54" s="73">
        <f t="shared" si="24"/>
        <v>0</v>
      </c>
      <c r="T54" s="73">
        <f t="shared" si="25"/>
        <v>0</v>
      </c>
      <c r="U54" s="73">
        <f t="shared" si="26"/>
        <v>0</v>
      </c>
      <c r="V54" s="73"/>
      <c r="W54" s="73"/>
      <c r="X54" s="73"/>
      <c r="Z54" s="73">
        <f t="shared" si="3"/>
        <v>0</v>
      </c>
      <c r="AA54" s="73">
        <f t="shared" si="4"/>
        <v>0</v>
      </c>
      <c r="AB54" s="73">
        <f t="shared" si="5"/>
        <v>0</v>
      </c>
      <c r="AC54" s="73">
        <f t="shared" si="6"/>
        <v>0</v>
      </c>
      <c r="AD54" s="73">
        <f t="shared" si="7"/>
        <v>0</v>
      </c>
      <c r="AE54" s="73">
        <f t="shared" si="8"/>
        <v>0</v>
      </c>
      <c r="AF54" s="73">
        <f t="shared" si="9"/>
        <v>0</v>
      </c>
      <c r="AG54" s="73">
        <f t="shared" si="10"/>
        <v>0</v>
      </c>
      <c r="AH54" s="73">
        <f t="shared" si="11"/>
        <v>0</v>
      </c>
      <c r="AI54" s="73">
        <f t="shared" si="12"/>
        <v>0</v>
      </c>
      <c r="AJ54" s="73">
        <f t="shared" si="13"/>
        <v>0</v>
      </c>
      <c r="AK54" s="73">
        <f t="shared" si="14"/>
        <v>0</v>
      </c>
    </row>
    <row r="55" spans="2:42">
      <c r="B55" s="61"/>
      <c r="C55" s="63"/>
      <c r="D55" s="80"/>
      <c r="E55" s="57"/>
      <c r="F55" s="77"/>
      <c r="G55" s="78">
        <f t="shared" si="33"/>
        <v>0</v>
      </c>
      <c r="H55" s="79">
        <f t="shared" si="34"/>
        <v>0</v>
      </c>
      <c r="I55" s="92"/>
      <c r="J55" s="73">
        <f t="shared" si="15"/>
        <v>0</v>
      </c>
      <c r="K55" s="73">
        <f t="shared" si="16"/>
        <v>0</v>
      </c>
      <c r="L55" s="73">
        <f t="shared" si="17"/>
        <v>0</v>
      </c>
      <c r="M55" s="73">
        <f t="shared" si="18"/>
        <v>0</v>
      </c>
      <c r="N55" s="73">
        <f t="shared" si="19"/>
        <v>0</v>
      </c>
      <c r="O55" s="73">
        <f t="shared" si="20"/>
        <v>0</v>
      </c>
      <c r="P55" s="73">
        <f t="shared" si="21"/>
        <v>0</v>
      </c>
      <c r="Q55" s="73">
        <f t="shared" si="22"/>
        <v>0</v>
      </c>
      <c r="R55" s="73">
        <f t="shared" si="23"/>
        <v>0</v>
      </c>
      <c r="S55" s="73">
        <f t="shared" si="24"/>
        <v>0</v>
      </c>
      <c r="T55" s="73">
        <f t="shared" si="25"/>
        <v>0</v>
      </c>
      <c r="U55" s="73">
        <f t="shared" si="26"/>
        <v>0</v>
      </c>
      <c r="V55" s="73"/>
      <c r="W55" s="73"/>
      <c r="X55" s="73"/>
      <c r="Z55" s="73">
        <f t="shared" si="3"/>
        <v>0</v>
      </c>
      <c r="AA55" s="73">
        <f t="shared" si="4"/>
        <v>0</v>
      </c>
      <c r="AB55" s="73">
        <f t="shared" si="5"/>
        <v>0</v>
      </c>
      <c r="AC55" s="73">
        <f t="shared" si="6"/>
        <v>0</v>
      </c>
      <c r="AD55" s="73">
        <f t="shared" si="7"/>
        <v>0</v>
      </c>
      <c r="AE55" s="73">
        <f t="shared" si="8"/>
        <v>0</v>
      </c>
      <c r="AF55" s="73">
        <f t="shared" si="9"/>
        <v>0</v>
      </c>
      <c r="AG55" s="73">
        <f t="shared" si="10"/>
        <v>0</v>
      </c>
      <c r="AH55" s="73">
        <f t="shared" si="11"/>
        <v>0</v>
      </c>
      <c r="AI55" s="73">
        <f t="shared" si="12"/>
        <v>0</v>
      </c>
      <c r="AJ55" s="73">
        <f t="shared" si="13"/>
        <v>0</v>
      </c>
      <c r="AK55" s="73">
        <f t="shared" si="14"/>
        <v>0</v>
      </c>
    </row>
    <row r="56" spans="2:42">
      <c r="B56" s="61"/>
      <c r="C56" s="63"/>
      <c r="D56" s="80"/>
      <c r="E56" s="57"/>
      <c r="F56" s="77"/>
      <c r="G56" s="78">
        <f t="shared" si="33"/>
        <v>0</v>
      </c>
      <c r="H56" s="79">
        <f t="shared" si="34"/>
        <v>0</v>
      </c>
      <c r="I56" s="92"/>
      <c r="J56" s="73">
        <f t="shared" si="15"/>
        <v>0</v>
      </c>
      <c r="K56" s="73">
        <f t="shared" si="16"/>
        <v>0</v>
      </c>
      <c r="L56" s="73">
        <f t="shared" si="17"/>
        <v>0</v>
      </c>
      <c r="M56" s="73">
        <f t="shared" si="18"/>
        <v>0</v>
      </c>
      <c r="N56" s="73">
        <f t="shared" si="19"/>
        <v>0</v>
      </c>
      <c r="O56" s="73">
        <f t="shared" si="20"/>
        <v>0</v>
      </c>
      <c r="P56" s="73">
        <f t="shared" si="21"/>
        <v>0</v>
      </c>
      <c r="Q56" s="73">
        <f t="shared" si="22"/>
        <v>0</v>
      </c>
      <c r="R56" s="73">
        <f t="shared" si="23"/>
        <v>0</v>
      </c>
      <c r="S56" s="73">
        <f t="shared" si="24"/>
        <v>0</v>
      </c>
      <c r="T56" s="73">
        <f t="shared" si="25"/>
        <v>0</v>
      </c>
      <c r="U56" s="73">
        <f t="shared" si="26"/>
        <v>0</v>
      </c>
      <c r="V56" s="73"/>
      <c r="W56" s="73"/>
      <c r="X56" s="73"/>
      <c r="Z56" s="73">
        <f t="shared" si="3"/>
        <v>0</v>
      </c>
      <c r="AA56" s="73">
        <f t="shared" si="4"/>
        <v>0</v>
      </c>
      <c r="AB56" s="73">
        <f t="shared" si="5"/>
        <v>0</v>
      </c>
      <c r="AC56" s="73">
        <f t="shared" si="6"/>
        <v>0</v>
      </c>
      <c r="AD56" s="73">
        <f t="shared" si="7"/>
        <v>0</v>
      </c>
      <c r="AE56" s="73">
        <f t="shared" si="8"/>
        <v>0</v>
      </c>
      <c r="AF56" s="73">
        <f t="shared" si="9"/>
        <v>0</v>
      </c>
      <c r="AG56" s="73">
        <f t="shared" si="10"/>
        <v>0</v>
      </c>
      <c r="AH56" s="73">
        <f t="shared" si="11"/>
        <v>0</v>
      </c>
      <c r="AI56" s="73">
        <f t="shared" si="12"/>
        <v>0</v>
      </c>
      <c r="AJ56" s="73">
        <f t="shared" si="13"/>
        <v>0</v>
      </c>
      <c r="AK56" s="73">
        <f t="shared" si="14"/>
        <v>0</v>
      </c>
    </row>
    <row r="57" spans="2:42">
      <c r="B57" s="61"/>
      <c r="C57" s="63"/>
      <c r="D57" s="80"/>
      <c r="E57" s="57"/>
      <c r="F57" s="77"/>
      <c r="G57" s="78">
        <f t="shared" si="33"/>
        <v>0</v>
      </c>
      <c r="H57" s="79">
        <f t="shared" si="34"/>
        <v>0</v>
      </c>
      <c r="I57" s="92"/>
      <c r="J57" s="73">
        <f t="shared" si="15"/>
        <v>0</v>
      </c>
      <c r="K57" s="73">
        <f t="shared" si="16"/>
        <v>0</v>
      </c>
      <c r="L57" s="73">
        <f t="shared" si="17"/>
        <v>0</v>
      </c>
      <c r="M57" s="73">
        <f t="shared" si="18"/>
        <v>0</v>
      </c>
      <c r="N57" s="73">
        <f t="shared" si="19"/>
        <v>0</v>
      </c>
      <c r="O57" s="73">
        <f t="shared" si="20"/>
        <v>0</v>
      </c>
      <c r="P57" s="73">
        <f t="shared" si="21"/>
        <v>0</v>
      </c>
      <c r="Q57" s="73">
        <f t="shared" si="22"/>
        <v>0</v>
      </c>
      <c r="R57" s="73">
        <f t="shared" si="23"/>
        <v>0</v>
      </c>
      <c r="S57" s="73">
        <f t="shared" si="24"/>
        <v>0</v>
      </c>
      <c r="T57" s="73">
        <f t="shared" si="25"/>
        <v>0</v>
      </c>
      <c r="U57" s="73">
        <f t="shared" si="26"/>
        <v>0</v>
      </c>
      <c r="V57" s="73"/>
      <c r="W57" s="73"/>
      <c r="X57" s="73"/>
      <c r="Z57" s="73">
        <f t="shared" si="3"/>
        <v>0</v>
      </c>
      <c r="AA57" s="73">
        <f t="shared" si="4"/>
        <v>0</v>
      </c>
      <c r="AB57" s="73">
        <f t="shared" si="5"/>
        <v>0</v>
      </c>
      <c r="AC57" s="73">
        <f t="shared" si="6"/>
        <v>0</v>
      </c>
      <c r="AD57" s="73">
        <f t="shared" si="7"/>
        <v>0</v>
      </c>
      <c r="AE57" s="73">
        <f t="shared" si="8"/>
        <v>0</v>
      </c>
      <c r="AF57" s="73">
        <f t="shared" si="9"/>
        <v>0</v>
      </c>
      <c r="AG57" s="73">
        <f t="shared" si="10"/>
        <v>0</v>
      </c>
      <c r="AH57" s="73">
        <f t="shared" si="11"/>
        <v>0</v>
      </c>
      <c r="AI57" s="73">
        <f t="shared" si="12"/>
        <v>0</v>
      </c>
      <c r="AJ57" s="73">
        <f t="shared" si="13"/>
        <v>0</v>
      </c>
      <c r="AK57" s="73">
        <f t="shared" si="14"/>
        <v>0</v>
      </c>
    </row>
    <row r="58" spans="2:42">
      <c r="B58" s="61"/>
      <c r="C58" s="63"/>
      <c r="D58" s="80"/>
      <c r="E58" s="57"/>
      <c r="F58" s="77"/>
      <c r="G58" s="78">
        <f t="shared" si="33"/>
        <v>0</v>
      </c>
      <c r="H58" s="79">
        <f t="shared" si="34"/>
        <v>0</v>
      </c>
      <c r="I58" s="92"/>
      <c r="J58" s="73">
        <f t="shared" si="15"/>
        <v>0</v>
      </c>
      <c r="K58" s="73">
        <f t="shared" si="16"/>
        <v>0</v>
      </c>
      <c r="L58" s="73">
        <f t="shared" si="17"/>
        <v>0</v>
      </c>
      <c r="M58" s="73">
        <f t="shared" si="18"/>
        <v>0</v>
      </c>
      <c r="N58" s="73">
        <f t="shared" si="19"/>
        <v>0</v>
      </c>
      <c r="O58" s="73">
        <f t="shared" si="20"/>
        <v>0</v>
      </c>
      <c r="P58" s="73">
        <f t="shared" si="21"/>
        <v>0</v>
      </c>
      <c r="Q58" s="73">
        <f t="shared" si="22"/>
        <v>0</v>
      </c>
      <c r="R58" s="73">
        <f t="shared" si="23"/>
        <v>0</v>
      </c>
      <c r="S58" s="73">
        <f t="shared" si="24"/>
        <v>0</v>
      </c>
      <c r="T58" s="73">
        <f t="shared" si="25"/>
        <v>0</v>
      </c>
      <c r="U58" s="73">
        <f t="shared" si="26"/>
        <v>0</v>
      </c>
      <c r="V58" s="73"/>
      <c r="W58" s="73"/>
      <c r="X58" s="73"/>
      <c r="Z58" s="73">
        <f t="shared" si="3"/>
        <v>0</v>
      </c>
      <c r="AA58" s="73">
        <f t="shared" si="4"/>
        <v>0</v>
      </c>
      <c r="AB58" s="73">
        <f t="shared" si="5"/>
        <v>0</v>
      </c>
      <c r="AC58" s="73">
        <f t="shared" si="6"/>
        <v>0</v>
      </c>
      <c r="AD58" s="73">
        <f t="shared" si="7"/>
        <v>0</v>
      </c>
      <c r="AE58" s="73">
        <f t="shared" si="8"/>
        <v>0</v>
      </c>
      <c r="AF58" s="73">
        <f t="shared" si="9"/>
        <v>0</v>
      </c>
      <c r="AG58" s="73">
        <f t="shared" si="10"/>
        <v>0</v>
      </c>
      <c r="AH58" s="73">
        <f t="shared" si="11"/>
        <v>0</v>
      </c>
      <c r="AI58" s="73">
        <f t="shared" si="12"/>
        <v>0</v>
      </c>
      <c r="AJ58" s="73">
        <f t="shared" si="13"/>
        <v>0</v>
      </c>
      <c r="AK58" s="73">
        <f t="shared" si="14"/>
        <v>0</v>
      </c>
    </row>
    <row r="59" spans="2:42">
      <c r="B59" s="61"/>
      <c r="C59" s="63"/>
      <c r="D59" s="80"/>
      <c r="E59" s="57"/>
      <c r="F59" s="77"/>
      <c r="G59" s="78">
        <f t="shared" si="33"/>
        <v>0</v>
      </c>
      <c r="H59" s="79">
        <f t="shared" si="34"/>
        <v>0</v>
      </c>
      <c r="I59" s="92"/>
      <c r="J59" s="73">
        <f t="shared" si="15"/>
        <v>0</v>
      </c>
      <c r="K59" s="73">
        <f t="shared" si="16"/>
        <v>0</v>
      </c>
      <c r="L59" s="73">
        <f t="shared" si="17"/>
        <v>0</v>
      </c>
      <c r="M59" s="73">
        <f t="shared" si="18"/>
        <v>0</v>
      </c>
      <c r="N59" s="73">
        <f t="shared" si="19"/>
        <v>0</v>
      </c>
      <c r="O59" s="73">
        <f t="shared" si="20"/>
        <v>0</v>
      </c>
      <c r="P59" s="73">
        <f t="shared" si="21"/>
        <v>0</v>
      </c>
      <c r="Q59" s="73">
        <f t="shared" si="22"/>
        <v>0</v>
      </c>
      <c r="R59" s="73">
        <f t="shared" si="23"/>
        <v>0</v>
      </c>
      <c r="S59" s="73">
        <f t="shared" si="24"/>
        <v>0</v>
      </c>
      <c r="T59" s="73">
        <f t="shared" si="25"/>
        <v>0</v>
      </c>
      <c r="U59" s="73">
        <f t="shared" si="26"/>
        <v>0</v>
      </c>
      <c r="V59" s="73"/>
      <c r="W59" s="73"/>
      <c r="X59" s="73"/>
      <c r="Z59" s="73">
        <f t="shared" si="3"/>
        <v>0</v>
      </c>
      <c r="AA59" s="73">
        <f t="shared" si="4"/>
        <v>0</v>
      </c>
      <c r="AB59" s="73">
        <f t="shared" si="5"/>
        <v>0</v>
      </c>
      <c r="AC59" s="73">
        <f t="shared" si="6"/>
        <v>0</v>
      </c>
      <c r="AD59" s="73">
        <f t="shared" si="7"/>
        <v>0</v>
      </c>
      <c r="AE59" s="73">
        <f t="shared" si="8"/>
        <v>0</v>
      </c>
      <c r="AF59" s="73">
        <f t="shared" si="9"/>
        <v>0</v>
      </c>
      <c r="AG59" s="73">
        <f t="shared" si="10"/>
        <v>0</v>
      </c>
      <c r="AH59" s="73">
        <f t="shared" si="11"/>
        <v>0</v>
      </c>
      <c r="AI59" s="73">
        <f t="shared" si="12"/>
        <v>0</v>
      </c>
      <c r="AJ59" s="73">
        <f t="shared" si="13"/>
        <v>0</v>
      </c>
      <c r="AK59" s="73">
        <f t="shared" si="14"/>
        <v>0</v>
      </c>
    </row>
    <row r="60" spans="2:42">
      <c r="B60" s="61"/>
      <c r="C60" s="63"/>
      <c r="D60" s="80"/>
      <c r="E60" s="57"/>
      <c r="F60" s="77"/>
      <c r="G60" s="78">
        <f t="shared" si="33"/>
        <v>0</v>
      </c>
      <c r="H60" s="79">
        <f t="shared" si="34"/>
        <v>0</v>
      </c>
      <c r="I60" s="92"/>
      <c r="J60" s="73">
        <f t="shared" si="15"/>
        <v>0</v>
      </c>
      <c r="K60" s="73">
        <f t="shared" si="16"/>
        <v>0</v>
      </c>
      <c r="L60" s="73">
        <f t="shared" si="17"/>
        <v>0</v>
      </c>
      <c r="M60" s="73">
        <f t="shared" si="18"/>
        <v>0</v>
      </c>
      <c r="N60" s="73">
        <f t="shared" si="19"/>
        <v>0</v>
      </c>
      <c r="O60" s="73">
        <f t="shared" si="20"/>
        <v>0</v>
      </c>
      <c r="P60" s="73">
        <f t="shared" si="21"/>
        <v>0</v>
      </c>
      <c r="Q60" s="73">
        <f t="shared" si="22"/>
        <v>0</v>
      </c>
      <c r="R60" s="73">
        <f t="shared" si="23"/>
        <v>0</v>
      </c>
      <c r="S60" s="73">
        <f t="shared" si="24"/>
        <v>0</v>
      </c>
      <c r="T60" s="73">
        <f t="shared" si="25"/>
        <v>0</v>
      </c>
      <c r="U60" s="73">
        <f t="shared" si="26"/>
        <v>0</v>
      </c>
      <c r="V60" s="73"/>
      <c r="W60" s="73"/>
      <c r="X60" s="73"/>
      <c r="Z60" s="73">
        <f t="shared" si="3"/>
        <v>0</v>
      </c>
      <c r="AA60" s="73">
        <f t="shared" si="4"/>
        <v>0</v>
      </c>
      <c r="AB60" s="73">
        <f t="shared" si="5"/>
        <v>0</v>
      </c>
      <c r="AC60" s="73">
        <f t="shared" si="6"/>
        <v>0</v>
      </c>
      <c r="AD60" s="73">
        <f t="shared" si="7"/>
        <v>0</v>
      </c>
      <c r="AE60" s="73">
        <f t="shared" si="8"/>
        <v>0</v>
      </c>
      <c r="AF60" s="73">
        <f t="shared" si="9"/>
        <v>0</v>
      </c>
      <c r="AG60" s="73">
        <f t="shared" si="10"/>
        <v>0</v>
      </c>
      <c r="AH60" s="73">
        <f t="shared" si="11"/>
        <v>0</v>
      </c>
      <c r="AI60" s="73">
        <f t="shared" si="12"/>
        <v>0</v>
      </c>
      <c r="AJ60" s="73">
        <f t="shared" si="13"/>
        <v>0</v>
      </c>
      <c r="AK60" s="73">
        <f t="shared" si="14"/>
        <v>0</v>
      </c>
    </row>
    <row r="61" spans="2:42">
      <c r="B61" s="61"/>
      <c r="C61" s="63"/>
      <c r="D61" s="80"/>
      <c r="E61" s="57"/>
      <c r="F61" s="77"/>
      <c r="G61" s="78">
        <f t="shared" si="33"/>
        <v>0</v>
      </c>
      <c r="H61" s="79">
        <f t="shared" si="34"/>
        <v>0</v>
      </c>
      <c r="I61" s="92"/>
      <c r="J61" s="73">
        <f t="shared" si="15"/>
        <v>0</v>
      </c>
      <c r="K61" s="73">
        <f t="shared" si="16"/>
        <v>0</v>
      </c>
      <c r="L61" s="73">
        <f t="shared" si="17"/>
        <v>0</v>
      </c>
      <c r="M61" s="73">
        <f t="shared" si="18"/>
        <v>0</v>
      </c>
      <c r="N61" s="73">
        <f t="shared" si="19"/>
        <v>0</v>
      </c>
      <c r="O61" s="73">
        <f t="shared" si="20"/>
        <v>0</v>
      </c>
      <c r="P61" s="73">
        <f t="shared" si="21"/>
        <v>0</v>
      </c>
      <c r="Q61" s="73">
        <f t="shared" si="22"/>
        <v>0</v>
      </c>
      <c r="R61" s="73">
        <f t="shared" si="23"/>
        <v>0</v>
      </c>
      <c r="S61" s="73">
        <f t="shared" si="24"/>
        <v>0</v>
      </c>
      <c r="T61" s="73">
        <f t="shared" si="25"/>
        <v>0</v>
      </c>
      <c r="U61" s="73">
        <f t="shared" si="26"/>
        <v>0</v>
      </c>
      <c r="V61" s="73"/>
      <c r="W61" s="73"/>
      <c r="X61" s="73"/>
      <c r="Z61" s="73">
        <f t="shared" si="3"/>
        <v>0</v>
      </c>
      <c r="AA61" s="73">
        <f t="shared" si="4"/>
        <v>0</v>
      </c>
      <c r="AB61" s="73">
        <f t="shared" si="5"/>
        <v>0</v>
      </c>
      <c r="AC61" s="73">
        <f t="shared" si="6"/>
        <v>0</v>
      </c>
      <c r="AD61" s="73">
        <f t="shared" si="7"/>
        <v>0</v>
      </c>
      <c r="AE61" s="73">
        <f t="shared" si="8"/>
        <v>0</v>
      </c>
      <c r="AF61" s="73">
        <f t="shared" si="9"/>
        <v>0</v>
      </c>
      <c r="AG61" s="73">
        <f t="shared" si="10"/>
        <v>0</v>
      </c>
      <c r="AH61" s="73">
        <f t="shared" si="11"/>
        <v>0</v>
      </c>
      <c r="AI61" s="73">
        <f t="shared" si="12"/>
        <v>0</v>
      </c>
      <c r="AJ61" s="73">
        <f t="shared" si="13"/>
        <v>0</v>
      </c>
      <c r="AK61" s="73">
        <f t="shared" si="14"/>
        <v>0</v>
      </c>
    </row>
    <row r="62" spans="2:42" ht="17.25" thickBot="1">
      <c r="B62" s="101"/>
      <c r="C62" s="85"/>
      <c r="D62" s="178"/>
      <c r="E62" s="87"/>
      <c r="F62" s="170"/>
      <c r="G62" s="168">
        <f t="shared" si="33"/>
        <v>0</v>
      </c>
      <c r="H62" s="169">
        <f t="shared" si="34"/>
        <v>0</v>
      </c>
      <c r="I62" s="92"/>
      <c r="J62" s="73">
        <f t="shared" si="15"/>
        <v>0</v>
      </c>
      <c r="K62" s="73">
        <f t="shared" si="16"/>
        <v>0</v>
      </c>
      <c r="L62" s="73">
        <f t="shared" si="17"/>
        <v>0</v>
      </c>
      <c r="M62" s="73">
        <f t="shared" si="18"/>
        <v>0</v>
      </c>
      <c r="N62" s="73">
        <f t="shared" si="19"/>
        <v>0</v>
      </c>
      <c r="O62" s="73">
        <f t="shared" si="20"/>
        <v>0</v>
      </c>
      <c r="P62" s="73">
        <f t="shared" si="21"/>
        <v>0</v>
      </c>
      <c r="Q62" s="73">
        <f t="shared" si="22"/>
        <v>0</v>
      </c>
      <c r="R62" s="73">
        <f t="shared" si="23"/>
        <v>0</v>
      </c>
      <c r="S62" s="73">
        <f t="shared" si="24"/>
        <v>0</v>
      </c>
      <c r="T62" s="73">
        <f t="shared" si="25"/>
        <v>0</v>
      </c>
      <c r="U62" s="73">
        <f t="shared" si="26"/>
        <v>0</v>
      </c>
      <c r="V62" s="73"/>
      <c r="W62" s="73"/>
      <c r="X62" s="73"/>
      <c r="Z62" s="73">
        <f t="shared" si="3"/>
        <v>0</v>
      </c>
      <c r="AA62" s="73">
        <f t="shared" si="4"/>
        <v>0</v>
      </c>
      <c r="AB62" s="73">
        <f t="shared" si="5"/>
        <v>0</v>
      </c>
      <c r="AC62" s="73">
        <f t="shared" si="6"/>
        <v>0</v>
      </c>
      <c r="AD62" s="73">
        <f t="shared" si="7"/>
        <v>0</v>
      </c>
      <c r="AE62" s="73">
        <f t="shared" si="8"/>
        <v>0</v>
      </c>
      <c r="AF62" s="73">
        <f t="shared" si="9"/>
        <v>0</v>
      </c>
      <c r="AG62" s="73">
        <f t="shared" si="10"/>
        <v>0</v>
      </c>
      <c r="AH62" s="73">
        <f t="shared" si="11"/>
        <v>0</v>
      </c>
      <c r="AI62" s="73">
        <f t="shared" si="12"/>
        <v>0</v>
      </c>
      <c r="AJ62" s="73">
        <f t="shared" si="13"/>
        <v>0</v>
      </c>
      <c r="AK62" s="73">
        <f t="shared" si="14"/>
        <v>0</v>
      </c>
    </row>
    <row r="63" spans="2:42" ht="17.25" thickBot="1">
      <c r="C63" s="394" t="s">
        <v>45</v>
      </c>
      <c r="D63" s="395"/>
      <c r="E63" s="64">
        <f>SUM(E3:E62)</f>
        <v>1849.8799999999999</v>
      </c>
      <c r="F63" s="70"/>
      <c r="G63" s="65">
        <f>SUM(G3:G62)</f>
        <v>513.41833333333329</v>
      </c>
      <c r="H63" s="66">
        <f>SUM(H3:H62)</f>
        <v>1336.4616666666666</v>
      </c>
      <c r="I63" s="94"/>
      <c r="J63" s="74">
        <f>SUM(J3:J62)</f>
        <v>0</v>
      </c>
      <c r="K63" s="74">
        <f t="shared" ref="K63:U63" si="35">SUM(K3:K62)</f>
        <v>0</v>
      </c>
      <c r="L63" s="74">
        <f t="shared" si="35"/>
        <v>171.98</v>
      </c>
      <c r="M63" s="74">
        <f t="shared" si="35"/>
        <v>0</v>
      </c>
      <c r="N63" s="74">
        <f t="shared" si="35"/>
        <v>195.01666666666665</v>
      </c>
      <c r="O63" s="74">
        <f t="shared" si="35"/>
        <v>0</v>
      </c>
      <c r="P63" s="74">
        <f t="shared" si="35"/>
        <v>211.3</v>
      </c>
      <c r="Q63" s="74">
        <f t="shared" si="35"/>
        <v>115.5</v>
      </c>
      <c r="R63" s="74">
        <f t="shared" si="35"/>
        <v>484.66499999999996</v>
      </c>
      <c r="S63" s="74">
        <f t="shared" si="35"/>
        <v>0</v>
      </c>
      <c r="T63" s="74">
        <f t="shared" si="35"/>
        <v>158</v>
      </c>
      <c r="U63" s="74">
        <f t="shared" si="35"/>
        <v>0</v>
      </c>
      <c r="V63" s="74"/>
      <c r="W63" s="74"/>
      <c r="X63" s="74"/>
      <c r="Y63" s="74"/>
      <c r="Z63" s="74">
        <f>SUM(Z3:Z62)</f>
        <v>0</v>
      </c>
      <c r="AA63" s="74">
        <f t="shared" ref="AA63:AK63" si="36">SUM(AA3:AA62)</f>
        <v>0</v>
      </c>
      <c r="AB63" s="74">
        <f t="shared" si="36"/>
        <v>0</v>
      </c>
      <c r="AC63" s="74">
        <f t="shared" si="36"/>
        <v>0</v>
      </c>
      <c r="AD63" s="74">
        <f t="shared" si="36"/>
        <v>390.0333333333333</v>
      </c>
      <c r="AE63" s="74">
        <f t="shared" si="36"/>
        <v>0</v>
      </c>
      <c r="AF63" s="74">
        <f t="shared" si="36"/>
        <v>0</v>
      </c>
      <c r="AG63" s="74">
        <f t="shared" si="36"/>
        <v>115.5</v>
      </c>
      <c r="AH63" s="74">
        <f t="shared" si="36"/>
        <v>7.8849999999999998</v>
      </c>
      <c r="AI63" s="74">
        <f t="shared" si="36"/>
        <v>0</v>
      </c>
      <c r="AJ63" s="74">
        <f t="shared" si="36"/>
        <v>0</v>
      </c>
      <c r="AK63" s="74">
        <f t="shared" si="36"/>
        <v>0</v>
      </c>
      <c r="AL63" s="74"/>
      <c r="AM63" s="74"/>
      <c r="AN63" s="74"/>
      <c r="AO63" s="74"/>
      <c r="AP63" s="74"/>
    </row>
    <row r="64" spans="2:42">
      <c r="H64" s="60"/>
      <c r="I64" s="95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sortState ref="AH2:AI12">
    <sortCondition ref="AH2"/>
  </sortState>
  <mergeCells count="4">
    <mergeCell ref="AR18:AT18"/>
    <mergeCell ref="C63:D63"/>
    <mergeCell ref="AV23:AW23"/>
    <mergeCell ref="AY23:AZ23"/>
  </mergeCells>
  <dataValidations count="3">
    <dataValidation type="list" allowBlank="1" showInputMessage="1" showErrorMessage="1" sqref="D3:D10">
      <formula1>$AH$2:$AH$12</formula1>
    </dataValidation>
    <dataValidation type="list" allowBlank="1" showInputMessage="1" showErrorMessage="1" sqref="D11:D62">
      <formula1>$AQ$2:$AQ$12</formula1>
    </dataValidation>
    <dataValidation type="list" allowBlank="1" showInputMessage="1" showErrorMessage="1" sqref="F3:F62">
      <formula1>$AQ$17:$AQ$19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AZ70"/>
  <sheetViews>
    <sheetView workbookViewId="0">
      <selection activeCell="I12" sqref="I12"/>
    </sheetView>
  </sheetViews>
  <sheetFormatPr defaultRowHeight="16.5"/>
  <cols>
    <col min="1" max="1" width="1" style="56" customWidth="1"/>
    <col min="2" max="2" width="6.5703125" style="138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8" customWidth="1"/>
    <col min="7" max="8" width="13.7109375" style="56" customWidth="1"/>
    <col min="9" max="9" width="10" style="90" customWidth="1"/>
    <col min="10" max="24" width="10.140625" style="56" hidden="1" customWidth="1"/>
    <col min="25" max="25" width="9.7109375" style="56" hidden="1" customWidth="1"/>
    <col min="26" max="41" width="10.140625" style="56" hidden="1" customWidth="1"/>
    <col min="42" max="42" width="2.5703125" style="56" customWidth="1"/>
    <col min="43" max="43" width="16.85546875" style="56" bestFit="1" customWidth="1"/>
    <col min="44" max="47" width="12.7109375" style="56" customWidth="1"/>
    <col min="48" max="48" width="8.28515625" style="56" bestFit="1" customWidth="1"/>
    <col min="49" max="49" width="10.5703125" style="56" bestFit="1" customWidth="1"/>
    <col min="50" max="50" width="3.28515625" style="56" customWidth="1"/>
    <col min="51" max="51" width="18.42578125" style="56" bestFit="1" customWidth="1"/>
    <col min="52" max="52" width="11.7109375" style="56" bestFit="1" customWidth="1"/>
    <col min="53" max="16384" width="9.140625" style="56"/>
  </cols>
  <sheetData>
    <row r="1" spans="2:48" ht="17.25" thickBot="1">
      <c r="AR1" s="138" t="s">
        <v>68</v>
      </c>
      <c r="AS1" s="138" t="s">
        <v>69</v>
      </c>
      <c r="AT1" s="82" t="s">
        <v>67</v>
      </c>
      <c r="AV1" s="138"/>
    </row>
    <row r="2" spans="2:48" ht="17.25" thickBot="1">
      <c r="B2" s="69" t="s">
        <v>1</v>
      </c>
      <c r="C2" s="67" t="s">
        <v>0</v>
      </c>
      <c r="D2" s="67" t="s">
        <v>65</v>
      </c>
      <c r="E2" s="67" t="s">
        <v>2</v>
      </c>
      <c r="F2" s="67" t="s">
        <v>66</v>
      </c>
      <c r="G2" s="67" t="s">
        <v>3</v>
      </c>
      <c r="H2" s="68" t="s">
        <v>4</v>
      </c>
      <c r="I2" s="91"/>
      <c r="J2" s="76" t="s">
        <v>59</v>
      </c>
      <c r="K2" s="75" t="s">
        <v>53</v>
      </c>
      <c r="L2" s="75" t="s">
        <v>123</v>
      </c>
      <c r="M2" s="75" t="s">
        <v>36</v>
      </c>
      <c r="N2" s="75" t="s">
        <v>58</v>
      </c>
      <c r="O2" s="75" t="s">
        <v>128</v>
      </c>
      <c r="P2" s="75" t="s">
        <v>56</v>
      </c>
      <c r="Q2" s="75" t="s">
        <v>61</v>
      </c>
      <c r="R2" s="75" t="s">
        <v>40</v>
      </c>
      <c r="S2" s="75" t="s">
        <v>57</v>
      </c>
      <c r="T2" s="75" t="s">
        <v>60</v>
      </c>
      <c r="U2" s="75" t="s">
        <v>54</v>
      </c>
      <c r="V2" s="75"/>
      <c r="W2" s="75"/>
      <c r="X2" s="75"/>
      <c r="Z2" s="76" t="s">
        <v>59</v>
      </c>
      <c r="AA2" s="75" t="s">
        <v>53</v>
      </c>
      <c r="AB2" s="75" t="s">
        <v>123</v>
      </c>
      <c r="AC2" s="75" t="s">
        <v>36</v>
      </c>
      <c r="AD2" s="75" t="s">
        <v>58</v>
      </c>
      <c r="AE2" s="75" t="s">
        <v>128</v>
      </c>
      <c r="AF2" s="75" t="s">
        <v>56</v>
      </c>
      <c r="AG2" s="75" t="s">
        <v>61</v>
      </c>
      <c r="AH2" s="75" t="s">
        <v>40</v>
      </c>
      <c r="AI2" s="75" t="s">
        <v>57</v>
      </c>
      <c r="AJ2" s="75" t="s">
        <v>60</v>
      </c>
      <c r="AK2" s="75" t="s">
        <v>54</v>
      </c>
      <c r="AL2" s="75"/>
      <c r="AM2" s="75"/>
      <c r="AN2" s="75"/>
      <c r="AO2" s="75"/>
      <c r="AP2" s="75"/>
      <c r="AQ2" s="72" t="s">
        <v>59</v>
      </c>
      <c r="AR2" s="98">
        <f t="shared" ref="AR2:AR16" si="0">AT2+AS2</f>
        <v>0</v>
      </c>
      <c r="AS2" s="59">
        <f>Z63</f>
        <v>0</v>
      </c>
      <c r="AT2" s="59">
        <f>J63</f>
        <v>0</v>
      </c>
    </row>
    <row r="3" spans="2:48">
      <c r="B3" s="61">
        <v>44731</v>
      </c>
      <c r="C3" s="63" t="s">
        <v>76</v>
      </c>
      <c r="D3" s="80" t="s">
        <v>61</v>
      </c>
      <c r="E3" s="57">
        <v>231</v>
      </c>
      <c r="F3" s="77" t="s">
        <v>68</v>
      </c>
      <c r="G3" s="78">
        <f t="shared" ref="G3:G8" si="1">IF(F3="MARCIA",E3,IF(F3="AMBOS",E3/2,0))</f>
        <v>115.5</v>
      </c>
      <c r="H3" s="79">
        <f t="shared" ref="H3:H8" si="2">IF(F3="LUCIANO",E3,IF(F3="AMBOS",E3/2,0))</f>
        <v>115.5</v>
      </c>
      <c r="I3" s="92" t="s">
        <v>154</v>
      </c>
      <c r="J3" s="73">
        <f>IF($D3="ALIMENTAÇÃO",$H3,0)</f>
        <v>0</v>
      </c>
      <c r="K3" s="73">
        <f>IF($D3="ANIMAIS",$H3,0)</f>
        <v>0</v>
      </c>
      <c r="L3" s="73">
        <f>IF($D3="FILHO",$H3,0)</f>
        <v>0</v>
      </c>
      <c r="M3" s="73">
        <f>IF($D3="GASOLINA",$H3,0)</f>
        <v>0</v>
      </c>
      <c r="N3" s="73">
        <f>IF($D3="LAZER",$H3,0)</f>
        <v>0</v>
      </c>
      <c r="O3" s="73">
        <f>IF($D3="MANUT. IMÓVEL",$H3,0)</f>
        <v>0</v>
      </c>
      <c r="P3" s="73">
        <f>IF($D3="MANUT. VEICULAR",$H3,0)</f>
        <v>0</v>
      </c>
      <c r="Q3" s="73">
        <f>IF($D3="MÓVEIS",$H3,0)</f>
        <v>115.5</v>
      </c>
      <c r="R3" s="73">
        <f>IF($D3="OUTROS",$H3,0)</f>
        <v>0</v>
      </c>
      <c r="S3" s="73">
        <f>IF($D3="PLANOS",$H3,0)</f>
        <v>0</v>
      </c>
      <c r="T3" s="73">
        <f>IF($D3="SAÚDE",$H3,0)</f>
        <v>0</v>
      </c>
      <c r="U3" s="73">
        <f>IF($D3="TRANSPORTE",$H3,0)</f>
        <v>0</v>
      </c>
      <c r="V3" s="73"/>
      <c r="W3" s="73"/>
      <c r="X3" s="73"/>
      <c r="Z3" s="73">
        <f>IF($D3="ALIMENTAÇÃO",$G3,0)</f>
        <v>0</v>
      </c>
      <c r="AA3" s="73">
        <f>IF($D3="ANIMAIS",$G3,0)</f>
        <v>0</v>
      </c>
      <c r="AB3" s="73">
        <f>IF($D3="FILHO",$G3,0)</f>
        <v>0</v>
      </c>
      <c r="AC3" s="73">
        <f>IF($D3="GASOLINA",$G3,0)</f>
        <v>0</v>
      </c>
      <c r="AD3" s="73">
        <f>IF($D3="LAZER",$G3,0)</f>
        <v>0</v>
      </c>
      <c r="AE3" s="73">
        <f>IF($D3="MANUT. IMÓVEL",$G3,0)</f>
        <v>0</v>
      </c>
      <c r="AF3" s="73">
        <f>IF($D3="MANUT. VEICULAR",$G3,0)</f>
        <v>0</v>
      </c>
      <c r="AG3" s="73">
        <f>IF($D3="MÓVEIS",$G3,0)</f>
        <v>115.5</v>
      </c>
      <c r="AH3" s="73">
        <f>IF($D3="OUTROS",$G3,0)</f>
        <v>0</v>
      </c>
      <c r="AI3" s="73">
        <f>IF($D3="PLANOS",$G3,0)</f>
        <v>0</v>
      </c>
      <c r="AJ3" s="73">
        <f>IF($D3="SAÚDE",$G3,0)</f>
        <v>0</v>
      </c>
      <c r="AK3" s="73">
        <f>IF($D3="TRANSPORTE",$G3,0)</f>
        <v>0</v>
      </c>
      <c r="AQ3" s="72" t="s">
        <v>53</v>
      </c>
      <c r="AR3" s="98">
        <f t="shared" si="0"/>
        <v>0</v>
      </c>
      <c r="AS3" s="59">
        <f>AA63</f>
        <v>0</v>
      </c>
      <c r="AT3" s="59">
        <f>K63</f>
        <v>0</v>
      </c>
    </row>
    <row r="4" spans="2:48">
      <c r="B4" s="61">
        <v>44834</v>
      </c>
      <c r="C4" s="63" t="s">
        <v>85</v>
      </c>
      <c r="D4" s="80" t="s">
        <v>40</v>
      </c>
      <c r="E4" s="57">
        <v>37.979999999999997</v>
      </c>
      <c r="F4" s="77" t="s">
        <v>67</v>
      </c>
      <c r="G4" s="78">
        <f t="shared" si="1"/>
        <v>0</v>
      </c>
      <c r="H4" s="79">
        <f t="shared" si="2"/>
        <v>37.979999999999997</v>
      </c>
      <c r="I4" s="92" t="s">
        <v>70</v>
      </c>
      <c r="J4" s="73">
        <f>IF($D4="ALIMENTAÇÃO",$H4,0)</f>
        <v>0</v>
      </c>
      <c r="K4" s="73">
        <f>IF($D4="ANIMAIS",$H4,0)</f>
        <v>0</v>
      </c>
      <c r="L4" s="73">
        <f>IF($D4="FILHO",$H4,0)</f>
        <v>0</v>
      </c>
      <c r="M4" s="73">
        <f>IF($D4="GASOLINA",$H4,0)</f>
        <v>0</v>
      </c>
      <c r="N4" s="73">
        <f>IF($D4="LAZER",$H4,0)</f>
        <v>0</v>
      </c>
      <c r="O4" s="73">
        <f>IF($D4="MANUT. IMÓVEL",$H4,0)</f>
        <v>0</v>
      </c>
      <c r="P4" s="73">
        <f>IF($D4="MANUT. VEICULAR",$H4,0)</f>
        <v>0</v>
      </c>
      <c r="Q4" s="73">
        <f>IF($D4="MÓVEIS",$H4,0)</f>
        <v>0</v>
      </c>
      <c r="R4" s="73">
        <f>IF($D4="OUTROS",$H4,0)</f>
        <v>37.979999999999997</v>
      </c>
      <c r="S4" s="73">
        <f>IF($D4="PLANOS",$H4,0)</f>
        <v>0</v>
      </c>
      <c r="T4" s="73">
        <f>IF($D4="SAÚDE",$H4,0)</f>
        <v>0</v>
      </c>
      <c r="U4" s="73">
        <f>IF($D4="TRANSPORTE",$H4,0)</f>
        <v>0</v>
      </c>
      <c r="V4" s="73"/>
      <c r="W4" s="73"/>
      <c r="X4" s="73"/>
      <c r="Z4" s="73">
        <f t="shared" ref="Z4:Z62" si="3">IF($D4="ALIMENTAÇÃO",$G4,0)</f>
        <v>0</v>
      </c>
      <c r="AA4" s="73">
        <f t="shared" ref="AA4:AA62" si="4">IF($D4="ANIMAIS",$G4,0)</f>
        <v>0</v>
      </c>
      <c r="AB4" s="73">
        <f t="shared" ref="AB4:AB62" si="5">IF($D4="FILHO",$G4,0)</f>
        <v>0</v>
      </c>
      <c r="AC4" s="73">
        <f t="shared" ref="AC4:AC62" si="6">IF($D4="GASOLINA",$G4,0)</f>
        <v>0</v>
      </c>
      <c r="AD4" s="73">
        <f t="shared" ref="AD4:AD62" si="7">IF($D4="LAZER",$G4,0)</f>
        <v>0</v>
      </c>
      <c r="AE4" s="73">
        <f t="shared" ref="AE4:AE62" si="8">IF($D4="MANUT. IMÓVEL",$G4,0)</f>
        <v>0</v>
      </c>
      <c r="AF4" s="73">
        <f t="shared" ref="AF4:AF62" si="9">IF($D4="MANUT. VEICULAR",$G4,0)</f>
        <v>0</v>
      </c>
      <c r="AG4" s="73">
        <f t="shared" ref="AG4:AG62" si="10">IF($D4="MÓVEIS",$G4,0)</f>
        <v>0</v>
      </c>
      <c r="AH4" s="73">
        <f t="shared" ref="AH4:AH62" si="11">IF($D4="OUTROS",$G4,0)</f>
        <v>0</v>
      </c>
      <c r="AI4" s="73">
        <f t="shared" ref="AI4:AI62" si="12">IF($D4="PLANOS",$G4,0)</f>
        <v>0</v>
      </c>
      <c r="AJ4" s="73">
        <f t="shared" ref="AJ4:AJ62" si="13">IF($D4="SAÚDE",$G4,0)</f>
        <v>0</v>
      </c>
      <c r="AK4" s="73">
        <f t="shared" ref="AK4:AK62" si="14">IF($D4="TRANSPORTE",$G4,0)</f>
        <v>0</v>
      </c>
      <c r="AM4" s="73"/>
      <c r="AQ4" s="72" t="s">
        <v>123</v>
      </c>
      <c r="AR4" s="98">
        <f t="shared" si="0"/>
        <v>135.4</v>
      </c>
      <c r="AS4" s="59">
        <f>AB63</f>
        <v>0</v>
      </c>
      <c r="AT4" s="59">
        <f>L63</f>
        <v>135.4</v>
      </c>
    </row>
    <row r="5" spans="2:48">
      <c r="B5" s="61">
        <v>44861</v>
      </c>
      <c r="C5" s="63" t="s">
        <v>111</v>
      </c>
      <c r="D5" s="80" t="s">
        <v>40</v>
      </c>
      <c r="E5" s="57">
        <v>15.77</v>
      </c>
      <c r="F5" s="77" t="s">
        <v>68</v>
      </c>
      <c r="G5" s="78">
        <f t="shared" si="1"/>
        <v>7.8849999999999998</v>
      </c>
      <c r="H5" s="79">
        <f t="shared" si="2"/>
        <v>7.8849999999999998</v>
      </c>
      <c r="I5" s="92" t="s">
        <v>163</v>
      </c>
      <c r="J5" s="73">
        <f t="shared" ref="J5:J62" si="15">IF($D5="ALIMENTAÇÃO",$H5,0)</f>
        <v>0</v>
      </c>
      <c r="K5" s="73">
        <f t="shared" ref="K5:K62" si="16">IF($D5="ANIMAIS",$H5,0)</f>
        <v>0</v>
      </c>
      <c r="L5" s="73">
        <f t="shared" ref="L5:L62" si="17">IF($D5="FILHO",$H5,0)</f>
        <v>0</v>
      </c>
      <c r="M5" s="73">
        <f t="shared" ref="M5:M62" si="18">IF($D5="GASOLINA",$H5,0)</f>
        <v>0</v>
      </c>
      <c r="N5" s="73">
        <f t="shared" ref="N5:N62" si="19">IF($D5="LAZER",$H5,0)</f>
        <v>0</v>
      </c>
      <c r="O5" s="73">
        <f t="shared" ref="O5:O62" si="20">IF($D5="MANUT. IMÓVEL",$H5,0)</f>
        <v>0</v>
      </c>
      <c r="P5" s="73">
        <f t="shared" ref="P5:P62" si="21">IF($D5="MANUT. VEICULAR",$H5,0)</f>
        <v>0</v>
      </c>
      <c r="Q5" s="73">
        <f t="shared" ref="Q5:Q62" si="22">IF($D5="MÓVEIS",$H5,0)</f>
        <v>0</v>
      </c>
      <c r="R5" s="73">
        <f t="shared" ref="R5:R62" si="23">IF($D5="OUTROS",$H5,0)</f>
        <v>7.8849999999999998</v>
      </c>
      <c r="S5" s="73">
        <f t="shared" ref="S5:S62" si="24">IF($D5="PLANOS",$H5,0)</f>
        <v>0</v>
      </c>
      <c r="T5" s="73">
        <f t="shared" ref="T5:T62" si="25">IF($D5="SAÚDE",$H5,0)</f>
        <v>0</v>
      </c>
      <c r="U5" s="73">
        <f t="shared" ref="U5:U62" si="26">IF($D5="TRANSPORTE",$H5,0)</f>
        <v>0</v>
      </c>
      <c r="V5" s="73"/>
      <c r="W5" s="73"/>
      <c r="X5" s="73"/>
      <c r="Z5" s="73">
        <f t="shared" si="3"/>
        <v>0</v>
      </c>
      <c r="AA5" s="73">
        <f t="shared" si="4"/>
        <v>0</v>
      </c>
      <c r="AB5" s="73">
        <f t="shared" si="5"/>
        <v>0</v>
      </c>
      <c r="AC5" s="73">
        <f t="shared" si="6"/>
        <v>0</v>
      </c>
      <c r="AD5" s="73">
        <f t="shared" si="7"/>
        <v>0</v>
      </c>
      <c r="AE5" s="73">
        <f t="shared" si="8"/>
        <v>0</v>
      </c>
      <c r="AF5" s="73">
        <f t="shared" si="9"/>
        <v>0</v>
      </c>
      <c r="AG5" s="73">
        <f t="shared" si="10"/>
        <v>0</v>
      </c>
      <c r="AH5" s="73">
        <f t="shared" si="11"/>
        <v>7.8849999999999998</v>
      </c>
      <c r="AI5" s="73">
        <f t="shared" si="12"/>
        <v>0</v>
      </c>
      <c r="AJ5" s="73">
        <f t="shared" si="13"/>
        <v>0</v>
      </c>
      <c r="AK5" s="73">
        <f t="shared" si="14"/>
        <v>0</v>
      </c>
      <c r="AQ5" s="72" t="s">
        <v>36</v>
      </c>
      <c r="AR5" s="98">
        <f t="shared" si="0"/>
        <v>0</v>
      </c>
      <c r="AS5" s="59">
        <f>AC63</f>
        <v>0</v>
      </c>
      <c r="AT5" s="59">
        <f>M63</f>
        <v>0</v>
      </c>
    </row>
    <row r="6" spans="2:48">
      <c r="B6" s="61">
        <v>44857</v>
      </c>
      <c r="C6" s="63" t="s">
        <v>112</v>
      </c>
      <c r="D6" s="80" t="s">
        <v>40</v>
      </c>
      <c r="E6" s="57">
        <v>119.9</v>
      </c>
      <c r="F6" s="77" t="s">
        <v>67</v>
      </c>
      <c r="G6" s="78">
        <f t="shared" si="1"/>
        <v>0</v>
      </c>
      <c r="H6" s="79">
        <f t="shared" si="2"/>
        <v>119.9</v>
      </c>
      <c r="I6" s="92" t="s">
        <v>63</v>
      </c>
      <c r="J6" s="73">
        <f t="shared" si="15"/>
        <v>0</v>
      </c>
      <c r="K6" s="73">
        <f t="shared" si="16"/>
        <v>0</v>
      </c>
      <c r="L6" s="73">
        <f t="shared" si="17"/>
        <v>0</v>
      </c>
      <c r="M6" s="73">
        <f t="shared" si="18"/>
        <v>0</v>
      </c>
      <c r="N6" s="73">
        <f t="shared" si="19"/>
        <v>0</v>
      </c>
      <c r="O6" s="73">
        <f t="shared" si="20"/>
        <v>0</v>
      </c>
      <c r="P6" s="73">
        <f t="shared" si="21"/>
        <v>0</v>
      </c>
      <c r="Q6" s="73">
        <f t="shared" si="22"/>
        <v>0</v>
      </c>
      <c r="R6" s="73">
        <f t="shared" si="23"/>
        <v>119.9</v>
      </c>
      <c r="S6" s="73">
        <f t="shared" si="24"/>
        <v>0</v>
      </c>
      <c r="T6" s="73">
        <f t="shared" si="25"/>
        <v>0</v>
      </c>
      <c r="U6" s="73">
        <f t="shared" si="26"/>
        <v>0</v>
      </c>
      <c r="V6" s="73"/>
      <c r="W6" s="73"/>
      <c r="X6" s="73"/>
      <c r="Z6" s="73">
        <f t="shared" si="3"/>
        <v>0</v>
      </c>
      <c r="AA6" s="73">
        <f t="shared" si="4"/>
        <v>0</v>
      </c>
      <c r="AB6" s="73">
        <f t="shared" si="5"/>
        <v>0</v>
      </c>
      <c r="AC6" s="73">
        <f t="shared" si="6"/>
        <v>0</v>
      </c>
      <c r="AD6" s="73">
        <f t="shared" si="7"/>
        <v>0</v>
      </c>
      <c r="AE6" s="73">
        <f t="shared" si="8"/>
        <v>0</v>
      </c>
      <c r="AF6" s="73">
        <f t="shared" si="9"/>
        <v>0</v>
      </c>
      <c r="AG6" s="73">
        <f t="shared" si="10"/>
        <v>0</v>
      </c>
      <c r="AH6" s="73">
        <f t="shared" si="11"/>
        <v>0</v>
      </c>
      <c r="AI6" s="73">
        <f t="shared" si="12"/>
        <v>0</v>
      </c>
      <c r="AJ6" s="73">
        <f t="shared" si="13"/>
        <v>0</v>
      </c>
      <c r="AK6" s="73">
        <f t="shared" si="14"/>
        <v>0</v>
      </c>
      <c r="AQ6" s="72" t="s">
        <v>58</v>
      </c>
      <c r="AR6" s="98">
        <f t="shared" si="0"/>
        <v>585.04999999999995</v>
      </c>
      <c r="AS6" s="59">
        <f>AD63</f>
        <v>390.0333333333333</v>
      </c>
      <c r="AT6" s="59">
        <f>N63</f>
        <v>195.01666666666665</v>
      </c>
    </row>
    <row r="7" spans="2:48">
      <c r="B7" s="61">
        <v>45289</v>
      </c>
      <c r="C7" s="63" t="s">
        <v>129</v>
      </c>
      <c r="D7" s="80" t="s">
        <v>56</v>
      </c>
      <c r="E7" s="57">
        <v>211.3</v>
      </c>
      <c r="F7" s="77" t="s">
        <v>67</v>
      </c>
      <c r="G7" s="78">
        <f t="shared" si="1"/>
        <v>0</v>
      </c>
      <c r="H7" s="79">
        <f t="shared" si="2"/>
        <v>211.3</v>
      </c>
      <c r="I7" s="92" t="s">
        <v>143</v>
      </c>
      <c r="J7" s="73">
        <f t="shared" si="15"/>
        <v>0</v>
      </c>
      <c r="K7" s="73">
        <f t="shared" si="16"/>
        <v>0</v>
      </c>
      <c r="L7" s="73">
        <f t="shared" si="17"/>
        <v>0</v>
      </c>
      <c r="M7" s="73">
        <f t="shared" si="18"/>
        <v>0</v>
      </c>
      <c r="N7" s="73">
        <f t="shared" si="19"/>
        <v>0</v>
      </c>
      <c r="O7" s="73">
        <f t="shared" si="20"/>
        <v>0</v>
      </c>
      <c r="P7" s="73">
        <f t="shared" si="21"/>
        <v>211.3</v>
      </c>
      <c r="Q7" s="73">
        <f t="shared" si="22"/>
        <v>0</v>
      </c>
      <c r="R7" s="73">
        <f t="shared" si="23"/>
        <v>0</v>
      </c>
      <c r="S7" s="73">
        <f t="shared" si="24"/>
        <v>0</v>
      </c>
      <c r="T7" s="73">
        <f t="shared" si="25"/>
        <v>0</v>
      </c>
      <c r="U7" s="73">
        <f t="shared" si="26"/>
        <v>0</v>
      </c>
      <c r="V7" s="73"/>
      <c r="W7" s="73"/>
      <c r="X7" s="73"/>
      <c r="Z7" s="73">
        <f t="shared" si="3"/>
        <v>0</v>
      </c>
      <c r="AA7" s="73">
        <f t="shared" si="4"/>
        <v>0</v>
      </c>
      <c r="AB7" s="73">
        <f t="shared" si="5"/>
        <v>0</v>
      </c>
      <c r="AC7" s="73">
        <f t="shared" si="6"/>
        <v>0</v>
      </c>
      <c r="AD7" s="73">
        <f t="shared" si="7"/>
        <v>0</v>
      </c>
      <c r="AE7" s="73">
        <f t="shared" si="8"/>
        <v>0</v>
      </c>
      <c r="AF7" s="73">
        <f t="shared" si="9"/>
        <v>0</v>
      </c>
      <c r="AG7" s="73">
        <f t="shared" si="10"/>
        <v>0</v>
      </c>
      <c r="AH7" s="73">
        <f t="shared" si="11"/>
        <v>0</v>
      </c>
      <c r="AI7" s="73">
        <f t="shared" si="12"/>
        <v>0</v>
      </c>
      <c r="AJ7" s="73">
        <f t="shared" si="13"/>
        <v>0</v>
      </c>
      <c r="AK7" s="73">
        <f t="shared" si="14"/>
        <v>0</v>
      </c>
      <c r="AQ7" s="72" t="s">
        <v>55</v>
      </c>
      <c r="AR7" s="98">
        <f t="shared" si="0"/>
        <v>0</v>
      </c>
      <c r="AS7" s="59">
        <f>AE63</f>
        <v>0</v>
      </c>
      <c r="AT7" s="59">
        <f>O63</f>
        <v>0</v>
      </c>
    </row>
    <row r="8" spans="2:48">
      <c r="B8" s="61">
        <v>44939</v>
      </c>
      <c r="C8" s="63" t="s">
        <v>158</v>
      </c>
      <c r="D8" s="80" t="s">
        <v>123</v>
      </c>
      <c r="E8" s="57">
        <v>58.4</v>
      </c>
      <c r="F8" s="77" t="s">
        <v>67</v>
      </c>
      <c r="G8" s="78">
        <f t="shared" si="1"/>
        <v>0</v>
      </c>
      <c r="H8" s="79">
        <f t="shared" si="2"/>
        <v>58.4</v>
      </c>
      <c r="I8" s="92" t="s">
        <v>164</v>
      </c>
      <c r="J8" s="73">
        <f t="shared" si="15"/>
        <v>0</v>
      </c>
      <c r="K8" s="73">
        <f t="shared" si="16"/>
        <v>0</v>
      </c>
      <c r="L8" s="73">
        <f t="shared" si="17"/>
        <v>58.4</v>
      </c>
      <c r="M8" s="73">
        <f t="shared" si="18"/>
        <v>0</v>
      </c>
      <c r="N8" s="73">
        <f t="shared" si="19"/>
        <v>0</v>
      </c>
      <c r="O8" s="73">
        <f t="shared" si="20"/>
        <v>0</v>
      </c>
      <c r="P8" s="73">
        <f t="shared" si="21"/>
        <v>0</v>
      </c>
      <c r="Q8" s="73">
        <f t="shared" si="22"/>
        <v>0</v>
      </c>
      <c r="R8" s="73">
        <f t="shared" si="23"/>
        <v>0</v>
      </c>
      <c r="S8" s="73">
        <f t="shared" si="24"/>
        <v>0</v>
      </c>
      <c r="T8" s="73">
        <f t="shared" si="25"/>
        <v>0</v>
      </c>
      <c r="U8" s="73">
        <f t="shared" si="26"/>
        <v>0</v>
      </c>
      <c r="V8" s="73"/>
      <c r="W8" s="73"/>
      <c r="X8" s="73"/>
      <c r="Z8" s="73">
        <f t="shared" si="3"/>
        <v>0</v>
      </c>
      <c r="AA8" s="73">
        <f t="shared" si="4"/>
        <v>0</v>
      </c>
      <c r="AB8" s="73">
        <f t="shared" si="5"/>
        <v>0</v>
      </c>
      <c r="AC8" s="73">
        <f t="shared" si="6"/>
        <v>0</v>
      </c>
      <c r="AD8" s="73">
        <f t="shared" si="7"/>
        <v>0</v>
      </c>
      <c r="AE8" s="73">
        <f t="shared" si="8"/>
        <v>0</v>
      </c>
      <c r="AF8" s="73">
        <f t="shared" si="9"/>
        <v>0</v>
      </c>
      <c r="AG8" s="73">
        <f t="shared" si="10"/>
        <v>0</v>
      </c>
      <c r="AH8" s="73">
        <f t="shared" si="11"/>
        <v>0</v>
      </c>
      <c r="AI8" s="73">
        <f t="shared" si="12"/>
        <v>0</v>
      </c>
      <c r="AJ8" s="73">
        <f t="shared" si="13"/>
        <v>0</v>
      </c>
      <c r="AK8" s="73">
        <f t="shared" si="14"/>
        <v>0</v>
      </c>
      <c r="AQ8" s="72" t="s">
        <v>56</v>
      </c>
      <c r="AR8" s="98">
        <f t="shared" si="0"/>
        <v>211.3</v>
      </c>
      <c r="AS8" s="59">
        <f>AF63</f>
        <v>0</v>
      </c>
      <c r="AT8" s="59">
        <f>P63</f>
        <v>211.3</v>
      </c>
    </row>
    <row r="9" spans="2:48">
      <c r="B9" s="179">
        <v>44929</v>
      </c>
      <c r="C9" s="180" t="s">
        <v>150</v>
      </c>
      <c r="D9" s="80" t="s">
        <v>58</v>
      </c>
      <c r="E9" s="57">
        <v>175.97</v>
      </c>
      <c r="F9" s="77" t="s">
        <v>68</v>
      </c>
      <c r="G9" s="78">
        <f t="shared" ref="G9:G10" si="27">(E9/3)*2</f>
        <v>117.31333333333333</v>
      </c>
      <c r="H9" s="79">
        <f t="shared" ref="H9:H10" si="28">E9/3</f>
        <v>58.656666666666666</v>
      </c>
      <c r="I9" s="92" t="s">
        <v>75</v>
      </c>
      <c r="J9" s="73">
        <f t="shared" si="15"/>
        <v>0</v>
      </c>
      <c r="K9" s="73">
        <f t="shared" si="16"/>
        <v>0</v>
      </c>
      <c r="L9" s="73">
        <f t="shared" si="17"/>
        <v>0</v>
      </c>
      <c r="M9" s="73">
        <f t="shared" si="18"/>
        <v>0</v>
      </c>
      <c r="N9" s="73">
        <f t="shared" si="19"/>
        <v>58.656666666666666</v>
      </c>
      <c r="O9" s="73">
        <f t="shared" si="20"/>
        <v>0</v>
      </c>
      <c r="P9" s="73">
        <f t="shared" si="21"/>
        <v>0</v>
      </c>
      <c r="Q9" s="73">
        <f t="shared" si="22"/>
        <v>0</v>
      </c>
      <c r="R9" s="73">
        <f t="shared" si="23"/>
        <v>0</v>
      </c>
      <c r="S9" s="73">
        <f t="shared" si="24"/>
        <v>0</v>
      </c>
      <c r="T9" s="73">
        <f t="shared" si="25"/>
        <v>0</v>
      </c>
      <c r="U9" s="73">
        <f t="shared" si="26"/>
        <v>0</v>
      </c>
      <c r="V9" s="73"/>
      <c r="W9" s="73"/>
      <c r="X9" s="73"/>
      <c r="Z9" s="73">
        <f t="shared" si="3"/>
        <v>0</v>
      </c>
      <c r="AA9" s="73">
        <f t="shared" si="4"/>
        <v>0</v>
      </c>
      <c r="AB9" s="73">
        <f t="shared" si="5"/>
        <v>0</v>
      </c>
      <c r="AC9" s="73">
        <f t="shared" si="6"/>
        <v>0</v>
      </c>
      <c r="AD9" s="73">
        <f t="shared" si="7"/>
        <v>117.31333333333333</v>
      </c>
      <c r="AE9" s="73">
        <f t="shared" si="8"/>
        <v>0</v>
      </c>
      <c r="AF9" s="73">
        <f t="shared" si="9"/>
        <v>0</v>
      </c>
      <c r="AG9" s="73">
        <f t="shared" si="10"/>
        <v>0</v>
      </c>
      <c r="AH9" s="73">
        <f t="shared" si="11"/>
        <v>0</v>
      </c>
      <c r="AI9" s="73">
        <f t="shared" si="12"/>
        <v>0</v>
      </c>
      <c r="AJ9" s="73">
        <f t="shared" si="13"/>
        <v>0</v>
      </c>
      <c r="AK9" s="73">
        <f t="shared" si="14"/>
        <v>0</v>
      </c>
      <c r="AQ9" s="72" t="s">
        <v>61</v>
      </c>
      <c r="AR9" s="98">
        <f t="shared" si="0"/>
        <v>231</v>
      </c>
      <c r="AS9" s="59">
        <f>AG63</f>
        <v>115.5</v>
      </c>
      <c r="AT9" s="59">
        <f>Q63</f>
        <v>115.5</v>
      </c>
    </row>
    <row r="10" spans="2:48">
      <c r="B10" s="179">
        <v>44929</v>
      </c>
      <c r="C10" s="180" t="s">
        <v>151</v>
      </c>
      <c r="D10" s="80" t="s">
        <v>58</v>
      </c>
      <c r="E10" s="57">
        <v>409.08</v>
      </c>
      <c r="F10" s="77" t="s">
        <v>68</v>
      </c>
      <c r="G10" s="78">
        <f t="shared" si="27"/>
        <v>272.71999999999997</v>
      </c>
      <c r="H10" s="79">
        <f t="shared" si="28"/>
        <v>136.35999999999999</v>
      </c>
      <c r="I10" s="92" t="s">
        <v>62</v>
      </c>
      <c r="J10" s="73">
        <f t="shared" si="15"/>
        <v>0</v>
      </c>
      <c r="K10" s="73">
        <f t="shared" si="16"/>
        <v>0</v>
      </c>
      <c r="L10" s="73">
        <f t="shared" si="17"/>
        <v>0</v>
      </c>
      <c r="M10" s="73">
        <f t="shared" si="18"/>
        <v>0</v>
      </c>
      <c r="N10" s="73">
        <f t="shared" si="19"/>
        <v>136.35999999999999</v>
      </c>
      <c r="O10" s="73">
        <f t="shared" si="20"/>
        <v>0</v>
      </c>
      <c r="P10" s="73">
        <f t="shared" si="21"/>
        <v>0</v>
      </c>
      <c r="Q10" s="73">
        <f t="shared" si="22"/>
        <v>0</v>
      </c>
      <c r="R10" s="73">
        <f t="shared" si="23"/>
        <v>0</v>
      </c>
      <c r="S10" s="73">
        <f t="shared" si="24"/>
        <v>0</v>
      </c>
      <c r="T10" s="73">
        <f t="shared" si="25"/>
        <v>0</v>
      </c>
      <c r="U10" s="73">
        <f t="shared" si="26"/>
        <v>0</v>
      </c>
      <c r="V10" s="73"/>
      <c r="W10" s="73"/>
      <c r="X10" s="73"/>
      <c r="Z10" s="73">
        <f t="shared" si="3"/>
        <v>0</v>
      </c>
      <c r="AA10" s="73">
        <f t="shared" si="4"/>
        <v>0</v>
      </c>
      <c r="AB10" s="73">
        <f t="shared" si="5"/>
        <v>0</v>
      </c>
      <c r="AC10" s="73">
        <f t="shared" si="6"/>
        <v>0</v>
      </c>
      <c r="AD10" s="73">
        <f t="shared" si="7"/>
        <v>272.71999999999997</v>
      </c>
      <c r="AE10" s="73">
        <f t="shared" si="8"/>
        <v>0</v>
      </c>
      <c r="AF10" s="73">
        <f t="shared" si="9"/>
        <v>0</v>
      </c>
      <c r="AG10" s="73">
        <f t="shared" si="10"/>
        <v>0</v>
      </c>
      <c r="AH10" s="73">
        <f t="shared" si="11"/>
        <v>0</v>
      </c>
      <c r="AI10" s="73">
        <f t="shared" si="12"/>
        <v>0</v>
      </c>
      <c r="AJ10" s="73">
        <f t="shared" si="13"/>
        <v>0</v>
      </c>
      <c r="AK10" s="73">
        <f t="shared" si="14"/>
        <v>0</v>
      </c>
      <c r="AQ10" s="72" t="s">
        <v>40</v>
      </c>
      <c r="AR10" s="98">
        <f t="shared" si="0"/>
        <v>173.64999999999998</v>
      </c>
      <c r="AS10" s="59">
        <f>AH63</f>
        <v>7.8849999999999998</v>
      </c>
      <c r="AT10" s="59">
        <f>R63</f>
        <v>165.76499999999999</v>
      </c>
    </row>
    <row r="11" spans="2:48">
      <c r="B11" s="61">
        <v>44952</v>
      </c>
      <c r="C11" s="63" t="s">
        <v>166</v>
      </c>
      <c r="D11" s="80" t="s">
        <v>123</v>
      </c>
      <c r="E11" s="57">
        <v>77</v>
      </c>
      <c r="F11" s="77" t="s">
        <v>67</v>
      </c>
      <c r="G11" s="78">
        <f t="shared" ref="G11" si="29">IF(F11="MARCIA",E11,IF(F11="AMBOS",E11/2,0))</f>
        <v>0</v>
      </c>
      <c r="H11" s="79">
        <f t="shared" ref="H11" si="30">IF(F11="LUCIANO",E11,IF(F11="AMBOS",E11/2,0))</f>
        <v>77</v>
      </c>
      <c r="I11" s="92" t="s">
        <v>75</v>
      </c>
      <c r="J11" s="73">
        <f t="shared" si="15"/>
        <v>0</v>
      </c>
      <c r="K11" s="73">
        <f t="shared" si="16"/>
        <v>0</v>
      </c>
      <c r="L11" s="73">
        <f t="shared" si="17"/>
        <v>77</v>
      </c>
      <c r="M11" s="73">
        <f t="shared" si="18"/>
        <v>0</v>
      </c>
      <c r="N11" s="73">
        <f t="shared" si="19"/>
        <v>0</v>
      </c>
      <c r="O11" s="73">
        <f t="shared" si="20"/>
        <v>0</v>
      </c>
      <c r="P11" s="73">
        <f t="shared" si="21"/>
        <v>0</v>
      </c>
      <c r="Q11" s="73">
        <f t="shared" si="22"/>
        <v>0</v>
      </c>
      <c r="R11" s="73">
        <f t="shared" si="23"/>
        <v>0</v>
      </c>
      <c r="S11" s="73">
        <f t="shared" si="24"/>
        <v>0</v>
      </c>
      <c r="T11" s="73">
        <f t="shared" si="25"/>
        <v>0</v>
      </c>
      <c r="U11" s="73">
        <f t="shared" si="26"/>
        <v>0</v>
      </c>
      <c r="V11" s="73"/>
      <c r="W11" s="73"/>
      <c r="X11" s="73"/>
      <c r="Z11" s="73">
        <f t="shared" si="3"/>
        <v>0</v>
      </c>
      <c r="AA11" s="73">
        <f t="shared" si="4"/>
        <v>0</v>
      </c>
      <c r="AB11" s="73">
        <f t="shared" si="5"/>
        <v>0</v>
      </c>
      <c r="AC11" s="73">
        <f t="shared" si="6"/>
        <v>0</v>
      </c>
      <c r="AD11" s="73">
        <f t="shared" si="7"/>
        <v>0</v>
      </c>
      <c r="AE11" s="73">
        <f t="shared" si="8"/>
        <v>0</v>
      </c>
      <c r="AF11" s="73">
        <f t="shared" si="9"/>
        <v>0</v>
      </c>
      <c r="AG11" s="73">
        <f t="shared" si="10"/>
        <v>0</v>
      </c>
      <c r="AH11" s="73">
        <f t="shared" si="11"/>
        <v>0</v>
      </c>
      <c r="AI11" s="73">
        <f t="shared" si="12"/>
        <v>0</v>
      </c>
      <c r="AJ11" s="73">
        <f t="shared" si="13"/>
        <v>0</v>
      </c>
      <c r="AK11" s="73">
        <f t="shared" si="14"/>
        <v>0</v>
      </c>
      <c r="AQ11" s="72" t="s">
        <v>57</v>
      </c>
      <c r="AR11" s="98">
        <f t="shared" si="0"/>
        <v>0</v>
      </c>
      <c r="AS11" s="59">
        <f>AI63</f>
        <v>0</v>
      </c>
      <c r="AT11" s="59">
        <f>S63</f>
        <v>0</v>
      </c>
    </row>
    <row r="12" spans="2:48">
      <c r="B12" s="61"/>
      <c r="C12" s="63"/>
      <c r="D12" s="80"/>
      <c r="E12" s="57"/>
      <c r="F12" s="77"/>
      <c r="G12" s="78">
        <f t="shared" ref="G12:G13" si="31">IF(F12="MARCIA",E12,IF(F12="AMBOS",E12/2,0))</f>
        <v>0</v>
      </c>
      <c r="H12" s="79">
        <f t="shared" ref="H12:H13" si="32">IF(F12="LUCIANO",E12,IF(F12="AMBOS",E12/2,0))</f>
        <v>0</v>
      </c>
      <c r="I12" s="92"/>
      <c r="J12" s="73">
        <f t="shared" si="15"/>
        <v>0</v>
      </c>
      <c r="K12" s="73">
        <f t="shared" si="16"/>
        <v>0</v>
      </c>
      <c r="L12" s="73">
        <f t="shared" si="17"/>
        <v>0</v>
      </c>
      <c r="M12" s="73">
        <f t="shared" si="18"/>
        <v>0</v>
      </c>
      <c r="N12" s="73">
        <f t="shared" si="19"/>
        <v>0</v>
      </c>
      <c r="O12" s="73">
        <f t="shared" si="20"/>
        <v>0</v>
      </c>
      <c r="P12" s="73">
        <f t="shared" si="21"/>
        <v>0</v>
      </c>
      <c r="Q12" s="73">
        <f t="shared" si="22"/>
        <v>0</v>
      </c>
      <c r="R12" s="73">
        <f t="shared" si="23"/>
        <v>0</v>
      </c>
      <c r="S12" s="73">
        <f t="shared" si="24"/>
        <v>0</v>
      </c>
      <c r="T12" s="73">
        <f t="shared" si="25"/>
        <v>0</v>
      </c>
      <c r="U12" s="73">
        <f t="shared" si="26"/>
        <v>0</v>
      </c>
      <c r="V12" s="73"/>
      <c r="W12" s="73"/>
      <c r="X12" s="73"/>
      <c r="Z12" s="73">
        <f t="shared" si="3"/>
        <v>0</v>
      </c>
      <c r="AA12" s="73">
        <f t="shared" si="4"/>
        <v>0</v>
      </c>
      <c r="AB12" s="73">
        <f t="shared" si="5"/>
        <v>0</v>
      </c>
      <c r="AC12" s="73">
        <f t="shared" si="6"/>
        <v>0</v>
      </c>
      <c r="AD12" s="73">
        <f t="shared" si="7"/>
        <v>0</v>
      </c>
      <c r="AE12" s="73">
        <f t="shared" si="8"/>
        <v>0</v>
      </c>
      <c r="AF12" s="73">
        <f t="shared" si="9"/>
        <v>0</v>
      </c>
      <c r="AG12" s="73">
        <f t="shared" si="10"/>
        <v>0</v>
      </c>
      <c r="AH12" s="73">
        <f t="shared" si="11"/>
        <v>0</v>
      </c>
      <c r="AI12" s="73">
        <f t="shared" si="12"/>
        <v>0</v>
      </c>
      <c r="AJ12" s="73">
        <f t="shared" si="13"/>
        <v>0</v>
      </c>
      <c r="AK12" s="73">
        <f t="shared" si="14"/>
        <v>0</v>
      </c>
      <c r="AQ12" s="72" t="s">
        <v>60</v>
      </c>
      <c r="AR12" s="98">
        <f t="shared" si="0"/>
        <v>0</v>
      </c>
      <c r="AS12" s="59">
        <f>AJ63</f>
        <v>0</v>
      </c>
      <c r="AT12" s="59">
        <f>T63</f>
        <v>0</v>
      </c>
    </row>
    <row r="13" spans="2:48">
      <c r="B13" s="61"/>
      <c r="C13" s="63"/>
      <c r="D13" s="80"/>
      <c r="E13" s="57"/>
      <c r="F13" s="77"/>
      <c r="G13" s="78">
        <f t="shared" si="31"/>
        <v>0</v>
      </c>
      <c r="H13" s="79">
        <f t="shared" si="32"/>
        <v>0</v>
      </c>
      <c r="I13" s="92"/>
      <c r="J13" s="73">
        <f t="shared" si="15"/>
        <v>0</v>
      </c>
      <c r="K13" s="73">
        <f t="shared" si="16"/>
        <v>0</v>
      </c>
      <c r="L13" s="73">
        <f t="shared" si="17"/>
        <v>0</v>
      </c>
      <c r="M13" s="73">
        <f t="shared" si="18"/>
        <v>0</v>
      </c>
      <c r="N13" s="73">
        <f t="shared" si="19"/>
        <v>0</v>
      </c>
      <c r="O13" s="73">
        <f t="shared" si="20"/>
        <v>0</v>
      </c>
      <c r="P13" s="73">
        <f t="shared" si="21"/>
        <v>0</v>
      </c>
      <c r="Q13" s="73">
        <f t="shared" si="22"/>
        <v>0</v>
      </c>
      <c r="R13" s="73">
        <f t="shared" si="23"/>
        <v>0</v>
      </c>
      <c r="S13" s="73">
        <f t="shared" si="24"/>
        <v>0</v>
      </c>
      <c r="T13" s="73">
        <f t="shared" si="25"/>
        <v>0</v>
      </c>
      <c r="U13" s="73">
        <f t="shared" si="26"/>
        <v>0</v>
      </c>
      <c r="V13" s="73"/>
      <c r="W13" s="73"/>
      <c r="X13" s="73"/>
      <c r="Z13" s="73">
        <f t="shared" si="3"/>
        <v>0</v>
      </c>
      <c r="AA13" s="73">
        <f t="shared" si="4"/>
        <v>0</v>
      </c>
      <c r="AB13" s="73">
        <f t="shared" si="5"/>
        <v>0</v>
      </c>
      <c r="AC13" s="73">
        <f t="shared" si="6"/>
        <v>0</v>
      </c>
      <c r="AD13" s="73">
        <f t="shared" si="7"/>
        <v>0</v>
      </c>
      <c r="AE13" s="73">
        <f t="shared" si="8"/>
        <v>0</v>
      </c>
      <c r="AF13" s="73">
        <f t="shared" si="9"/>
        <v>0</v>
      </c>
      <c r="AG13" s="73">
        <f t="shared" si="10"/>
        <v>0</v>
      </c>
      <c r="AH13" s="73">
        <f t="shared" si="11"/>
        <v>0</v>
      </c>
      <c r="AI13" s="73">
        <f t="shared" si="12"/>
        <v>0</v>
      </c>
      <c r="AJ13" s="73">
        <f t="shared" si="13"/>
        <v>0</v>
      </c>
      <c r="AK13" s="73">
        <f t="shared" si="14"/>
        <v>0</v>
      </c>
      <c r="AQ13" s="72" t="s">
        <v>54</v>
      </c>
      <c r="AR13" s="98">
        <f t="shared" si="0"/>
        <v>0</v>
      </c>
      <c r="AS13" s="59">
        <f>AK63</f>
        <v>0</v>
      </c>
      <c r="AT13" s="59">
        <f>U63</f>
        <v>0</v>
      </c>
    </row>
    <row r="14" spans="2:48">
      <c r="B14" s="61"/>
      <c r="C14" s="63"/>
      <c r="D14" s="80"/>
      <c r="E14" s="57"/>
      <c r="F14" s="77"/>
      <c r="G14" s="78">
        <f t="shared" ref="G14:G15" si="33">(E14/3)*2</f>
        <v>0</v>
      </c>
      <c r="H14" s="79">
        <f t="shared" ref="H14:H15" si="34">E14/3</f>
        <v>0</v>
      </c>
      <c r="I14" s="92"/>
      <c r="J14" s="73">
        <f t="shared" si="15"/>
        <v>0</v>
      </c>
      <c r="K14" s="73">
        <f t="shared" si="16"/>
        <v>0</v>
      </c>
      <c r="L14" s="73">
        <f t="shared" si="17"/>
        <v>0</v>
      </c>
      <c r="M14" s="73">
        <f t="shared" si="18"/>
        <v>0</v>
      </c>
      <c r="N14" s="73">
        <f t="shared" si="19"/>
        <v>0</v>
      </c>
      <c r="O14" s="73">
        <f t="shared" si="20"/>
        <v>0</v>
      </c>
      <c r="P14" s="73">
        <f t="shared" si="21"/>
        <v>0</v>
      </c>
      <c r="Q14" s="73">
        <f t="shared" si="22"/>
        <v>0</v>
      </c>
      <c r="R14" s="73">
        <f t="shared" si="23"/>
        <v>0</v>
      </c>
      <c r="S14" s="73">
        <f t="shared" si="24"/>
        <v>0</v>
      </c>
      <c r="T14" s="73">
        <f t="shared" si="25"/>
        <v>0</v>
      </c>
      <c r="U14" s="73">
        <f t="shared" si="26"/>
        <v>0</v>
      </c>
      <c r="V14" s="73"/>
      <c r="W14" s="73"/>
      <c r="X14" s="73"/>
      <c r="Z14" s="73">
        <f t="shared" si="3"/>
        <v>0</v>
      </c>
      <c r="AA14" s="73">
        <f t="shared" si="4"/>
        <v>0</v>
      </c>
      <c r="AB14" s="73">
        <f t="shared" si="5"/>
        <v>0</v>
      </c>
      <c r="AC14" s="73">
        <f t="shared" si="6"/>
        <v>0</v>
      </c>
      <c r="AD14" s="73">
        <f t="shared" si="7"/>
        <v>0</v>
      </c>
      <c r="AE14" s="73">
        <f t="shared" si="8"/>
        <v>0</v>
      </c>
      <c r="AF14" s="73">
        <f t="shared" si="9"/>
        <v>0</v>
      </c>
      <c r="AG14" s="73">
        <f t="shared" si="10"/>
        <v>0</v>
      </c>
      <c r="AH14" s="73">
        <f t="shared" si="11"/>
        <v>0</v>
      </c>
      <c r="AI14" s="73">
        <f t="shared" si="12"/>
        <v>0</v>
      </c>
      <c r="AJ14" s="73">
        <f t="shared" si="13"/>
        <v>0</v>
      </c>
      <c r="AK14" s="73">
        <f t="shared" si="14"/>
        <v>0</v>
      </c>
      <c r="AQ14" s="72"/>
      <c r="AR14" s="98">
        <f t="shared" si="0"/>
        <v>0</v>
      </c>
      <c r="AS14" s="59">
        <f>AL63</f>
        <v>0</v>
      </c>
      <c r="AT14" s="59">
        <f>V63</f>
        <v>0</v>
      </c>
    </row>
    <row r="15" spans="2:48">
      <c r="B15" s="61"/>
      <c r="C15" s="63"/>
      <c r="D15" s="80"/>
      <c r="E15" s="57"/>
      <c r="F15" s="77"/>
      <c r="G15" s="78">
        <f t="shared" si="33"/>
        <v>0</v>
      </c>
      <c r="H15" s="79">
        <f t="shared" si="34"/>
        <v>0</v>
      </c>
      <c r="I15" s="92"/>
      <c r="J15" s="73">
        <f t="shared" si="15"/>
        <v>0</v>
      </c>
      <c r="K15" s="73">
        <f t="shared" si="16"/>
        <v>0</v>
      </c>
      <c r="L15" s="73">
        <f t="shared" si="17"/>
        <v>0</v>
      </c>
      <c r="M15" s="73">
        <f t="shared" si="18"/>
        <v>0</v>
      </c>
      <c r="N15" s="73">
        <f t="shared" si="19"/>
        <v>0</v>
      </c>
      <c r="O15" s="73">
        <f t="shared" si="20"/>
        <v>0</v>
      </c>
      <c r="P15" s="73">
        <f t="shared" si="21"/>
        <v>0</v>
      </c>
      <c r="Q15" s="73">
        <f t="shared" si="22"/>
        <v>0</v>
      </c>
      <c r="R15" s="73">
        <f t="shared" si="23"/>
        <v>0</v>
      </c>
      <c r="S15" s="73">
        <f t="shared" si="24"/>
        <v>0</v>
      </c>
      <c r="T15" s="73">
        <f t="shared" si="25"/>
        <v>0</v>
      </c>
      <c r="U15" s="73">
        <f t="shared" si="26"/>
        <v>0</v>
      </c>
      <c r="V15" s="73"/>
      <c r="W15" s="73"/>
      <c r="X15" s="73"/>
      <c r="Z15" s="73">
        <f t="shared" si="3"/>
        <v>0</v>
      </c>
      <c r="AA15" s="73">
        <f t="shared" si="4"/>
        <v>0</v>
      </c>
      <c r="AB15" s="73">
        <f t="shared" si="5"/>
        <v>0</v>
      </c>
      <c r="AC15" s="73">
        <f t="shared" si="6"/>
        <v>0</v>
      </c>
      <c r="AD15" s="73">
        <f t="shared" si="7"/>
        <v>0</v>
      </c>
      <c r="AE15" s="73">
        <f t="shared" si="8"/>
        <v>0</v>
      </c>
      <c r="AF15" s="73">
        <f t="shared" si="9"/>
        <v>0</v>
      </c>
      <c r="AG15" s="73">
        <f t="shared" si="10"/>
        <v>0</v>
      </c>
      <c r="AH15" s="73">
        <f t="shared" si="11"/>
        <v>0</v>
      </c>
      <c r="AI15" s="73">
        <f t="shared" si="12"/>
        <v>0</v>
      </c>
      <c r="AJ15" s="73">
        <f t="shared" si="13"/>
        <v>0</v>
      </c>
      <c r="AK15" s="73">
        <f t="shared" si="14"/>
        <v>0</v>
      </c>
      <c r="AQ15" s="72"/>
      <c r="AR15" s="98">
        <f t="shared" si="0"/>
        <v>0</v>
      </c>
      <c r="AS15" s="59">
        <f>AM63</f>
        <v>0</v>
      </c>
      <c r="AT15" s="59">
        <f>W63</f>
        <v>0</v>
      </c>
    </row>
    <row r="16" spans="2:48">
      <c r="B16" s="61"/>
      <c r="C16" s="63"/>
      <c r="D16" s="80"/>
      <c r="E16" s="57"/>
      <c r="F16" s="77"/>
      <c r="G16" s="78">
        <f t="shared" ref="G16:G62" si="35">IF(F16="MARCIA",E16,IF(F16="AMBOS",E16/2,0))</f>
        <v>0</v>
      </c>
      <c r="H16" s="79">
        <f t="shared" ref="H16:H62" si="36">IF(F16="LUCIANO",E16,IF(F16="AMBOS",E16/2,0))</f>
        <v>0</v>
      </c>
      <c r="I16" s="92"/>
      <c r="J16" s="73">
        <f t="shared" si="15"/>
        <v>0</v>
      </c>
      <c r="K16" s="73">
        <f t="shared" si="16"/>
        <v>0</v>
      </c>
      <c r="L16" s="73">
        <f t="shared" si="17"/>
        <v>0</v>
      </c>
      <c r="M16" s="73">
        <f t="shared" si="18"/>
        <v>0</v>
      </c>
      <c r="N16" s="73">
        <f t="shared" si="19"/>
        <v>0</v>
      </c>
      <c r="O16" s="73">
        <f t="shared" si="20"/>
        <v>0</v>
      </c>
      <c r="P16" s="73">
        <f t="shared" si="21"/>
        <v>0</v>
      </c>
      <c r="Q16" s="73">
        <f t="shared" si="22"/>
        <v>0</v>
      </c>
      <c r="R16" s="73">
        <f t="shared" si="23"/>
        <v>0</v>
      </c>
      <c r="S16" s="73">
        <f t="shared" si="24"/>
        <v>0</v>
      </c>
      <c r="T16" s="73">
        <f t="shared" si="25"/>
        <v>0</v>
      </c>
      <c r="U16" s="73">
        <f t="shared" si="26"/>
        <v>0</v>
      </c>
      <c r="V16" s="73"/>
      <c r="W16" s="73"/>
      <c r="X16" s="73"/>
      <c r="Z16" s="73">
        <f t="shared" si="3"/>
        <v>0</v>
      </c>
      <c r="AA16" s="73">
        <f t="shared" si="4"/>
        <v>0</v>
      </c>
      <c r="AB16" s="73">
        <f t="shared" si="5"/>
        <v>0</v>
      </c>
      <c r="AC16" s="73">
        <f t="shared" si="6"/>
        <v>0</v>
      </c>
      <c r="AD16" s="73">
        <f t="shared" si="7"/>
        <v>0</v>
      </c>
      <c r="AE16" s="73">
        <f t="shared" si="8"/>
        <v>0</v>
      </c>
      <c r="AF16" s="73">
        <f t="shared" si="9"/>
        <v>0</v>
      </c>
      <c r="AG16" s="73">
        <f t="shared" si="10"/>
        <v>0</v>
      </c>
      <c r="AH16" s="73">
        <f t="shared" si="11"/>
        <v>0</v>
      </c>
      <c r="AI16" s="73">
        <f t="shared" si="12"/>
        <v>0</v>
      </c>
      <c r="AJ16" s="73">
        <f t="shared" si="13"/>
        <v>0</v>
      </c>
      <c r="AK16" s="73">
        <f t="shared" si="14"/>
        <v>0</v>
      </c>
      <c r="AQ16" s="72"/>
      <c r="AR16" s="98">
        <f t="shared" si="0"/>
        <v>0</v>
      </c>
      <c r="AS16" s="96">
        <f>AN63</f>
        <v>0</v>
      </c>
      <c r="AT16" s="96">
        <f>X63</f>
        <v>0</v>
      </c>
      <c r="AU16" s="60"/>
    </row>
    <row r="17" spans="2:52">
      <c r="B17" s="61"/>
      <c r="C17" s="63"/>
      <c r="D17" s="80"/>
      <c r="E17" s="57"/>
      <c r="F17" s="77"/>
      <c r="G17" s="78">
        <f t="shared" si="35"/>
        <v>0</v>
      </c>
      <c r="H17" s="79">
        <f t="shared" si="36"/>
        <v>0</v>
      </c>
      <c r="I17" s="92"/>
      <c r="J17" s="73">
        <f t="shared" si="15"/>
        <v>0</v>
      </c>
      <c r="K17" s="73">
        <f t="shared" si="16"/>
        <v>0</v>
      </c>
      <c r="L17" s="73">
        <f t="shared" si="17"/>
        <v>0</v>
      </c>
      <c r="M17" s="73">
        <f t="shared" si="18"/>
        <v>0</v>
      </c>
      <c r="N17" s="73">
        <f t="shared" si="19"/>
        <v>0</v>
      </c>
      <c r="O17" s="73">
        <f t="shared" si="20"/>
        <v>0</v>
      </c>
      <c r="P17" s="73">
        <f t="shared" si="21"/>
        <v>0</v>
      </c>
      <c r="Q17" s="73">
        <f t="shared" si="22"/>
        <v>0</v>
      </c>
      <c r="R17" s="73">
        <f t="shared" si="23"/>
        <v>0</v>
      </c>
      <c r="S17" s="73">
        <f t="shared" si="24"/>
        <v>0</v>
      </c>
      <c r="T17" s="73">
        <f t="shared" si="25"/>
        <v>0</v>
      </c>
      <c r="U17" s="73">
        <f t="shared" si="26"/>
        <v>0</v>
      </c>
      <c r="V17" s="73"/>
      <c r="W17" s="73"/>
      <c r="X17" s="73"/>
      <c r="Z17" s="73">
        <f t="shared" si="3"/>
        <v>0</v>
      </c>
      <c r="AA17" s="73">
        <f t="shared" si="4"/>
        <v>0</v>
      </c>
      <c r="AB17" s="73">
        <f t="shared" si="5"/>
        <v>0</v>
      </c>
      <c r="AC17" s="73">
        <f t="shared" si="6"/>
        <v>0</v>
      </c>
      <c r="AD17" s="73">
        <f t="shared" si="7"/>
        <v>0</v>
      </c>
      <c r="AE17" s="73">
        <f t="shared" si="8"/>
        <v>0</v>
      </c>
      <c r="AF17" s="73">
        <f t="shared" si="9"/>
        <v>0</v>
      </c>
      <c r="AG17" s="73">
        <f t="shared" si="10"/>
        <v>0</v>
      </c>
      <c r="AH17" s="73">
        <f t="shared" si="11"/>
        <v>0</v>
      </c>
      <c r="AI17" s="73">
        <f t="shared" si="12"/>
        <v>0</v>
      </c>
      <c r="AJ17" s="73">
        <f t="shared" si="13"/>
        <v>0</v>
      </c>
      <c r="AK17" s="73">
        <f t="shared" si="14"/>
        <v>0</v>
      </c>
      <c r="AQ17" s="88" t="s">
        <v>69</v>
      </c>
      <c r="AR17" s="97">
        <f>SUM(AR2:AR16)</f>
        <v>1336.4</v>
      </c>
      <c r="AS17" s="89">
        <f>SUM(AS2:AS16)</f>
        <v>513.41833333333329</v>
      </c>
      <c r="AT17" s="89">
        <f>SUM(AT2:AT16)</f>
        <v>822.98166666666668</v>
      </c>
    </row>
    <row r="18" spans="2:52">
      <c r="B18" s="83"/>
      <c r="C18" s="84"/>
      <c r="D18" s="80"/>
      <c r="E18" s="86"/>
      <c r="F18" s="77"/>
      <c r="G18" s="78">
        <f t="shared" si="35"/>
        <v>0</v>
      </c>
      <c r="H18" s="79">
        <f t="shared" si="36"/>
        <v>0</v>
      </c>
      <c r="I18" s="92"/>
      <c r="J18" s="73">
        <f t="shared" si="15"/>
        <v>0</v>
      </c>
      <c r="K18" s="73">
        <f t="shared" si="16"/>
        <v>0</v>
      </c>
      <c r="L18" s="73">
        <f t="shared" si="17"/>
        <v>0</v>
      </c>
      <c r="M18" s="73">
        <f t="shared" si="18"/>
        <v>0</v>
      </c>
      <c r="N18" s="73">
        <f t="shared" si="19"/>
        <v>0</v>
      </c>
      <c r="O18" s="73">
        <f t="shared" si="20"/>
        <v>0</v>
      </c>
      <c r="P18" s="73">
        <f t="shared" si="21"/>
        <v>0</v>
      </c>
      <c r="Q18" s="73">
        <f t="shared" si="22"/>
        <v>0</v>
      </c>
      <c r="R18" s="73">
        <f t="shared" si="23"/>
        <v>0</v>
      </c>
      <c r="S18" s="73">
        <f t="shared" si="24"/>
        <v>0</v>
      </c>
      <c r="T18" s="73">
        <f t="shared" si="25"/>
        <v>0</v>
      </c>
      <c r="U18" s="73">
        <f t="shared" si="26"/>
        <v>0</v>
      </c>
      <c r="V18" s="73"/>
      <c r="W18" s="73"/>
      <c r="X18" s="73"/>
      <c r="Z18" s="73">
        <f t="shared" si="3"/>
        <v>0</v>
      </c>
      <c r="AA18" s="73">
        <f t="shared" si="4"/>
        <v>0</v>
      </c>
      <c r="AB18" s="73">
        <f t="shared" si="5"/>
        <v>0</v>
      </c>
      <c r="AC18" s="73">
        <f t="shared" si="6"/>
        <v>0</v>
      </c>
      <c r="AD18" s="73">
        <f t="shared" si="7"/>
        <v>0</v>
      </c>
      <c r="AE18" s="73">
        <f t="shared" si="8"/>
        <v>0</v>
      </c>
      <c r="AF18" s="73">
        <f t="shared" si="9"/>
        <v>0</v>
      </c>
      <c r="AG18" s="73">
        <f t="shared" si="10"/>
        <v>0</v>
      </c>
      <c r="AH18" s="73">
        <f t="shared" si="11"/>
        <v>0</v>
      </c>
      <c r="AI18" s="73">
        <f t="shared" si="12"/>
        <v>0</v>
      </c>
      <c r="AJ18" s="73">
        <f t="shared" si="13"/>
        <v>0</v>
      </c>
      <c r="AK18" s="73">
        <f t="shared" si="14"/>
        <v>0</v>
      </c>
      <c r="AQ18" s="81" t="s">
        <v>67</v>
      </c>
      <c r="AR18" s="391" t="s">
        <v>45</v>
      </c>
      <c r="AS18" s="392"/>
      <c r="AT18" s="393"/>
      <c r="AU18" s="100"/>
      <c r="AV18" s="99"/>
    </row>
    <row r="19" spans="2:52">
      <c r="B19" s="61"/>
      <c r="C19" s="63"/>
      <c r="D19" s="80"/>
      <c r="E19" s="57"/>
      <c r="F19" s="77"/>
      <c r="G19" s="78">
        <f t="shared" si="35"/>
        <v>0</v>
      </c>
      <c r="H19" s="79">
        <f t="shared" si="36"/>
        <v>0</v>
      </c>
      <c r="I19" s="92"/>
      <c r="J19" s="73">
        <f t="shared" si="15"/>
        <v>0</v>
      </c>
      <c r="K19" s="73">
        <f t="shared" si="16"/>
        <v>0</v>
      </c>
      <c r="L19" s="73">
        <f t="shared" si="17"/>
        <v>0</v>
      </c>
      <c r="M19" s="73">
        <f t="shared" si="18"/>
        <v>0</v>
      </c>
      <c r="N19" s="73">
        <f t="shared" si="19"/>
        <v>0</v>
      </c>
      <c r="O19" s="73">
        <f t="shared" si="20"/>
        <v>0</v>
      </c>
      <c r="P19" s="73">
        <f t="shared" si="21"/>
        <v>0</v>
      </c>
      <c r="Q19" s="73">
        <f t="shared" si="22"/>
        <v>0</v>
      </c>
      <c r="R19" s="73">
        <f t="shared" si="23"/>
        <v>0</v>
      </c>
      <c r="S19" s="73">
        <f t="shared" si="24"/>
        <v>0</v>
      </c>
      <c r="T19" s="73">
        <f t="shared" si="25"/>
        <v>0</v>
      </c>
      <c r="U19" s="73">
        <f t="shared" si="26"/>
        <v>0</v>
      </c>
      <c r="V19" s="73"/>
      <c r="W19" s="73"/>
      <c r="X19" s="73"/>
      <c r="Z19" s="73">
        <f t="shared" si="3"/>
        <v>0</v>
      </c>
      <c r="AA19" s="73">
        <f t="shared" si="4"/>
        <v>0</v>
      </c>
      <c r="AB19" s="73">
        <f t="shared" si="5"/>
        <v>0</v>
      </c>
      <c r="AC19" s="73">
        <f t="shared" si="6"/>
        <v>0</v>
      </c>
      <c r="AD19" s="73">
        <f t="shared" si="7"/>
        <v>0</v>
      </c>
      <c r="AE19" s="73">
        <f t="shared" si="8"/>
        <v>0</v>
      </c>
      <c r="AF19" s="73">
        <f t="shared" si="9"/>
        <v>0</v>
      </c>
      <c r="AG19" s="73">
        <f t="shared" si="10"/>
        <v>0</v>
      </c>
      <c r="AH19" s="73">
        <f t="shared" si="11"/>
        <v>0</v>
      </c>
      <c r="AI19" s="73">
        <f t="shared" si="12"/>
        <v>0</v>
      </c>
      <c r="AJ19" s="73">
        <f t="shared" si="13"/>
        <v>0</v>
      </c>
      <c r="AK19" s="73">
        <f t="shared" si="14"/>
        <v>0</v>
      </c>
      <c r="AQ19" s="81" t="s">
        <v>68</v>
      </c>
      <c r="AU19" s="99"/>
    </row>
    <row r="20" spans="2:52">
      <c r="B20" s="61"/>
      <c r="C20" s="63"/>
      <c r="D20" s="80"/>
      <c r="E20" s="57"/>
      <c r="F20" s="77"/>
      <c r="G20" s="78">
        <f t="shared" si="35"/>
        <v>0</v>
      </c>
      <c r="H20" s="79">
        <f t="shared" si="36"/>
        <v>0</v>
      </c>
      <c r="I20" s="92"/>
      <c r="J20" s="73">
        <f t="shared" si="15"/>
        <v>0</v>
      </c>
      <c r="K20" s="73">
        <f t="shared" si="16"/>
        <v>0</v>
      </c>
      <c r="L20" s="73">
        <f t="shared" si="17"/>
        <v>0</v>
      </c>
      <c r="M20" s="73">
        <f t="shared" si="18"/>
        <v>0</v>
      </c>
      <c r="N20" s="73">
        <f t="shared" si="19"/>
        <v>0</v>
      </c>
      <c r="O20" s="73">
        <f t="shared" si="20"/>
        <v>0</v>
      </c>
      <c r="P20" s="73">
        <f t="shared" si="21"/>
        <v>0</v>
      </c>
      <c r="Q20" s="73">
        <f t="shared" si="22"/>
        <v>0</v>
      </c>
      <c r="R20" s="73">
        <f t="shared" si="23"/>
        <v>0</v>
      </c>
      <c r="S20" s="73">
        <f t="shared" si="24"/>
        <v>0</v>
      </c>
      <c r="T20" s="73">
        <f t="shared" si="25"/>
        <v>0</v>
      </c>
      <c r="U20" s="73">
        <f t="shared" si="26"/>
        <v>0</v>
      </c>
      <c r="V20" s="73"/>
      <c r="W20" s="73"/>
      <c r="X20" s="73"/>
      <c r="Z20" s="73">
        <f t="shared" si="3"/>
        <v>0</v>
      </c>
      <c r="AA20" s="73">
        <f t="shared" si="4"/>
        <v>0</v>
      </c>
      <c r="AB20" s="73">
        <f t="shared" si="5"/>
        <v>0</v>
      </c>
      <c r="AC20" s="73">
        <f t="shared" si="6"/>
        <v>0</v>
      </c>
      <c r="AD20" s="73">
        <f t="shared" si="7"/>
        <v>0</v>
      </c>
      <c r="AE20" s="73">
        <f t="shared" si="8"/>
        <v>0</v>
      </c>
      <c r="AF20" s="73">
        <f t="shared" si="9"/>
        <v>0</v>
      </c>
      <c r="AG20" s="73">
        <f t="shared" si="10"/>
        <v>0</v>
      </c>
      <c r="AH20" s="73">
        <f t="shared" si="11"/>
        <v>0</v>
      </c>
      <c r="AI20" s="73">
        <f t="shared" si="12"/>
        <v>0</v>
      </c>
      <c r="AJ20" s="73">
        <f t="shared" si="13"/>
        <v>0</v>
      </c>
      <c r="AK20" s="73">
        <f t="shared" si="14"/>
        <v>0</v>
      </c>
    </row>
    <row r="21" spans="2:52">
      <c r="B21" s="61"/>
      <c r="C21" s="63"/>
      <c r="D21" s="80"/>
      <c r="E21" s="57"/>
      <c r="F21" s="77"/>
      <c r="G21" s="78">
        <f t="shared" si="35"/>
        <v>0</v>
      </c>
      <c r="H21" s="79">
        <f t="shared" si="36"/>
        <v>0</v>
      </c>
      <c r="I21" s="92"/>
      <c r="J21" s="73">
        <f t="shared" si="15"/>
        <v>0</v>
      </c>
      <c r="K21" s="73">
        <f t="shared" si="16"/>
        <v>0</v>
      </c>
      <c r="L21" s="73">
        <f t="shared" si="17"/>
        <v>0</v>
      </c>
      <c r="M21" s="73">
        <f t="shared" si="18"/>
        <v>0</v>
      </c>
      <c r="N21" s="73">
        <f t="shared" si="19"/>
        <v>0</v>
      </c>
      <c r="O21" s="73">
        <f t="shared" si="20"/>
        <v>0</v>
      </c>
      <c r="P21" s="73">
        <f t="shared" si="21"/>
        <v>0</v>
      </c>
      <c r="Q21" s="73">
        <f t="shared" si="22"/>
        <v>0</v>
      </c>
      <c r="R21" s="73">
        <f t="shared" si="23"/>
        <v>0</v>
      </c>
      <c r="S21" s="73">
        <f t="shared" si="24"/>
        <v>0</v>
      </c>
      <c r="T21" s="73">
        <f t="shared" si="25"/>
        <v>0</v>
      </c>
      <c r="U21" s="73">
        <f t="shared" si="26"/>
        <v>0</v>
      </c>
      <c r="V21" s="73"/>
      <c r="W21" s="73"/>
      <c r="X21" s="73"/>
      <c r="Z21" s="73">
        <f t="shared" si="3"/>
        <v>0</v>
      </c>
      <c r="AA21" s="73">
        <f t="shared" si="4"/>
        <v>0</v>
      </c>
      <c r="AB21" s="73">
        <f t="shared" si="5"/>
        <v>0</v>
      </c>
      <c r="AC21" s="73">
        <f t="shared" si="6"/>
        <v>0</v>
      </c>
      <c r="AD21" s="73">
        <f t="shared" si="7"/>
        <v>0</v>
      </c>
      <c r="AE21" s="73">
        <f t="shared" si="8"/>
        <v>0</v>
      </c>
      <c r="AF21" s="73">
        <f t="shared" si="9"/>
        <v>0</v>
      </c>
      <c r="AG21" s="73">
        <f t="shared" si="10"/>
        <v>0</v>
      </c>
      <c r="AH21" s="73">
        <f t="shared" si="11"/>
        <v>0</v>
      </c>
      <c r="AI21" s="73">
        <f t="shared" si="12"/>
        <v>0</v>
      </c>
      <c r="AJ21" s="73">
        <f t="shared" si="13"/>
        <v>0</v>
      </c>
      <c r="AK21" s="73">
        <f t="shared" si="14"/>
        <v>0</v>
      </c>
    </row>
    <row r="22" spans="2:52">
      <c r="B22" s="61"/>
      <c r="C22" s="63"/>
      <c r="D22" s="80"/>
      <c r="E22" s="57"/>
      <c r="F22" s="77"/>
      <c r="G22" s="78">
        <f t="shared" si="35"/>
        <v>0</v>
      </c>
      <c r="H22" s="79">
        <f t="shared" si="36"/>
        <v>0</v>
      </c>
      <c r="I22" s="93"/>
      <c r="J22" s="73">
        <f t="shared" si="15"/>
        <v>0</v>
      </c>
      <c r="K22" s="73">
        <f t="shared" si="16"/>
        <v>0</v>
      </c>
      <c r="L22" s="73">
        <f t="shared" si="17"/>
        <v>0</v>
      </c>
      <c r="M22" s="73">
        <f t="shared" si="18"/>
        <v>0</v>
      </c>
      <c r="N22" s="73">
        <f t="shared" si="19"/>
        <v>0</v>
      </c>
      <c r="O22" s="73">
        <f t="shared" si="20"/>
        <v>0</v>
      </c>
      <c r="P22" s="73">
        <f t="shared" si="21"/>
        <v>0</v>
      </c>
      <c r="Q22" s="73">
        <f t="shared" si="22"/>
        <v>0</v>
      </c>
      <c r="R22" s="73">
        <f t="shared" si="23"/>
        <v>0</v>
      </c>
      <c r="S22" s="73">
        <f t="shared" si="24"/>
        <v>0</v>
      </c>
      <c r="T22" s="73">
        <f t="shared" si="25"/>
        <v>0</v>
      </c>
      <c r="U22" s="73">
        <f t="shared" si="26"/>
        <v>0</v>
      </c>
      <c r="V22" s="73"/>
      <c r="W22" s="73"/>
      <c r="X22" s="73"/>
      <c r="Y22" s="62"/>
      <c r="Z22" s="73">
        <f t="shared" si="3"/>
        <v>0</v>
      </c>
      <c r="AA22" s="73">
        <f t="shared" si="4"/>
        <v>0</v>
      </c>
      <c r="AB22" s="73">
        <f t="shared" si="5"/>
        <v>0</v>
      </c>
      <c r="AC22" s="73">
        <f t="shared" si="6"/>
        <v>0</v>
      </c>
      <c r="AD22" s="73">
        <f t="shared" si="7"/>
        <v>0</v>
      </c>
      <c r="AE22" s="73">
        <f t="shared" si="8"/>
        <v>0</v>
      </c>
      <c r="AF22" s="73">
        <f t="shared" si="9"/>
        <v>0</v>
      </c>
      <c r="AG22" s="73">
        <f t="shared" si="10"/>
        <v>0</v>
      </c>
      <c r="AH22" s="73">
        <f t="shared" si="11"/>
        <v>0</v>
      </c>
      <c r="AI22" s="73">
        <f t="shared" si="12"/>
        <v>0</v>
      </c>
      <c r="AJ22" s="73">
        <f t="shared" si="13"/>
        <v>0</v>
      </c>
      <c r="AK22" s="73">
        <f t="shared" si="14"/>
        <v>0</v>
      </c>
      <c r="AL22" s="62"/>
      <c r="AM22" s="62"/>
      <c r="AN22" s="62"/>
      <c r="AO22" s="62"/>
      <c r="AP22" s="62"/>
    </row>
    <row r="23" spans="2:52" ht="17.25" thickBot="1">
      <c r="B23" s="61"/>
      <c r="C23" s="63"/>
      <c r="D23" s="80"/>
      <c r="E23" s="57"/>
      <c r="F23" s="77"/>
      <c r="G23" s="78">
        <f t="shared" si="35"/>
        <v>0</v>
      </c>
      <c r="H23" s="79">
        <f t="shared" si="36"/>
        <v>0</v>
      </c>
      <c r="I23" s="92"/>
      <c r="J23" s="73">
        <f t="shared" si="15"/>
        <v>0</v>
      </c>
      <c r="K23" s="73">
        <f t="shared" si="16"/>
        <v>0</v>
      </c>
      <c r="L23" s="73">
        <f t="shared" si="17"/>
        <v>0</v>
      </c>
      <c r="M23" s="73">
        <f t="shared" si="18"/>
        <v>0</v>
      </c>
      <c r="N23" s="73">
        <f t="shared" si="19"/>
        <v>0</v>
      </c>
      <c r="O23" s="73">
        <f t="shared" si="20"/>
        <v>0</v>
      </c>
      <c r="P23" s="73">
        <f t="shared" si="21"/>
        <v>0</v>
      </c>
      <c r="Q23" s="73">
        <f t="shared" si="22"/>
        <v>0</v>
      </c>
      <c r="R23" s="73">
        <f t="shared" si="23"/>
        <v>0</v>
      </c>
      <c r="S23" s="73">
        <f t="shared" si="24"/>
        <v>0</v>
      </c>
      <c r="T23" s="73">
        <f t="shared" si="25"/>
        <v>0</v>
      </c>
      <c r="U23" s="73">
        <f t="shared" si="26"/>
        <v>0</v>
      </c>
      <c r="V23" s="73"/>
      <c r="W23" s="73"/>
      <c r="X23" s="73"/>
      <c r="Z23" s="73">
        <f t="shared" si="3"/>
        <v>0</v>
      </c>
      <c r="AA23" s="73">
        <f t="shared" si="4"/>
        <v>0</v>
      </c>
      <c r="AB23" s="73">
        <f t="shared" si="5"/>
        <v>0</v>
      </c>
      <c r="AC23" s="73">
        <f t="shared" si="6"/>
        <v>0</v>
      </c>
      <c r="AD23" s="73">
        <f t="shared" si="7"/>
        <v>0</v>
      </c>
      <c r="AE23" s="73">
        <f t="shared" si="8"/>
        <v>0</v>
      </c>
      <c r="AF23" s="73">
        <f t="shared" si="9"/>
        <v>0</v>
      </c>
      <c r="AG23" s="73">
        <f t="shared" si="10"/>
        <v>0</v>
      </c>
      <c r="AH23" s="73">
        <f t="shared" si="11"/>
        <v>0</v>
      </c>
      <c r="AI23" s="73">
        <f t="shared" si="12"/>
        <v>0</v>
      </c>
      <c r="AJ23" s="73">
        <f t="shared" si="13"/>
        <v>0</v>
      </c>
      <c r="AK23" s="73">
        <f t="shared" si="14"/>
        <v>0</v>
      </c>
      <c r="AV23" s="396" t="s">
        <v>137</v>
      </c>
      <c r="AW23" s="396"/>
      <c r="AY23" s="396" t="s">
        <v>136</v>
      </c>
      <c r="AZ23" s="396"/>
    </row>
    <row r="24" spans="2:52">
      <c r="B24" s="61"/>
      <c r="C24" s="63"/>
      <c r="D24" s="80"/>
      <c r="E24" s="57"/>
      <c r="F24" s="77"/>
      <c r="G24" s="78">
        <f t="shared" si="35"/>
        <v>0</v>
      </c>
      <c r="H24" s="79">
        <f t="shared" si="36"/>
        <v>0</v>
      </c>
      <c r="I24" s="92"/>
      <c r="J24" s="73">
        <f t="shared" si="15"/>
        <v>0</v>
      </c>
      <c r="K24" s="73">
        <f t="shared" si="16"/>
        <v>0</v>
      </c>
      <c r="L24" s="73">
        <f t="shared" si="17"/>
        <v>0</v>
      </c>
      <c r="M24" s="73">
        <f t="shared" si="18"/>
        <v>0</v>
      </c>
      <c r="N24" s="73">
        <f t="shared" si="19"/>
        <v>0</v>
      </c>
      <c r="O24" s="73">
        <f t="shared" si="20"/>
        <v>0</v>
      </c>
      <c r="P24" s="73">
        <f t="shared" si="21"/>
        <v>0</v>
      </c>
      <c r="Q24" s="73">
        <f t="shared" si="22"/>
        <v>0</v>
      </c>
      <c r="R24" s="73">
        <f t="shared" si="23"/>
        <v>0</v>
      </c>
      <c r="S24" s="73">
        <f t="shared" si="24"/>
        <v>0</v>
      </c>
      <c r="T24" s="73">
        <f t="shared" si="25"/>
        <v>0</v>
      </c>
      <c r="U24" s="73">
        <f t="shared" si="26"/>
        <v>0</v>
      </c>
      <c r="V24" s="73"/>
      <c r="W24" s="73"/>
      <c r="X24" s="73"/>
      <c r="Z24" s="73">
        <f t="shared" si="3"/>
        <v>0</v>
      </c>
      <c r="AA24" s="73">
        <f t="shared" si="4"/>
        <v>0</v>
      </c>
      <c r="AB24" s="73">
        <f t="shared" si="5"/>
        <v>0</v>
      </c>
      <c r="AC24" s="73">
        <f t="shared" si="6"/>
        <v>0</v>
      </c>
      <c r="AD24" s="73">
        <f t="shared" si="7"/>
        <v>0</v>
      </c>
      <c r="AE24" s="73">
        <f t="shared" si="8"/>
        <v>0</v>
      </c>
      <c r="AF24" s="73">
        <f t="shared" si="9"/>
        <v>0</v>
      </c>
      <c r="AG24" s="73">
        <f t="shared" si="10"/>
        <v>0</v>
      </c>
      <c r="AH24" s="73">
        <f t="shared" si="11"/>
        <v>0</v>
      </c>
      <c r="AI24" s="73">
        <f t="shared" si="12"/>
        <v>0</v>
      </c>
      <c r="AJ24" s="73">
        <f t="shared" si="13"/>
        <v>0</v>
      </c>
      <c r="AK24" s="73">
        <f t="shared" si="14"/>
        <v>0</v>
      </c>
      <c r="AV24" s="113" t="s">
        <v>77</v>
      </c>
      <c r="AW24" s="1">
        <v>0</v>
      </c>
      <c r="AY24" s="171" t="s">
        <v>133</v>
      </c>
      <c r="AZ24" s="56">
        <v>0</v>
      </c>
    </row>
    <row r="25" spans="2:52">
      <c r="B25" s="61"/>
      <c r="C25" s="63"/>
      <c r="D25" s="80"/>
      <c r="E25" s="57"/>
      <c r="F25" s="77"/>
      <c r="G25" s="78">
        <f t="shared" si="35"/>
        <v>0</v>
      </c>
      <c r="H25" s="79">
        <f t="shared" si="36"/>
        <v>0</v>
      </c>
      <c r="I25" s="92"/>
      <c r="J25" s="73">
        <f t="shared" si="15"/>
        <v>0</v>
      </c>
      <c r="K25" s="73">
        <f t="shared" si="16"/>
        <v>0</v>
      </c>
      <c r="L25" s="73">
        <f t="shared" si="17"/>
        <v>0</v>
      </c>
      <c r="M25" s="73">
        <f t="shared" si="18"/>
        <v>0</v>
      </c>
      <c r="N25" s="73">
        <f t="shared" si="19"/>
        <v>0</v>
      </c>
      <c r="O25" s="73">
        <f t="shared" si="20"/>
        <v>0</v>
      </c>
      <c r="P25" s="73">
        <f t="shared" si="21"/>
        <v>0</v>
      </c>
      <c r="Q25" s="73">
        <f t="shared" si="22"/>
        <v>0</v>
      </c>
      <c r="R25" s="73">
        <f t="shared" si="23"/>
        <v>0</v>
      </c>
      <c r="S25" s="73">
        <f t="shared" si="24"/>
        <v>0</v>
      </c>
      <c r="T25" s="73">
        <f t="shared" si="25"/>
        <v>0</v>
      </c>
      <c r="U25" s="73">
        <f t="shared" si="26"/>
        <v>0</v>
      </c>
      <c r="V25" s="73"/>
      <c r="W25" s="73"/>
      <c r="X25" s="73"/>
      <c r="Z25" s="73">
        <f t="shared" si="3"/>
        <v>0</v>
      </c>
      <c r="AA25" s="73">
        <f t="shared" si="4"/>
        <v>0</v>
      </c>
      <c r="AB25" s="73">
        <f t="shared" si="5"/>
        <v>0</v>
      </c>
      <c r="AC25" s="73">
        <f t="shared" si="6"/>
        <v>0</v>
      </c>
      <c r="AD25" s="73">
        <f t="shared" si="7"/>
        <v>0</v>
      </c>
      <c r="AE25" s="73">
        <f t="shared" si="8"/>
        <v>0</v>
      </c>
      <c r="AF25" s="73">
        <f t="shared" si="9"/>
        <v>0</v>
      </c>
      <c r="AG25" s="73">
        <f t="shared" si="10"/>
        <v>0</v>
      </c>
      <c r="AH25" s="73">
        <f t="shared" si="11"/>
        <v>0</v>
      </c>
      <c r="AI25" s="73">
        <f t="shared" si="12"/>
        <v>0</v>
      </c>
      <c r="AJ25" s="73">
        <f t="shared" si="13"/>
        <v>0</v>
      </c>
      <c r="AK25" s="73">
        <f t="shared" si="14"/>
        <v>0</v>
      </c>
      <c r="AR25" s="60">
        <f>E13/3</f>
        <v>0</v>
      </c>
      <c r="AV25" s="113" t="s">
        <v>78</v>
      </c>
      <c r="AW25" s="1">
        <v>0</v>
      </c>
      <c r="AY25" s="171" t="s">
        <v>134</v>
      </c>
      <c r="AZ25" s="99">
        <v>0</v>
      </c>
    </row>
    <row r="26" spans="2:52">
      <c r="B26" s="61"/>
      <c r="C26" s="63"/>
      <c r="D26" s="80"/>
      <c r="E26" s="57"/>
      <c r="F26" s="77"/>
      <c r="G26" s="78">
        <f t="shared" si="35"/>
        <v>0</v>
      </c>
      <c r="H26" s="79">
        <f t="shared" si="36"/>
        <v>0</v>
      </c>
      <c r="I26" s="92"/>
      <c r="J26" s="73">
        <f t="shared" si="15"/>
        <v>0</v>
      </c>
      <c r="K26" s="73">
        <f t="shared" si="16"/>
        <v>0</v>
      </c>
      <c r="L26" s="73">
        <f t="shared" si="17"/>
        <v>0</v>
      </c>
      <c r="M26" s="73">
        <f t="shared" si="18"/>
        <v>0</v>
      </c>
      <c r="N26" s="73">
        <f t="shared" si="19"/>
        <v>0</v>
      </c>
      <c r="O26" s="73">
        <f t="shared" si="20"/>
        <v>0</v>
      </c>
      <c r="P26" s="73">
        <f t="shared" si="21"/>
        <v>0</v>
      </c>
      <c r="Q26" s="73">
        <f t="shared" si="22"/>
        <v>0</v>
      </c>
      <c r="R26" s="73">
        <f t="shared" si="23"/>
        <v>0</v>
      </c>
      <c r="S26" s="73">
        <f t="shared" si="24"/>
        <v>0</v>
      </c>
      <c r="T26" s="73">
        <f t="shared" si="25"/>
        <v>0</v>
      </c>
      <c r="U26" s="73">
        <f t="shared" si="26"/>
        <v>0</v>
      </c>
      <c r="V26" s="73"/>
      <c r="W26" s="73"/>
      <c r="X26" s="73"/>
      <c r="Z26" s="73">
        <f t="shared" si="3"/>
        <v>0</v>
      </c>
      <c r="AA26" s="73">
        <f t="shared" si="4"/>
        <v>0</v>
      </c>
      <c r="AB26" s="73">
        <f t="shared" si="5"/>
        <v>0</v>
      </c>
      <c r="AC26" s="73">
        <f t="shared" si="6"/>
        <v>0</v>
      </c>
      <c r="AD26" s="73">
        <f t="shared" si="7"/>
        <v>0</v>
      </c>
      <c r="AE26" s="73">
        <f t="shared" si="8"/>
        <v>0</v>
      </c>
      <c r="AF26" s="73">
        <f t="shared" si="9"/>
        <v>0</v>
      </c>
      <c r="AG26" s="73">
        <f t="shared" si="10"/>
        <v>0</v>
      </c>
      <c r="AH26" s="73">
        <f t="shared" si="11"/>
        <v>0</v>
      </c>
      <c r="AI26" s="73">
        <f t="shared" si="12"/>
        <v>0</v>
      </c>
      <c r="AJ26" s="73">
        <f t="shared" si="13"/>
        <v>0</v>
      </c>
      <c r="AK26" s="73">
        <f t="shared" si="14"/>
        <v>0</v>
      </c>
      <c r="AR26" s="60">
        <f>E14/3</f>
        <v>0</v>
      </c>
      <c r="AV26" s="113" t="s">
        <v>79</v>
      </c>
      <c r="AW26" s="1">
        <v>0</v>
      </c>
      <c r="AY26" s="171" t="s">
        <v>135</v>
      </c>
      <c r="AZ26" s="172">
        <f>27.5</f>
        <v>27.5</v>
      </c>
    </row>
    <row r="27" spans="2:52">
      <c r="B27" s="61"/>
      <c r="C27" s="63"/>
      <c r="D27" s="80"/>
      <c r="E27" s="57"/>
      <c r="F27" s="77"/>
      <c r="G27" s="78">
        <f t="shared" si="35"/>
        <v>0</v>
      </c>
      <c r="H27" s="79">
        <f t="shared" si="36"/>
        <v>0</v>
      </c>
      <c r="I27" s="92"/>
      <c r="J27" s="73">
        <f t="shared" si="15"/>
        <v>0</v>
      </c>
      <c r="K27" s="73">
        <f t="shared" si="16"/>
        <v>0</v>
      </c>
      <c r="L27" s="73">
        <f t="shared" si="17"/>
        <v>0</v>
      </c>
      <c r="M27" s="73">
        <f t="shared" si="18"/>
        <v>0</v>
      </c>
      <c r="N27" s="73">
        <f t="shared" si="19"/>
        <v>0</v>
      </c>
      <c r="O27" s="73">
        <f t="shared" si="20"/>
        <v>0</v>
      </c>
      <c r="P27" s="73">
        <f t="shared" si="21"/>
        <v>0</v>
      </c>
      <c r="Q27" s="73">
        <f t="shared" si="22"/>
        <v>0</v>
      </c>
      <c r="R27" s="73">
        <f t="shared" si="23"/>
        <v>0</v>
      </c>
      <c r="S27" s="73">
        <f t="shared" si="24"/>
        <v>0</v>
      </c>
      <c r="T27" s="73">
        <f t="shared" si="25"/>
        <v>0</v>
      </c>
      <c r="U27" s="73">
        <f t="shared" si="26"/>
        <v>0</v>
      </c>
      <c r="V27" s="73"/>
      <c r="W27" s="73"/>
      <c r="X27" s="73"/>
      <c r="Z27" s="73">
        <f t="shared" si="3"/>
        <v>0</v>
      </c>
      <c r="AA27" s="73">
        <f t="shared" si="4"/>
        <v>0</v>
      </c>
      <c r="AB27" s="73">
        <f t="shared" si="5"/>
        <v>0</v>
      </c>
      <c r="AC27" s="73">
        <f t="shared" si="6"/>
        <v>0</v>
      </c>
      <c r="AD27" s="73">
        <f t="shared" si="7"/>
        <v>0</v>
      </c>
      <c r="AE27" s="73">
        <f t="shared" si="8"/>
        <v>0</v>
      </c>
      <c r="AF27" s="73">
        <f t="shared" si="9"/>
        <v>0</v>
      </c>
      <c r="AG27" s="73">
        <f t="shared" si="10"/>
        <v>0</v>
      </c>
      <c r="AH27" s="73">
        <f t="shared" si="11"/>
        <v>0</v>
      </c>
      <c r="AI27" s="73">
        <f t="shared" si="12"/>
        <v>0</v>
      </c>
      <c r="AJ27" s="73">
        <f t="shared" si="13"/>
        <v>0</v>
      </c>
      <c r="AK27" s="73">
        <f t="shared" si="14"/>
        <v>0</v>
      </c>
      <c r="AR27" s="60">
        <f>E15/3</f>
        <v>0</v>
      </c>
      <c r="AV27" s="113" t="s">
        <v>80</v>
      </c>
      <c r="AW27" s="55">
        <v>0</v>
      </c>
      <c r="AY27" s="171" t="s">
        <v>45</v>
      </c>
      <c r="AZ27" s="173">
        <f>AZ24+AZ25-AZ26</f>
        <v>-27.5</v>
      </c>
    </row>
    <row r="28" spans="2:52">
      <c r="B28" s="61"/>
      <c r="C28" s="63"/>
      <c r="D28" s="80"/>
      <c r="E28" s="57"/>
      <c r="F28" s="77"/>
      <c r="G28" s="78">
        <f t="shared" si="35"/>
        <v>0</v>
      </c>
      <c r="H28" s="79">
        <f t="shared" si="36"/>
        <v>0</v>
      </c>
      <c r="I28" s="92"/>
      <c r="J28" s="73">
        <f t="shared" si="15"/>
        <v>0</v>
      </c>
      <c r="K28" s="73">
        <f t="shared" si="16"/>
        <v>0</v>
      </c>
      <c r="L28" s="73">
        <f t="shared" si="17"/>
        <v>0</v>
      </c>
      <c r="M28" s="73">
        <f t="shared" si="18"/>
        <v>0</v>
      </c>
      <c r="N28" s="73">
        <f t="shared" si="19"/>
        <v>0</v>
      </c>
      <c r="O28" s="73">
        <f t="shared" si="20"/>
        <v>0</v>
      </c>
      <c r="P28" s="73">
        <f t="shared" si="21"/>
        <v>0</v>
      </c>
      <c r="Q28" s="73">
        <f t="shared" si="22"/>
        <v>0</v>
      </c>
      <c r="R28" s="73">
        <f t="shared" si="23"/>
        <v>0</v>
      </c>
      <c r="S28" s="73">
        <f t="shared" si="24"/>
        <v>0</v>
      </c>
      <c r="T28" s="73">
        <f t="shared" si="25"/>
        <v>0</v>
      </c>
      <c r="U28" s="73">
        <f t="shared" si="26"/>
        <v>0</v>
      </c>
      <c r="V28" s="73"/>
      <c r="W28" s="73"/>
      <c r="X28" s="73"/>
      <c r="Z28" s="73">
        <f t="shared" si="3"/>
        <v>0</v>
      </c>
      <c r="AA28" s="73">
        <f t="shared" si="4"/>
        <v>0</v>
      </c>
      <c r="AB28" s="73">
        <f t="shared" si="5"/>
        <v>0</v>
      </c>
      <c r="AC28" s="73">
        <f t="shared" si="6"/>
        <v>0</v>
      </c>
      <c r="AD28" s="73">
        <f t="shared" si="7"/>
        <v>0</v>
      </c>
      <c r="AE28" s="73">
        <f t="shared" si="8"/>
        <v>0</v>
      </c>
      <c r="AF28" s="73">
        <f t="shared" si="9"/>
        <v>0</v>
      </c>
      <c r="AG28" s="73">
        <f t="shared" si="10"/>
        <v>0</v>
      </c>
      <c r="AH28" s="73">
        <f t="shared" si="11"/>
        <v>0</v>
      </c>
      <c r="AI28" s="73">
        <f t="shared" si="12"/>
        <v>0</v>
      </c>
      <c r="AJ28" s="73">
        <f t="shared" si="13"/>
        <v>0</v>
      </c>
      <c r="AK28" s="73">
        <f t="shared" si="14"/>
        <v>0</v>
      </c>
      <c r="AV28" s="113" t="s">
        <v>45</v>
      </c>
      <c r="AW28" s="1">
        <f>+SUM(AW24:AW27)</f>
        <v>0</v>
      </c>
    </row>
    <row r="29" spans="2:52">
      <c r="B29" s="61"/>
      <c r="C29" s="63"/>
      <c r="D29" s="80"/>
      <c r="E29" s="57"/>
      <c r="F29" s="77"/>
      <c r="G29" s="78">
        <f t="shared" si="35"/>
        <v>0</v>
      </c>
      <c r="H29" s="79">
        <f t="shared" si="36"/>
        <v>0</v>
      </c>
      <c r="I29" s="92"/>
      <c r="J29" s="73">
        <f t="shared" si="15"/>
        <v>0</v>
      </c>
      <c r="K29" s="73">
        <f t="shared" si="16"/>
        <v>0</v>
      </c>
      <c r="L29" s="73">
        <f t="shared" si="17"/>
        <v>0</v>
      </c>
      <c r="M29" s="73">
        <f t="shared" si="18"/>
        <v>0</v>
      </c>
      <c r="N29" s="73">
        <f t="shared" si="19"/>
        <v>0</v>
      </c>
      <c r="O29" s="73">
        <f t="shared" si="20"/>
        <v>0</v>
      </c>
      <c r="P29" s="73">
        <f t="shared" si="21"/>
        <v>0</v>
      </c>
      <c r="Q29" s="73">
        <f t="shared" si="22"/>
        <v>0</v>
      </c>
      <c r="R29" s="73">
        <f t="shared" si="23"/>
        <v>0</v>
      </c>
      <c r="S29" s="73">
        <f t="shared" si="24"/>
        <v>0</v>
      </c>
      <c r="T29" s="73">
        <f t="shared" si="25"/>
        <v>0</v>
      </c>
      <c r="U29" s="73">
        <f t="shared" si="26"/>
        <v>0</v>
      </c>
      <c r="V29" s="73"/>
      <c r="W29" s="73"/>
      <c r="X29" s="73"/>
      <c r="Z29" s="73">
        <f t="shared" si="3"/>
        <v>0</v>
      </c>
      <c r="AA29" s="73">
        <f t="shared" si="4"/>
        <v>0</v>
      </c>
      <c r="AB29" s="73">
        <f t="shared" si="5"/>
        <v>0</v>
      </c>
      <c r="AC29" s="73">
        <f t="shared" si="6"/>
        <v>0</v>
      </c>
      <c r="AD29" s="73">
        <f t="shared" si="7"/>
        <v>0</v>
      </c>
      <c r="AE29" s="73">
        <f t="shared" si="8"/>
        <v>0</v>
      </c>
      <c r="AF29" s="73">
        <f t="shared" si="9"/>
        <v>0</v>
      </c>
      <c r="AG29" s="73">
        <f t="shared" si="10"/>
        <v>0</v>
      </c>
      <c r="AH29" s="73">
        <f t="shared" si="11"/>
        <v>0</v>
      </c>
      <c r="AI29" s="73">
        <f t="shared" si="12"/>
        <v>0</v>
      </c>
      <c r="AJ29" s="73">
        <f t="shared" si="13"/>
        <v>0</v>
      </c>
      <c r="AK29" s="73">
        <f t="shared" si="14"/>
        <v>0</v>
      </c>
      <c r="AV29" s="113"/>
      <c r="AW29" s="1"/>
    </row>
    <row r="30" spans="2:52" ht="17.25" thickBot="1">
      <c r="B30" s="61"/>
      <c r="C30" s="63"/>
      <c r="D30" s="80"/>
      <c r="E30" s="57"/>
      <c r="F30" s="77"/>
      <c r="G30" s="78">
        <f t="shared" si="35"/>
        <v>0</v>
      </c>
      <c r="H30" s="79">
        <f t="shared" si="36"/>
        <v>0</v>
      </c>
      <c r="I30" s="92"/>
      <c r="J30" s="73">
        <f t="shared" si="15"/>
        <v>0</v>
      </c>
      <c r="K30" s="73">
        <f t="shared" si="16"/>
        <v>0</v>
      </c>
      <c r="L30" s="73">
        <f t="shared" si="17"/>
        <v>0</v>
      </c>
      <c r="M30" s="73">
        <f t="shared" si="18"/>
        <v>0</v>
      </c>
      <c r="N30" s="73">
        <f t="shared" si="19"/>
        <v>0</v>
      </c>
      <c r="O30" s="73">
        <f t="shared" si="20"/>
        <v>0</v>
      </c>
      <c r="P30" s="73">
        <f t="shared" si="21"/>
        <v>0</v>
      </c>
      <c r="Q30" s="73">
        <f t="shared" si="22"/>
        <v>0</v>
      </c>
      <c r="R30" s="73">
        <f t="shared" si="23"/>
        <v>0</v>
      </c>
      <c r="S30" s="73">
        <f t="shared" si="24"/>
        <v>0</v>
      </c>
      <c r="T30" s="73">
        <f t="shared" si="25"/>
        <v>0</v>
      </c>
      <c r="U30" s="73">
        <f t="shared" si="26"/>
        <v>0</v>
      </c>
      <c r="V30" s="73"/>
      <c r="W30" s="73"/>
      <c r="X30" s="73"/>
      <c r="Z30" s="73">
        <f t="shared" si="3"/>
        <v>0</v>
      </c>
      <c r="AA30" s="73">
        <f t="shared" si="4"/>
        <v>0</v>
      </c>
      <c r="AB30" s="73">
        <f t="shared" si="5"/>
        <v>0</v>
      </c>
      <c r="AC30" s="73">
        <f t="shared" si="6"/>
        <v>0</v>
      </c>
      <c r="AD30" s="73">
        <f t="shared" si="7"/>
        <v>0</v>
      </c>
      <c r="AE30" s="73">
        <f t="shared" si="8"/>
        <v>0</v>
      </c>
      <c r="AF30" s="73">
        <f t="shared" si="9"/>
        <v>0</v>
      </c>
      <c r="AG30" s="73">
        <f t="shared" si="10"/>
        <v>0</v>
      </c>
      <c r="AH30" s="73">
        <f t="shared" si="11"/>
        <v>0</v>
      </c>
      <c r="AI30" s="73">
        <f t="shared" si="12"/>
        <v>0</v>
      </c>
      <c r="AJ30" s="73">
        <f t="shared" si="13"/>
        <v>0</v>
      </c>
      <c r="AK30" s="73">
        <f t="shared" si="14"/>
        <v>0</v>
      </c>
      <c r="AV30" s="1"/>
      <c r="AW30" s="1"/>
    </row>
    <row r="31" spans="2:52" ht="17.25" thickBot="1">
      <c r="B31" s="61"/>
      <c r="C31" s="63"/>
      <c r="D31" s="80"/>
      <c r="E31" s="57"/>
      <c r="F31" s="77"/>
      <c r="G31" s="78">
        <f t="shared" si="35"/>
        <v>0</v>
      </c>
      <c r="H31" s="79">
        <f t="shared" si="36"/>
        <v>0</v>
      </c>
      <c r="I31" s="92"/>
      <c r="J31" s="73">
        <f t="shared" si="15"/>
        <v>0</v>
      </c>
      <c r="K31" s="73">
        <f t="shared" si="16"/>
        <v>0</v>
      </c>
      <c r="L31" s="73">
        <f t="shared" si="17"/>
        <v>0</v>
      </c>
      <c r="M31" s="73">
        <f t="shared" si="18"/>
        <v>0</v>
      </c>
      <c r="N31" s="73">
        <f t="shared" si="19"/>
        <v>0</v>
      </c>
      <c r="O31" s="73">
        <f t="shared" si="20"/>
        <v>0</v>
      </c>
      <c r="P31" s="73">
        <f t="shared" si="21"/>
        <v>0</v>
      </c>
      <c r="Q31" s="73">
        <f t="shared" si="22"/>
        <v>0</v>
      </c>
      <c r="R31" s="73">
        <f t="shared" si="23"/>
        <v>0</v>
      </c>
      <c r="S31" s="73">
        <f t="shared" si="24"/>
        <v>0</v>
      </c>
      <c r="T31" s="73">
        <f t="shared" si="25"/>
        <v>0</v>
      </c>
      <c r="U31" s="73">
        <f t="shared" si="26"/>
        <v>0</v>
      </c>
      <c r="V31" s="73"/>
      <c r="W31" s="73"/>
      <c r="X31" s="73"/>
      <c r="Z31" s="73">
        <f t="shared" si="3"/>
        <v>0</v>
      </c>
      <c r="AA31" s="73">
        <f t="shared" si="4"/>
        <v>0</v>
      </c>
      <c r="AB31" s="73">
        <f t="shared" si="5"/>
        <v>0</v>
      </c>
      <c r="AC31" s="73">
        <f t="shared" si="6"/>
        <v>0</v>
      </c>
      <c r="AD31" s="73">
        <f t="shared" si="7"/>
        <v>0</v>
      </c>
      <c r="AE31" s="73">
        <f t="shared" si="8"/>
        <v>0</v>
      </c>
      <c r="AF31" s="73">
        <f t="shared" si="9"/>
        <v>0</v>
      </c>
      <c r="AG31" s="73">
        <f t="shared" si="10"/>
        <v>0</v>
      </c>
      <c r="AH31" s="73">
        <f t="shared" si="11"/>
        <v>0</v>
      </c>
      <c r="AI31" s="73">
        <f t="shared" si="12"/>
        <v>0</v>
      </c>
      <c r="AJ31" s="73">
        <f t="shared" si="13"/>
        <v>0</v>
      </c>
      <c r="AK31" s="73">
        <f t="shared" si="14"/>
        <v>0</v>
      </c>
      <c r="AV31" s="113" t="s">
        <v>82</v>
      </c>
      <c r="AW31" s="114">
        <f>AW28/2</f>
        <v>0</v>
      </c>
    </row>
    <row r="32" spans="2:52">
      <c r="B32" s="61"/>
      <c r="C32" s="63"/>
      <c r="D32" s="80"/>
      <c r="E32" s="57"/>
      <c r="F32" s="77"/>
      <c r="G32" s="78">
        <f t="shared" si="35"/>
        <v>0</v>
      </c>
      <c r="H32" s="79">
        <f t="shared" si="36"/>
        <v>0</v>
      </c>
      <c r="I32" s="92"/>
      <c r="J32" s="73">
        <f t="shared" si="15"/>
        <v>0</v>
      </c>
      <c r="K32" s="73">
        <f t="shared" si="16"/>
        <v>0</v>
      </c>
      <c r="L32" s="73">
        <f t="shared" si="17"/>
        <v>0</v>
      </c>
      <c r="M32" s="73">
        <f t="shared" si="18"/>
        <v>0</v>
      </c>
      <c r="N32" s="73">
        <f t="shared" si="19"/>
        <v>0</v>
      </c>
      <c r="O32" s="73">
        <f t="shared" si="20"/>
        <v>0</v>
      </c>
      <c r="P32" s="73">
        <f t="shared" si="21"/>
        <v>0</v>
      </c>
      <c r="Q32" s="73">
        <f t="shared" si="22"/>
        <v>0</v>
      </c>
      <c r="R32" s="73">
        <f t="shared" si="23"/>
        <v>0</v>
      </c>
      <c r="S32" s="73">
        <f t="shared" si="24"/>
        <v>0</v>
      </c>
      <c r="T32" s="73">
        <f t="shared" si="25"/>
        <v>0</v>
      </c>
      <c r="U32" s="73">
        <f t="shared" si="26"/>
        <v>0</v>
      </c>
      <c r="V32" s="73"/>
      <c r="W32" s="73"/>
      <c r="X32" s="73"/>
      <c r="Z32" s="73">
        <f t="shared" si="3"/>
        <v>0</v>
      </c>
      <c r="AA32" s="73">
        <f t="shared" si="4"/>
        <v>0</v>
      </c>
      <c r="AB32" s="73">
        <f t="shared" si="5"/>
        <v>0</v>
      </c>
      <c r="AC32" s="73">
        <f t="shared" si="6"/>
        <v>0</v>
      </c>
      <c r="AD32" s="73">
        <f t="shared" si="7"/>
        <v>0</v>
      </c>
      <c r="AE32" s="73">
        <f t="shared" si="8"/>
        <v>0</v>
      </c>
      <c r="AF32" s="73">
        <f t="shared" si="9"/>
        <v>0</v>
      </c>
      <c r="AG32" s="73">
        <f t="shared" si="10"/>
        <v>0</v>
      </c>
      <c r="AH32" s="73">
        <f t="shared" si="11"/>
        <v>0</v>
      </c>
      <c r="AI32" s="73">
        <f t="shared" si="12"/>
        <v>0</v>
      </c>
      <c r="AJ32" s="73">
        <f t="shared" si="13"/>
        <v>0</v>
      </c>
      <c r="AK32" s="73">
        <f t="shared" si="14"/>
        <v>0</v>
      </c>
    </row>
    <row r="33" spans="2:37">
      <c r="B33" s="61"/>
      <c r="C33" s="63"/>
      <c r="D33" s="80"/>
      <c r="E33" s="57"/>
      <c r="F33" s="77"/>
      <c r="G33" s="78">
        <f t="shared" si="35"/>
        <v>0</v>
      </c>
      <c r="H33" s="79">
        <f t="shared" si="36"/>
        <v>0</v>
      </c>
      <c r="I33" s="92"/>
      <c r="J33" s="73">
        <f t="shared" si="15"/>
        <v>0</v>
      </c>
      <c r="K33" s="73">
        <f t="shared" si="16"/>
        <v>0</v>
      </c>
      <c r="L33" s="73">
        <f t="shared" si="17"/>
        <v>0</v>
      </c>
      <c r="M33" s="73">
        <f t="shared" si="18"/>
        <v>0</v>
      </c>
      <c r="N33" s="73">
        <f t="shared" si="19"/>
        <v>0</v>
      </c>
      <c r="O33" s="73">
        <f t="shared" si="20"/>
        <v>0</v>
      </c>
      <c r="P33" s="73">
        <f t="shared" si="21"/>
        <v>0</v>
      </c>
      <c r="Q33" s="73">
        <f t="shared" si="22"/>
        <v>0</v>
      </c>
      <c r="R33" s="73">
        <f t="shared" si="23"/>
        <v>0</v>
      </c>
      <c r="S33" s="73">
        <f t="shared" si="24"/>
        <v>0</v>
      </c>
      <c r="T33" s="73">
        <f t="shared" si="25"/>
        <v>0</v>
      </c>
      <c r="U33" s="73">
        <f t="shared" si="26"/>
        <v>0</v>
      </c>
      <c r="V33" s="73"/>
      <c r="W33" s="73"/>
      <c r="X33" s="73"/>
      <c r="Z33" s="73">
        <f t="shared" si="3"/>
        <v>0</v>
      </c>
      <c r="AA33" s="73">
        <f t="shared" si="4"/>
        <v>0</v>
      </c>
      <c r="AB33" s="73">
        <f t="shared" si="5"/>
        <v>0</v>
      </c>
      <c r="AC33" s="73">
        <f t="shared" si="6"/>
        <v>0</v>
      </c>
      <c r="AD33" s="73">
        <f t="shared" si="7"/>
        <v>0</v>
      </c>
      <c r="AE33" s="73">
        <f t="shared" si="8"/>
        <v>0</v>
      </c>
      <c r="AF33" s="73">
        <f t="shared" si="9"/>
        <v>0</v>
      </c>
      <c r="AG33" s="73">
        <f t="shared" si="10"/>
        <v>0</v>
      </c>
      <c r="AH33" s="73">
        <f t="shared" si="11"/>
        <v>0</v>
      </c>
      <c r="AI33" s="73">
        <f t="shared" si="12"/>
        <v>0</v>
      </c>
      <c r="AJ33" s="73">
        <f t="shared" si="13"/>
        <v>0</v>
      </c>
      <c r="AK33" s="73">
        <f t="shared" si="14"/>
        <v>0</v>
      </c>
    </row>
    <row r="34" spans="2:37">
      <c r="B34" s="61"/>
      <c r="C34" s="63"/>
      <c r="D34" s="80"/>
      <c r="E34" s="57"/>
      <c r="F34" s="77"/>
      <c r="G34" s="78">
        <f t="shared" si="35"/>
        <v>0</v>
      </c>
      <c r="H34" s="79">
        <f t="shared" si="36"/>
        <v>0</v>
      </c>
      <c r="I34" s="92"/>
      <c r="J34" s="73">
        <f t="shared" si="15"/>
        <v>0</v>
      </c>
      <c r="K34" s="73">
        <f t="shared" si="16"/>
        <v>0</v>
      </c>
      <c r="L34" s="73">
        <f t="shared" si="17"/>
        <v>0</v>
      </c>
      <c r="M34" s="73">
        <f t="shared" si="18"/>
        <v>0</v>
      </c>
      <c r="N34" s="73">
        <f t="shared" si="19"/>
        <v>0</v>
      </c>
      <c r="O34" s="73">
        <f t="shared" si="20"/>
        <v>0</v>
      </c>
      <c r="P34" s="73">
        <f t="shared" si="21"/>
        <v>0</v>
      </c>
      <c r="Q34" s="73">
        <f t="shared" si="22"/>
        <v>0</v>
      </c>
      <c r="R34" s="73">
        <f t="shared" si="23"/>
        <v>0</v>
      </c>
      <c r="S34" s="73">
        <f t="shared" si="24"/>
        <v>0</v>
      </c>
      <c r="T34" s="73">
        <f t="shared" si="25"/>
        <v>0</v>
      </c>
      <c r="U34" s="73">
        <f t="shared" si="26"/>
        <v>0</v>
      </c>
      <c r="V34" s="73"/>
      <c r="W34" s="73"/>
      <c r="X34" s="73"/>
      <c r="Z34" s="73">
        <f t="shared" si="3"/>
        <v>0</v>
      </c>
      <c r="AA34" s="73">
        <f t="shared" si="4"/>
        <v>0</v>
      </c>
      <c r="AB34" s="73">
        <f t="shared" si="5"/>
        <v>0</v>
      </c>
      <c r="AC34" s="73">
        <f t="shared" si="6"/>
        <v>0</v>
      </c>
      <c r="AD34" s="73">
        <f t="shared" si="7"/>
        <v>0</v>
      </c>
      <c r="AE34" s="73">
        <f t="shared" si="8"/>
        <v>0</v>
      </c>
      <c r="AF34" s="73">
        <f t="shared" si="9"/>
        <v>0</v>
      </c>
      <c r="AG34" s="73">
        <f t="shared" si="10"/>
        <v>0</v>
      </c>
      <c r="AH34" s="73">
        <f t="shared" si="11"/>
        <v>0</v>
      </c>
      <c r="AI34" s="73">
        <f t="shared" si="12"/>
        <v>0</v>
      </c>
      <c r="AJ34" s="73">
        <f t="shared" si="13"/>
        <v>0</v>
      </c>
      <c r="AK34" s="73">
        <f t="shared" si="14"/>
        <v>0</v>
      </c>
    </row>
    <row r="35" spans="2:37">
      <c r="B35" s="61"/>
      <c r="C35" s="63"/>
      <c r="D35" s="80"/>
      <c r="E35" s="57"/>
      <c r="F35" s="77"/>
      <c r="G35" s="78">
        <f t="shared" si="35"/>
        <v>0</v>
      </c>
      <c r="H35" s="79">
        <f t="shared" si="36"/>
        <v>0</v>
      </c>
      <c r="I35" s="92"/>
      <c r="J35" s="73">
        <f t="shared" si="15"/>
        <v>0</v>
      </c>
      <c r="K35" s="73">
        <f t="shared" si="16"/>
        <v>0</v>
      </c>
      <c r="L35" s="73">
        <f t="shared" si="17"/>
        <v>0</v>
      </c>
      <c r="M35" s="73">
        <f t="shared" si="18"/>
        <v>0</v>
      </c>
      <c r="N35" s="73">
        <f t="shared" si="19"/>
        <v>0</v>
      </c>
      <c r="O35" s="73">
        <f t="shared" si="20"/>
        <v>0</v>
      </c>
      <c r="P35" s="73">
        <f t="shared" si="21"/>
        <v>0</v>
      </c>
      <c r="Q35" s="73">
        <f t="shared" si="22"/>
        <v>0</v>
      </c>
      <c r="R35" s="73">
        <f t="shared" si="23"/>
        <v>0</v>
      </c>
      <c r="S35" s="73">
        <f t="shared" si="24"/>
        <v>0</v>
      </c>
      <c r="T35" s="73">
        <f t="shared" si="25"/>
        <v>0</v>
      </c>
      <c r="U35" s="73">
        <f t="shared" si="26"/>
        <v>0</v>
      </c>
      <c r="V35" s="73"/>
      <c r="W35" s="73"/>
      <c r="X35" s="73"/>
      <c r="Z35" s="73">
        <f t="shared" si="3"/>
        <v>0</v>
      </c>
      <c r="AA35" s="73">
        <f t="shared" si="4"/>
        <v>0</v>
      </c>
      <c r="AB35" s="73">
        <f t="shared" si="5"/>
        <v>0</v>
      </c>
      <c r="AC35" s="73">
        <f t="shared" si="6"/>
        <v>0</v>
      </c>
      <c r="AD35" s="73">
        <f t="shared" si="7"/>
        <v>0</v>
      </c>
      <c r="AE35" s="73">
        <f t="shared" si="8"/>
        <v>0</v>
      </c>
      <c r="AF35" s="73">
        <f t="shared" si="9"/>
        <v>0</v>
      </c>
      <c r="AG35" s="73">
        <f t="shared" si="10"/>
        <v>0</v>
      </c>
      <c r="AH35" s="73">
        <f t="shared" si="11"/>
        <v>0</v>
      </c>
      <c r="AI35" s="73">
        <f t="shared" si="12"/>
        <v>0</v>
      </c>
      <c r="AJ35" s="73">
        <f t="shared" si="13"/>
        <v>0</v>
      </c>
      <c r="AK35" s="73">
        <f t="shared" si="14"/>
        <v>0</v>
      </c>
    </row>
    <row r="36" spans="2:37">
      <c r="B36" s="61"/>
      <c r="C36" s="63"/>
      <c r="D36" s="80"/>
      <c r="E36" s="57"/>
      <c r="F36" s="77"/>
      <c r="G36" s="78">
        <f t="shared" si="35"/>
        <v>0</v>
      </c>
      <c r="H36" s="79">
        <f t="shared" si="36"/>
        <v>0</v>
      </c>
      <c r="I36" s="92"/>
      <c r="J36" s="73">
        <f t="shared" si="15"/>
        <v>0</v>
      </c>
      <c r="K36" s="73">
        <f t="shared" si="16"/>
        <v>0</v>
      </c>
      <c r="L36" s="73">
        <f t="shared" si="17"/>
        <v>0</v>
      </c>
      <c r="M36" s="73">
        <f t="shared" si="18"/>
        <v>0</v>
      </c>
      <c r="N36" s="73">
        <f t="shared" si="19"/>
        <v>0</v>
      </c>
      <c r="O36" s="73">
        <f t="shared" si="20"/>
        <v>0</v>
      </c>
      <c r="P36" s="73">
        <f t="shared" si="21"/>
        <v>0</v>
      </c>
      <c r="Q36" s="73">
        <f t="shared" si="22"/>
        <v>0</v>
      </c>
      <c r="R36" s="73">
        <f t="shared" si="23"/>
        <v>0</v>
      </c>
      <c r="S36" s="73">
        <f t="shared" si="24"/>
        <v>0</v>
      </c>
      <c r="T36" s="73">
        <f t="shared" si="25"/>
        <v>0</v>
      </c>
      <c r="U36" s="73">
        <f t="shared" si="26"/>
        <v>0</v>
      </c>
      <c r="V36" s="73"/>
      <c r="W36" s="73"/>
      <c r="X36" s="73"/>
      <c r="Z36" s="73">
        <f t="shared" si="3"/>
        <v>0</v>
      </c>
      <c r="AA36" s="73">
        <f t="shared" si="4"/>
        <v>0</v>
      </c>
      <c r="AB36" s="73">
        <f t="shared" si="5"/>
        <v>0</v>
      </c>
      <c r="AC36" s="73">
        <f t="shared" si="6"/>
        <v>0</v>
      </c>
      <c r="AD36" s="73">
        <f t="shared" si="7"/>
        <v>0</v>
      </c>
      <c r="AE36" s="73">
        <f t="shared" si="8"/>
        <v>0</v>
      </c>
      <c r="AF36" s="73">
        <f t="shared" si="9"/>
        <v>0</v>
      </c>
      <c r="AG36" s="73">
        <f t="shared" si="10"/>
        <v>0</v>
      </c>
      <c r="AH36" s="73">
        <f t="shared" si="11"/>
        <v>0</v>
      </c>
      <c r="AI36" s="73">
        <f t="shared" si="12"/>
        <v>0</v>
      </c>
      <c r="AJ36" s="73">
        <f t="shared" si="13"/>
        <v>0</v>
      </c>
      <c r="AK36" s="73">
        <f t="shared" si="14"/>
        <v>0</v>
      </c>
    </row>
    <row r="37" spans="2:37">
      <c r="B37" s="61"/>
      <c r="C37" s="63"/>
      <c r="D37" s="80"/>
      <c r="E37" s="57"/>
      <c r="F37" s="77"/>
      <c r="G37" s="78">
        <f t="shared" si="35"/>
        <v>0</v>
      </c>
      <c r="H37" s="79">
        <f t="shared" si="36"/>
        <v>0</v>
      </c>
      <c r="I37" s="92"/>
      <c r="J37" s="73">
        <f t="shared" si="15"/>
        <v>0</v>
      </c>
      <c r="K37" s="73">
        <f t="shared" si="16"/>
        <v>0</v>
      </c>
      <c r="L37" s="73">
        <f t="shared" si="17"/>
        <v>0</v>
      </c>
      <c r="M37" s="73">
        <f t="shared" si="18"/>
        <v>0</v>
      </c>
      <c r="N37" s="73">
        <f t="shared" si="19"/>
        <v>0</v>
      </c>
      <c r="O37" s="73">
        <f t="shared" si="20"/>
        <v>0</v>
      </c>
      <c r="P37" s="73">
        <f t="shared" si="21"/>
        <v>0</v>
      </c>
      <c r="Q37" s="73">
        <f t="shared" si="22"/>
        <v>0</v>
      </c>
      <c r="R37" s="73">
        <f t="shared" si="23"/>
        <v>0</v>
      </c>
      <c r="S37" s="73">
        <f t="shared" si="24"/>
        <v>0</v>
      </c>
      <c r="T37" s="73">
        <f t="shared" si="25"/>
        <v>0</v>
      </c>
      <c r="U37" s="73">
        <f t="shared" si="26"/>
        <v>0</v>
      </c>
      <c r="V37" s="73"/>
      <c r="W37" s="73"/>
      <c r="X37" s="73"/>
      <c r="Z37" s="73">
        <f t="shared" si="3"/>
        <v>0</v>
      </c>
      <c r="AA37" s="73">
        <f t="shared" si="4"/>
        <v>0</v>
      </c>
      <c r="AB37" s="73">
        <f t="shared" si="5"/>
        <v>0</v>
      </c>
      <c r="AC37" s="73">
        <f t="shared" si="6"/>
        <v>0</v>
      </c>
      <c r="AD37" s="73">
        <f t="shared" si="7"/>
        <v>0</v>
      </c>
      <c r="AE37" s="73">
        <f t="shared" si="8"/>
        <v>0</v>
      </c>
      <c r="AF37" s="73">
        <f t="shared" si="9"/>
        <v>0</v>
      </c>
      <c r="AG37" s="73">
        <f t="shared" si="10"/>
        <v>0</v>
      </c>
      <c r="AH37" s="73">
        <f t="shared" si="11"/>
        <v>0</v>
      </c>
      <c r="AI37" s="73">
        <f t="shared" si="12"/>
        <v>0</v>
      </c>
      <c r="AJ37" s="73">
        <f t="shared" si="13"/>
        <v>0</v>
      </c>
      <c r="AK37" s="73">
        <f t="shared" si="14"/>
        <v>0</v>
      </c>
    </row>
    <row r="38" spans="2:37">
      <c r="B38" s="61"/>
      <c r="C38" s="63"/>
      <c r="D38" s="80"/>
      <c r="E38" s="57"/>
      <c r="F38" s="77"/>
      <c r="G38" s="78">
        <f t="shared" si="35"/>
        <v>0</v>
      </c>
      <c r="H38" s="79">
        <f t="shared" si="36"/>
        <v>0</v>
      </c>
      <c r="I38" s="92"/>
      <c r="J38" s="73">
        <f t="shared" si="15"/>
        <v>0</v>
      </c>
      <c r="K38" s="73">
        <f t="shared" si="16"/>
        <v>0</v>
      </c>
      <c r="L38" s="73">
        <f t="shared" si="17"/>
        <v>0</v>
      </c>
      <c r="M38" s="73">
        <f t="shared" si="18"/>
        <v>0</v>
      </c>
      <c r="N38" s="73">
        <f t="shared" si="19"/>
        <v>0</v>
      </c>
      <c r="O38" s="73">
        <f t="shared" si="20"/>
        <v>0</v>
      </c>
      <c r="P38" s="73">
        <f t="shared" si="21"/>
        <v>0</v>
      </c>
      <c r="Q38" s="73">
        <f t="shared" si="22"/>
        <v>0</v>
      </c>
      <c r="R38" s="73">
        <f t="shared" si="23"/>
        <v>0</v>
      </c>
      <c r="S38" s="73">
        <f t="shared" si="24"/>
        <v>0</v>
      </c>
      <c r="T38" s="73">
        <f t="shared" si="25"/>
        <v>0</v>
      </c>
      <c r="U38" s="73">
        <f t="shared" si="26"/>
        <v>0</v>
      </c>
      <c r="V38" s="73"/>
      <c r="W38" s="73"/>
      <c r="X38" s="73"/>
      <c r="Z38" s="73">
        <f t="shared" si="3"/>
        <v>0</v>
      </c>
      <c r="AA38" s="73">
        <f t="shared" si="4"/>
        <v>0</v>
      </c>
      <c r="AB38" s="73">
        <f t="shared" si="5"/>
        <v>0</v>
      </c>
      <c r="AC38" s="73">
        <f t="shared" si="6"/>
        <v>0</v>
      </c>
      <c r="AD38" s="73">
        <f t="shared" si="7"/>
        <v>0</v>
      </c>
      <c r="AE38" s="73">
        <f t="shared" si="8"/>
        <v>0</v>
      </c>
      <c r="AF38" s="73">
        <f t="shared" si="9"/>
        <v>0</v>
      </c>
      <c r="AG38" s="73">
        <f t="shared" si="10"/>
        <v>0</v>
      </c>
      <c r="AH38" s="73">
        <f t="shared" si="11"/>
        <v>0</v>
      </c>
      <c r="AI38" s="73">
        <f t="shared" si="12"/>
        <v>0</v>
      </c>
      <c r="AJ38" s="73">
        <f t="shared" si="13"/>
        <v>0</v>
      </c>
      <c r="AK38" s="73">
        <f t="shared" si="14"/>
        <v>0</v>
      </c>
    </row>
    <row r="39" spans="2:37">
      <c r="B39" s="61"/>
      <c r="C39" s="63"/>
      <c r="D39" s="80"/>
      <c r="E39" s="57"/>
      <c r="F39" s="77"/>
      <c r="G39" s="78">
        <f t="shared" si="35"/>
        <v>0</v>
      </c>
      <c r="H39" s="79">
        <f t="shared" si="36"/>
        <v>0</v>
      </c>
      <c r="I39" s="92"/>
      <c r="J39" s="73">
        <f t="shared" si="15"/>
        <v>0</v>
      </c>
      <c r="K39" s="73">
        <f t="shared" si="16"/>
        <v>0</v>
      </c>
      <c r="L39" s="73">
        <f t="shared" si="17"/>
        <v>0</v>
      </c>
      <c r="M39" s="73">
        <f t="shared" si="18"/>
        <v>0</v>
      </c>
      <c r="N39" s="73">
        <f t="shared" si="19"/>
        <v>0</v>
      </c>
      <c r="O39" s="73">
        <f t="shared" si="20"/>
        <v>0</v>
      </c>
      <c r="P39" s="73">
        <f t="shared" si="21"/>
        <v>0</v>
      </c>
      <c r="Q39" s="73">
        <f t="shared" si="22"/>
        <v>0</v>
      </c>
      <c r="R39" s="73">
        <f t="shared" si="23"/>
        <v>0</v>
      </c>
      <c r="S39" s="73">
        <f t="shared" si="24"/>
        <v>0</v>
      </c>
      <c r="T39" s="73">
        <f t="shared" si="25"/>
        <v>0</v>
      </c>
      <c r="U39" s="73">
        <f t="shared" si="26"/>
        <v>0</v>
      </c>
      <c r="V39" s="73"/>
      <c r="W39" s="73"/>
      <c r="X39" s="73"/>
      <c r="Z39" s="73">
        <f t="shared" si="3"/>
        <v>0</v>
      </c>
      <c r="AA39" s="73">
        <f t="shared" si="4"/>
        <v>0</v>
      </c>
      <c r="AB39" s="73">
        <f t="shared" si="5"/>
        <v>0</v>
      </c>
      <c r="AC39" s="73">
        <f t="shared" si="6"/>
        <v>0</v>
      </c>
      <c r="AD39" s="73">
        <f t="shared" si="7"/>
        <v>0</v>
      </c>
      <c r="AE39" s="73">
        <f t="shared" si="8"/>
        <v>0</v>
      </c>
      <c r="AF39" s="73">
        <f t="shared" si="9"/>
        <v>0</v>
      </c>
      <c r="AG39" s="73">
        <f t="shared" si="10"/>
        <v>0</v>
      </c>
      <c r="AH39" s="73">
        <f t="shared" si="11"/>
        <v>0</v>
      </c>
      <c r="AI39" s="73">
        <f t="shared" si="12"/>
        <v>0</v>
      </c>
      <c r="AJ39" s="73">
        <f t="shared" si="13"/>
        <v>0</v>
      </c>
      <c r="AK39" s="73">
        <f t="shared" si="14"/>
        <v>0</v>
      </c>
    </row>
    <row r="40" spans="2:37">
      <c r="B40" s="61"/>
      <c r="C40" s="63"/>
      <c r="D40" s="80"/>
      <c r="E40" s="57"/>
      <c r="F40" s="77"/>
      <c r="G40" s="78">
        <f t="shared" si="35"/>
        <v>0</v>
      </c>
      <c r="H40" s="79">
        <f t="shared" si="36"/>
        <v>0</v>
      </c>
      <c r="I40" s="92"/>
      <c r="J40" s="73">
        <f t="shared" si="15"/>
        <v>0</v>
      </c>
      <c r="K40" s="73">
        <f t="shared" si="16"/>
        <v>0</v>
      </c>
      <c r="L40" s="73">
        <f t="shared" si="17"/>
        <v>0</v>
      </c>
      <c r="M40" s="73">
        <f t="shared" si="18"/>
        <v>0</v>
      </c>
      <c r="N40" s="73">
        <f t="shared" si="19"/>
        <v>0</v>
      </c>
      <c r="O40" s="73">
        <f t="shared" si="20"/>
        <v>0</v>
      </c>
      <c r="P40" s="73">
        <f t="shared" si="21"/>
        <v>0</v>
      </c>
      <c r="Q40" s="73">
        <f t="shared" si="22"/>
        <v>0</v>
      </c>
      <c r="R40" s="73">
        <f t="shared" si="23"/>
        <v>0</v>
      </c>
      <c r="S40" s="73">
        <f t="shared" si="24"/>
        <v>0</v>
      </c>
      <c r="T40" s="73">
        <f t="shared" si="25"/>
        <v>0</v>
      </c>
      <c r="U40" s="73">
        <f t="shared" si="26"/>
        <v>0</v>
      </c>
      <c r="V40" s="73"/>
      <c r="W40" s="73"/>
      <c r="X40" s="73"/>
      <c r="Z40" s="73">
        <f t="shared" si="3"/>
        <v>0</v>
      </c>
      <c r="AA40" s="73">
        <f t="shared" si="4"/>
        <v>0</v>
      </c>
      <c r="AB40" s="73">
        <f t="shared" si="5"/>
        <v>0</v>
      </c>
      <c r="AC40" s="73">
        <f t="shared" si="6"/>
        <v>0</v>
      </c>
      <c r="AD40" s="73">
        <f t="shared" si="7"/>
        <v>0</v>
      </c>
      <c r="AE40" s="73">
        <f t="shared" si="8"/>
        <v>0</v>
      </c>
      <c r="AF40" s="73">
        <f t="shared" si="9"/>
        <v>0</v>
      </c>
      <c r="AG40" s="73">
        <f t="shared" si="10"/>
        <v>0</v>
      </c>
      <c r="AH40" s="73">
        <f t="shared" si="11"/>
        <v>0</v>
      </c>
      <c r="AI40" s="73">
        <f t="shared" si="12"/>
        <v>0</v>
      </c>
      <c r="AJ40" s="73">
        <f t="shared" si="13"/>
        <v>0</v>
      </c>
      <c r="AK40" s="73">
        <f t="shared" si="14"/>
        <v>0</v>
      </c>
    </row>
    <row r="41" spans="2:37">
      <c r="B41" s="61"/>
      <c r="C41" s="63"/>
      <c r="D41" s="80"/>
      <c r="E41" s="57"/>
      <c r="F41" s="77"/>
      <c r="G41" s="78">
        <f t="shared" si="35"/>
        <v>0</v>
      </c>
      <c r="H41" s="79">
        <f t="shared" si="36"/>
        <v>0</v>
      </c>
      <c r="I41" s="92"/>
      <c r="J41" s="73">
        <f t="shared" si="15"/>
        <v>0</v>
      </c>
      <c r="K41" s="73">
        <f t="shared" si="16"/>
        <v>0</v>
      </c>
      <c r="L41" s="73">
        <f t="shared" si="17"/>
        <v>0</v>
      </c>
      <c r="M41" s="73">
        <f t="shared" si="18"/>
        <v>0</v>
      </c>
      <c r="N41" s="73">
        <f t="shared" si="19"/>
        <v>0</v>
      </c>
      <c r="O41" s="73">
        <f t="shared" si="20"/>
        <v>0</v>
      </c>
      <c r="P41" s="73">
        <f t="shared" si="21"/>
        <v>0</v>
      </c>
      <c r="Q41" s="73">
        <f t="shared" si="22"/>
        <v>0</v>
      </c>
      <c r="R41" s="73">
        <f t="shared" si="23"/>
        <v>0</v>
      </c>
      <c r="S41" s="73">
        <f t="shared" si="24"/>
        <v>0</v>
      </c>
      <c r="T41" s="73">
        <f t="shared" si="25"/>
        <v>0</v>
      </c>
      <c r="U41" s="73">
        <f t="shared" si="26"/>
        <v>0</v>
      </c>
      <c r="V41" s="73"/>
      <c r="W41" s="73"/>
      <c r="X41" s="73"/>
      <c r="Z41" s="73">
        <f t="shared" si="3"/>
        <v>0</v>
      </c>
      <c r="AA41" s="73">
        <f t="shared" si="4"/>
        <v>0</v>
      </c>
      <c r="AB41" s="73">
        <f t="shared" si="5"/>
        <v>0</v>
      </c>
      <c r="AC41" s="73">
        <f t="shared" si="6"/>
        <v>0</v>
      </c>
      <c r="AD41" s="73">
        <f t="shared" si="7"/>
        <v>0</v>
      </c>
      <c r="AE41" s="73">
        <f t="shared" si="8"/>
        <v>0</v>
      </c>
      <c r="AF41" s="73">
        <f t="shared" si="9"/>
        <v>0</v>
      </c>
      <c r="AG41" s="73">
        <f t="shared" si="10"/>
        <v>0</v>
      </c>
      <c r="AH41" s="73">
        <f t="shared" si="11"/>
        <v>0</v>
      </c>
      <c r="AI41" s="73">
        <f t="shared" si="12"/>
        <v>0</v>
      </c>
      <c r="AJ41" s="73">
        <f t="shared" si="13"/>
        <v>0</v>
      </c>
      <c r="AK41" s="73">
        <f t="shared" si="14"/>
        <v>0</v>
      </c>
    </row>
    <row r="42" spans="2:37">
      <c r="B42" s="61"/>
      <c r="C42" s="63"/>
      <c r="D42" s="80"/>
      <c r="E42" s="57"/>
      <c r="F42" s="77"/>
      <c r="G42" s="78">
        <f t="shared" si="35"/>
        <v>0</v>
      </c>
      <c r="H42" s="79">
        <f t="shared" si="36"/>
        <v>0</v>
      </c>
      <c r="I42" s="92"/>
      <c r="J42" s="73">
        <f t="shared" si="15"/>
        <v>0</v>
      </c>
      <c r="K42" s="73">
        <f t="shared" si="16"/>
        <v>0</v>
      </c>
      <c r="L42" s="73">
        <f t="shared" si="17"/>
        <v>0</v>
      </c>
      <c r="M42" s="73">
        <f t="shared" si="18"/>
        <v>0</v>
      </c>
      <c r="N42" s="73">
        <f t="shared" si="19"/>
        <v>0</v>
      </c>
      <c r="O42" s="73">
        <f t="shared" si="20"/>
        <v>0</v>
      </c>
      <c r="P42" s="73">
        <f t="shared" si="21"/>
        <v>0</v>
      </c>
      <c r="Q42" s="73">
        <f t="shared" si="22"/>
        <v>0</v>
      </c>
      <c r="R42" s="73">
        <f t="shared" si="23"/>
        <v>0</v>
      </c>
      <c r="S42" s="73">
        <f t="shared" si="24"/>
        <v>0</v>
      </c>
      <c r="T42" s="73">
        <f t="shared" si="25"/>
        <v>0</v>
      </c>
      <c r="U42" s="73">
        <f t="shared" si="26"/>
        <v>0</v>
      </c>
      <c r="V42" s="73"/>
      <c r="W42" s="73"/>
      <c r="X42" s="73"/>
      <c r="Z42" s="73">
        <f t="shared" si="3"/>
        <v>0</v>
      </c>
      <c r="AA42" s="73">
        <f t="shared" si="4"/>
        <v>0</v>
      </c>
      <c r="AB42" s="73">
        <f t="shared" si="5"/>
        <v>0</v>
      </c>
      <c r="AC42" s="73">
        <f t="shared" si="6"/>
        <v>0</v>
      </c>
      <c r="AD42" s="73">
        <f t="shared" si="7"/>
        <v>0</v>
      </c>
      <c r="AE42" s="73">
        <f t="shared" si="8"/>
        <v>0</v>
      </c>
      <c r="AF42" s="73">
        <f t="shared" si="9"/>
        <v>0</v>
      </c>
      <c r="AG42" s="73">
        <f t="shared" si="10"/>
        <v>0</v>
      </c>
      <c r="AH42" s="73">
        <f t="shared" si="11"/>
        <v>0</v>
      </c>
      <c r="AI42" s="73">
        <f t="shared" si="12"/>
        <v>0</v>
      </c>
      <c r="AJ42" s="73">
        <f t="shared" si="13"/>
        <v>0</v>
      </c>
      <c r="AK42" s="73">
        <f t="shared" si="14"/>
        <v>0</v>
      </c>
    </row>
    <row r="43" spans="2:37">
      <c r="B43" s="61"/>
      <c r="C43" s="63"/>
      <c r="D43" s="80"/>
      <c r="E43" s="57"/>
      <c r="F43" s="77"/>
      <c r="G43" s="78">
        <f t="shared" si="35"/>
        <v>0</v>
      </c>
      <c r="H43" s="79">
        <f t="shared" si="36"/>
        <v>0</v>
      </c>
      <c r="I43" s="92"/>
      <c r="J43" s="73">
        <f t="shared" si="15"/>
        <v>0</v>
      </c>
      <c r="K43" s="73">
        <f t="shared" si="16"/>
        <v>0</v>
      </c>
      <c r="L43" s="73">
        <f t="shared" si="17"/>
        <v>0</v>
      </c>
      <c r="M43" s="73">
        <f t="shared" si="18"/>
        <v>0</v>
      </c>
      <c r="N43" s="73">
        <f t="shared" si="19"/>
        <v>0</v>
      </c>
      <c r="O43" s="73">
        <f t="shared" si="20"/>
        <v>0</v>
      </c>
      <c r="P43" s="73">
        <f t="shared" si="21"/>
        <v>0</v>
      </c>
      <c r="Q43" s="73">
        <f t="shared" si="22"/>
        <v>0</v>
      </c>
      <c r="R43" s="73">
        <f t="shared" si="23"/>
        <v>0</v>
      </c>
      <c r="S43" s="73">
        <f t="shared" si="24"/>
        <v>0</v>
      </c>
      <c r="T43" s="73">
        <f t="shared" si="25"/>
        <v>0</v>
      </c>
      <c r="U43" s="73">
        <f t="shared" si="26"/>
        <v>0</v>
      </c>
      <c r="V43" s="73"/>
      <c r="W43" s="73"/>
      <c r="X43" s="73"/>
      <c r="Z43" s="73">
        <f t="shared" si="3"/>
        <v>0</v>
      </c>
      <c r="AA43" s="73">
        <f t="shared" si="4"/>
        <v>0</v>
      </c>
      <c r="AB43" s="73">
        <f t="shared" si="5"/>
        <v>0</v>
      </c>
      <c r="AC43" s="73">
        <f t="shared" si="6"/>
        <v>0</v>
      </c>
      <c r="AD43" s="73">
        <f t="shared" si="7"/>
        <v>0</v>
      </c>
      <c r="AE43" s="73">
        <f t="shared" si="8"/>
        <v>0</v>
      </c>
      <c r="AF43" s="73">
        <f t="shared" si="9"/>
        <v>0</v>
      </c>
      <c r="AG43" s="73">
        <f t="shared" si="10"/>
        <v>0</v>
      </c>
      <c r="AH43" s="73">
        <f t="shared" si="11"/>
        <v>0</v>
      </c>
      <c r="AI43" s="73">
        <f t="shared" si="12"/>
        <v>0</v>
      </c>
      <c r="AJ43" s="73">
        <f t="shared" si="13"/>
        <v>0</v>
      </c>
      <c r="AK43" s="73">
        <f t="shared" si="14"/>
        <v>0</v>
      </c>
    </row>
    <row r="44" spans="2:37">
      <c r="B44" s="61"/>
      <c r="C44" s="63"/>
      <c r="D44" s="80"/>
      <c r="E44" s="57"/>
      <c r="F44" s="77"/>
      <c r="G44" s="78">
        <f t="shared" si="35"/>
        <v>0</v>
      </c>
      <c r="H44" s="79">
        <f t="shared" si="36"/>
        <v>0</v>
      </c>
      <c r="I44" s="92"/>
      <c r="J44" s="73">
        <f t="shared" si="15"/>
        <v>0</v>
      </c>
      <c r="K44" s="73">
        <f t="shared" si="16"/>
        <v>0</v>
      </c>
      <c r="L44" s="73">
        <f t="shared" si="17"/>
        <v>0</v>
      </c>
      <c r="M44" s="73">
        <f t="shared" si="18"/>
        <v>0</v>
      </c>
      <c r="N44" s="73">
        <f t="shared" si="19"/>
        <v>0</v>
      </c>
      <c r="O44" s="73">
        <f t="shared" si="20"/>
        <v>0</v>
      </c>
      <c r="P44" s="73">
        <f t="shared" si="21"/>
        <v>0</v>
      </c>
      <c r="Q44" s="73">
        <f t="shared" si="22"/>
        <v>0</v>
      </c>
      <c r="R44" s="73">
        <f t="shared" si="23"/>
        <v>0</v>
      </c>
      <c r="S44" s="73">
        <f t="shared" si="24"/>
        <v>0</v>
      </c>
      <c r="T44" s="73">
        <f t="shared" si="25"/>
        <v>0</v>
      </c>
      <c r="U44" s="73">
        <f t="shared" si="26"/>
        <v>0</v>
      </c>
      <c r="V44" s="73"/>
      <c r="W44" s="73"/>
      <c r="X44" s="73"/>
      <c r="Z44" s="73">
        <f t="shared" si="3"/>
        <v>0</v>
      </c>
      <c r="AA44" s="73">
        <f t="shared" si="4"/>
        <v>0</v>
      </c>
      <c r="AB44" s="73">
        <f t="shared" si="5"/>
        <v>0</v>
      </c>
      <c r="AC44" s="73">
        <f t="shared" si="6"/>
        <v>0</v>
      </c>
      <c r="AD44" s="73">
        <f t="shared" si="7"/>
        <v>0</v>
      </c>
      <c r="AE44" s="73">
        <f t="shared" si="8"/>
        <v>0</v>
      </c>
      <c r="AF44" s="73">
        <f t="shared" si="9"/>
        <v>0</v>
      </c>
      <c r="AG44" s="73">
        <f t="shared" si="10"/>
        <v>0</v>
      </c>
      <c r="AH44" s="73">
        <f t="shared" si="11"/>
        <v>0</v>
      </c>
      <c r="AI44" s="73">
        <f t="shared" si="12"/>
        <v>0</v>
      </c>
      <c r="AJ44" s="73">
        <f t="shared" si="13"/>
        <v>0</v>
      </c>
      <c r="AK44" s="73">
        <f t="shared" si="14"/>
        <v>0</v>
      </c>
    </row>
    <row r="45" spans="2:37">
      <c r="B45" s="61"/>
      <c r="C45" s="63"/>
      <c r="D45" s="80"/>
      <c r="E45" s="57"/>
      <c r="F45" s="77"/>
      <c r="G45" s="78">
        <f t="shared" si="35"/>
        <v>0</v>
      </c>
      <c r="H45" s="79">
        <f t="shared" si="36"/>
        <v>0</v>
      </c>
      <c r="I45" s="92"/>
      <c r="J45" s="73">
        <f t="shared" si="15"/>
        <v>0</v>
      </c>
      <c r="K45" s="73">
        <f t="shared" si="16"/>
        <v>0</v>
      </c>
      <c r="L45" s="73">
        <f t="shared" si="17"/>
        <v>0</v>
      </c>
      <c r="M45" s="73">
        <f t="shared" si="18"/>
        <v>0</v>
      </c>
      <c r="N45" s="73">
        <f t="shared" si="19"/>
        <v>0</v>
      </c>
      <c r="O45" s="73">
        <f t="shared" si="20"/>
        <v>0</v>
      </c>
      <c r="P45" s="73">
        <f t="shared" si="21"/>
        <v>0</v>
      </c>
      <c r="Q45" s="73">
        <f t="shared" si="22"/>
        <v>0</v>
      </c>
      <c r="R45" s="73">
        <f t="shared" si="23"/>
        <v>0</v>
      </c>
      <c r="S45" s="73">
        <f t="shared" si="24"/>
        <v>0</v>
      </c>
      <c r="T45" s="73">
        <f t="shared" si="25"/>
        <v>0</v>
      </c>
      <c r="U45" s="73">
        <f t="shared" si="26"/>
        <v>0</v>
      </c>
      <c r="V45" s="73"/>
      <c r="W45" s="73"/>
      <c r="X45" s="73"/>
      <c r="Z45" s="73">
        <f t="shared" si="3"/>
        <v>0</v>
      </c>
      <c r="AA45" s="73">
        <f t="shared" si="4"/>
        <v>0</v>
      </c>
      <c r="AB45" s="73">
        <f t="shared" si="5"/>
        <v>0</v>
      </c>
      <c r="AC45" s="73">
        <f t="shared" si="6"/>
        <v>0</v>
      </c>
      <c r="AD45" s="73">
        <f t="shared" si="7"/>
        <v>0</v>
      </c>
      <c r="AE45" s="73">
        <f t="shared" si="8"/>
        <v>0</v>
      </c>
      <c r="AF45" s="73">
        <f t="shared" si="9"/>
        <v>0</v>
      </c>
      <c r="AG45" s="73">
        <f t="shared" si="10"/>
        <v>0</v>
      </c>
      <c r="AH45" s="73">
        <f t="shared" si="11"/>
        <v>0</v>
      </c>
      <c r="AI45" s="73">
        <f t="shared" si="12"/>
        <v>0</v>
      </c>
      <c r="AJ45" s="73">
        <f t="shared" si="13"/>
        <v>0</v>
      </c>
      <c r="AK45" s="73">
        <f t="shared" si="14"/>
        <v>0</v>
      </c>
    </row>
    <row r="46" spans="2:37">
      <c r="B46" s="61"/>
      <c r="C46" s="63"/>
      <c r="D46" s="80"/>
      <c r="E46" s="57"/>
      <c r="F46" s="77"/>
      <c r="G46" s="78">
        <f t="shared" si="35"/>
        <v>0</v>
      </c>
      <c r="H46" s="79">
        <f t="shared" si="36"/>
        <v>0</v>
      </c>
      <c r="I46" s="92"/>
      <c r="J46" s="73">
        <f t="shared" si="15"/>
        <v>0</v>
      </c>
      <c r="K46" s="73">
        <f t="shared" si="16"/>
        <v>0</v>
      </c>
      <c r="L46" s="73">
        <f t="shared" si="17"/>
        <v>0</v>
      </c>
      <c r="M46" s="73">
        <f t="shared" si="18"/>
        <v>0</v>
      </c>
      <c r="N46" s="73">
        <f t="shared" si="19"/>
        <v>0</v>
      </c>
      <c r="O46" s="73">
        <f t="shared" si="20"/>
        <v>0</v>
      </c>
      <c r="P46" s="73">
        <f t="shared" si="21"/>
        <v>0</v>
      </c>
      <c r="Q46" s="73">
        <f t="shared" si="22"/>
        <v>0</v>
      </c>
      <c r="R46" s="73">
        <f t="shared" si="23"/>
        <v>0</v>
      </c>
      <c r="S46" s="73">
        <f t="shared" si="24"/>
        <v>0</v>
      </c>
      <c r="T46" s="73">
        <f t="shared" si="25"/>
        <v>0</v>
      </c>
      <c r="U46" s="73">
        <f t="shared" si="26"/>
        <v>0</v>
      </c>
      <c r="V46" s="73"/>
      <c r="W46" s="73"/>
      <c r="X46" s="73"/>
      <c r="Z46" s="73">
        <f t="shared" si="3"/>
        <v>0</v>
      </c>
      <c r="AA46" s="73">
        <f t="shared" si="4"/>
        <v>0</v>
      </c>
      <c r="AB46" s="73">
        <f t="shared" si="5"/>
        <v>0</v>
      </c>
      <c r="AC46" s="73">
        <f t="shared" si="6"/>
        <v>0</v>
      </c>
      <c r="AD46" s="73">
        <f t="shared" si="7"/>
        <v>0</v>
      </c>
      <c r="AE46" s="73">
        <f t="shared" si="8"/>
        <v>0</v>
      </c>
      <c r="AF46" s="73">
        <f t="shared" si="9"/>
        <v>0</v>
      </c>
      <c r="AG46" s="73">
        <f t="shared" si="10"/>
        <v>0</v>
      </c>
      <c r="AH46" s="73">
        <f t="shared" si="11"/>
        <v>0</v>
      </c>
      <c r="AI46" s="73">
        <f t="shared" si="12"/>
        <v>0</v>
      </c>
      <c r="AJ46" s="73">
        <f t="shared" si="13"/>
        <v>0</v>
      </c>
      <c r="AK46" s="73">
        <f t="shared" si="14"/>
        <v>0</v>
      </c>
    </row>
    <row r="47" spans="2:37">
      <c r="B47" s="61"/>
      <c r="C47" s="63"/>
      <c r="D47" s="80"/>
      <c r="E47" s="57"/>
      <c r="F47" s="77"/>
      <c r="G47" s="78">
        <f t="shared" si="35"/>
        <v>0</v>
      </c>
      <c r="H47" s="79">
        <f t="shared" si="36"/>
        <v>0</v>
      </c>
      <c r="I47" s="92"/>
      <c r="J47" s="73">
        <f t="shared" si="15"/>
        <v>0</v>
      </c>
      <c r="K47" s="73">
        <f t="shared" si="16"/>
        <v>0</v>
      </c>
      <c r="L47" s="73">
        <f t="shared" si="17"/>
        <v>0</v>
      </c>
      <c r="M47" s="73">
        <f t="shared" si="18"/>
        <v>0</v>
      </c>
      <c r="N47" s="73">
        <f t="shared" si="19"/>
        <v>0</v>
      </c>
      <c r="O47" s="73">
        <f t="shared" si="20"/>
        <v>0</v>
      </c>
      <c r="P47" s="73">
        <f t="shared" si="21"/>
        <v>0</v>
      </c>
      <c r="Q47" s="73">
        <f t="shared" si="22"/>
        <v>0</v>
      </c>
      <c r="R47" s="73">
        <f t="shared" si="23"/>
        <v>0</v>
      </c>
      <c r="S47" s="73">
        <f t="shared" si="24"/>
        <v>0</v>
      </c>
      <c r="T47" s="73">
        <f t="shared" si="25"/>
        <v>0</v>
      </c>
      <c r="U47" s="73">
        <f t="shared" si="26"/>
        <v>0</v>
      </c>
      <c r="V47" s="73"/>
      <c r="W47" s="73"/>
      <c r="X47" s="73"/>
      <c r="Z47" s="73">
        <f t="shared" si="3"/>
        <v>0</v>
      </c>
      <c r="AA47" s="73">
        <f t="shared" si="4"/>
        <v>0</v>
      </c>
      <c r="AB47" s="73">
        <f t="shared" si="5"/>
        <v>0</v>
      </c>
      <c r="AC47" s="73">
        <f t="shared" si="6"/>
        <v>0</v>
      </c>
      <c r="AD47" s="73">
        <f t="shared" si="7"/>
        <v>0</v>
      </c>
      <c r="AE47" s="73">
        <f t="shared" si="8"/>
        <v>0</v>
      </c>
      <c r="AF47" s="73">
        <f t="shared" si="9"/>
        <v>0</v>
      </c>
      <c r="AG47" s="73">
        <f t="shared" si="10"/>
        <v>0</v>
      </c>
      <c r="AH47" s="73">
        <f t="shared" si="11"/>
        <v>0</v>
      </c>
      <c r="AI47" s="73">
        <f t="shared" si="12"/>
        <v>0</v>
      </c>
      <c r="AJ47" s="73">
        <f t="shared" si="13"/>
        <v>0</v>
      </c>
      <c r="AK47" s="73">
        <f t="shared" si="14"/>
        <v>0</v>
      </c>
    </row>
    <row r="48" spans="2:37">
      <c r="B48" s="61"/>
      <c r="C48" s="63"/>
      <c r="D48" s="80"/>
      <c r="E48" s="57"/>
      <c r="F48" s="77"/>
      <c r="G48" s="78">
        <f t="shared" si="35"/>
        <v>0</v>
      </c>
      <c r="H48" s="79">
        <f t="shared" si="36"/>
        <v>0</v>
      </c>
      <c r="I48" s="92"/>
      <c r="J48" s="73">
        <f t="shared" si="15"/>
        <v>0</v>
      </c>
      <c r="K48" s="73">
        <f t="shared" si="16"/>
        <v>0</v>
      </c>
      <c r="L48" s="73">
        <f t="shared" si="17"/>
        <v>0</v>
      </c>
      <c r="M48" s="73">
        <f t="shared" si="18"/>
        <v>0</v>
      </c>
      <c r="N48" s="73">
        <f t="shared" si="19"/>
        <v>0</v>
      </c>
      <c r="O48" s="73">
        <f t="shared" si="20"/>
        <v>0</v>
      </c>
      <c r="P48" s="73">
        <f t="shared" si="21"/>
        <v>0</v>
      </c>
      <c r="Q48" s="73">
        <f t="shared" si="22"/>
        <v>0</v>
      </c>
      <c r="R48" s="73">
        <f t="shared" si="23"/>
        <v>0</v>
      </c>
      <c r="S48" s="73">
        <f t="shared" si="24"/>
        <v>0</v>
      </c>
      <c r="T48" s="73">
        <f t="shared" si="25"/>
        <v>0</v>
      </c>
      <c r="U48" s="73">
        <f t="shared" si="26"/>
        <v>0</v>
      </c>
      <c r="V48" s="73"/>
      <c r="W48" s="73"/>
      <c r="X48" s="73"/>
      <c r="Z48" s="73">
        <f t="shared" si="3"/>
        <v>0</v>
      </c>
      <c r="AA48" s="73">
        <f t="shared" si="4"/>
        <v>0</v>
      </c>
      <c r="AB48" s="73">
        <f t="shared" si="5"/>
        <v>0</v>
      </c>
      <c r="AC48" s="73">
        <f t="shared" si="6"/>
        <v>0</v>
      </c>
      <c r="AD48" s="73">
        <f t="shared" si="7"/>
        <v>0</v>
      </c>
      <c r="AE48" s="73">
        <f t="shared" si="8"/>
        <v>0</v>
      </c>
      <c r="AF48" s="73">
        <f t="shared" si="9"/>
        <v>0</v>
      </c>
      <c r="AG48" s="73">
        <f t="shared" si="10"/>
        <v>0</v>
      </c>
      <c r="AH48" s="73">
        <f t="shared" si="11"/>
        <v>0</v>
      </c>
      <c r="AI48" s="73">
        <f t="shared" si="12"/>
        <v>0</v>
      </c>
      <c r="AJ48" s="73">
        <f t="shared" si="13"/>
        <v>0</v>
      </c>
      <c r="AK48" s="73">
        <f t="shared" si="14"/>
        <v>0</v>
      </c>
    </row>
    <row r="49" spans="2:42">
      <c r="B49" s="61"/>
      <c r="C49" s="63"/>
      <c r="D49" s="80"/>
      <c r="E49" s="57"/>
      <c r="F49" s="77"/>
      <c r="G49" s="78">
        <f t="shared" si="35"/>
        <v>0</v>
      </c>
      <c r="H49" s="79">
        <f t="shared" si="36"/>
        <v>0</v>
      </c>
      <c r="I49" s="92"/>
      <c r="J49" s="73">
        <f t="shared" si="15"/>
        <v>0</v>
      </c>
      <c r="K49" s="73">
        <f t="shared" si="16"/>
        <v>0</v>
      </c>
      <c r="L49" s="73">
        <f t="shared" si="17"/>
        <v>0</v>
      </c>
      <c r="M49" s="73">
        <f t="shared" si="18"/>
        <v>0</v>
      </c>
      <c r="N49" s="73">
        <f t="shared" si="19"/>
        <v>0</v>
      </c>
      <c r="O49" s="73">
        <f t="shared" si="20"/>
        <v>0</v>
      </c>
      <c r="P49" s="73">
        <f t="shared" si="21"/>
        <v>0</v>
      </c>
      <c r="Q49" s="73">
        <f t="shared" si="22"/>
        <v>0</v>
      </c>
      <c r="R49" s="73">
        <f t="shared" si="23"/>
        <v>0</v>
      </c>
      <c r="S49" s="73">
        <f t="shared" si="24"/>
        <v>0</v>
      </c>
      <c r="T49" s="73">
        <f t="shared" si="25"/>
        <v>0</v>
      </c>
      <c r="U49" s="73">
        <f t="shared" si="26"/>
        <v>0</v>
      </c>
      <c r="V49" s="73"/>
      <c r="W49" s="73"/>
      <c r="X49" s="73"/>
      <c r="Z49" s="73">
        <f t="shared" si="3"/>
        <v>0</v>
      </c>
      <c r="AA49" s="73">
        <f t="shared" si="4"/>
        <v>0</v>
      </c>
      <c r="AB49" s="73">
        <f t="shared" si="5"/>
        <v>0</v>
      </c>
      <c r="AC49" s="73">
        <f t="shared" si="6"/>
        <v>0</v>
      </c>
      <c r="AD49" s="73">
        <f t="shared" si="7"/>
        <v>0</v>
      </c>
      <c r="AE49" s="73">
        <f t="shared" si="8"/>
        <v>0</v>
      </c>
      <c r="AF49" s="73">
        <f t="shared" si="9"/>
        <v>0</v>
      </c>
      <c r="AG49" s="73">
        <f t="shared" si="10"/>
        <v>0</v>
      </c>
      <c r="AH49" s="73">
        <f t="shared" si="11"/>
        <v>0</v>
      </c>
      <c r="AI49" s="73">
        <f t="shared" si="12"/>
        <v>0</v>
      </c>
      <c r="AJ49" s="73">
        <f t="shared" si="13"/>
        <v>0</v>
      </c>
      <c r="AK49" s="73">
        <f t="shared" si="14"/>
        <v>0</v>
      </c>
    </row>
    <row r="50" spans="2:42">
      <c r="B50" s="61"/>
      <c r="C50" s="63"/>
      <c r="D50" s="80"/>
      <c r="E50" s="57"/>
      <c r="F50" s="77"/>
      <c r="G50" s="78">
        <f t="shared" si="35"/>
        <v>0</v>
      </c>
      <c r="H50" s="79">
        <f t="shared" si="36"/>
        <v>0</v>
      </c>
      <c r="I50" s="92"/>
      <c r="J50" s="73">
        <f t="shared" si="15"/>
        <v>0</v>
      </c>
      <c r="K50" s="73">
        <f t="shared" si="16"/>
        <v>0</v>
      </c>
      <c r="L50" s="73">
        <f t="shared" si="17"/>
        <v>0</v>
      </c>
      <c r="M50" s="73">
        <f t="shared" si="18"/>
        <v>0</v>
      </c>
      <c r="N50" s="73">
        <f t="shared" si="19"/>
        <v>0</v>
      </c>
      <c r="O50" s="73">
        <f t="shared" si="20"/>
        <v>0</v>
      </c>
      <c r="P50" s="73">
        <f t="shared" si="21"/>
        <v>0</v>
      </c>
      <c r="Q50" s="73">
        <f t="shared" si="22"/>
        <v>0</v>
      </c>
      <c r="R50" s="73">
        <f t="shared" si="23"/>
        <v>0</v>
      </c>
      <c r="S50" s="73">
        <f t="shared" si="24"/>
        <v>0</v>
      </c>
      <c r="T50" s="73">
        <f t="shared" si="25"/>
        <v>0</v>
      </c>
      <c r="U50" s="73">
        <f t="shared" si="26"/>
        <v>0</v>
      </c>
      <c r="V50" s="73"/>
      <c r="W50" s="73"/>
      <c r="X50" s="73"/>
      <c r="Z50" s="73">
        <f t="shared" si="3"/>
        <v>0</v>
      </c>
      <c r="AA50" s="73">
        <f t="shared" si="4"/>
        <v>0</v>
      </c>
      <c r="AB50" s="73">
        <f t="shared" si="5"/>
        <v>0</v>
      </c>
      <c r="AC50" s="73">
        <f t="shared" si="6"/>
        <v>0</v>
      </c>
      <c r="AD50" s="73">
        <f t="shared" si="7"/>
        <v>0</v>
      </c>
      <c r="AE50" s="73">
        <f t="shared" si="8"/>
        <v>0</v>
      </c>
      <c r="AF50" s="73">
        <f t="shared" si="9"/>
        <v>0</v>
      </c>
      <c r="AG50" s="73">
        <f t="shared" si="10"/>
        <v>0</v>
      </c>
      <c r="AH50" s="73">
        <f t="shared" si="11"/>
        <v>0</v>
      </c>
      <c r="AI50" s="73">
        <f t="shared" si="12"/>
        <v>0</v>
      </c>
      <c r="AJ50" s="73">
        <f t="shared" si="13"/>
        <v>0</v>
      </c>
      <c r="AK50" s="73">
        <f t="shared" si="14"/>
        <v>0</v>
      </c>
    </row>
    <row r="51" spans="2:42">
      <c r="B51" s="61"/>
      <c r="C51" s="63"/>
      <c r="D51" s="80"/>
      <c r="E51" s="57"/>
      <c r="F51" s="77"/>
      <c r="G51" s="78">
        <f t="shared" si="35"/>
        <v>0</v>
      </c>
      <c r="H51" s="79">
        <f t="shared" si="36"/>
        <v>0</v>
      </c>
      <c r="I51" s="92"/>
      <c r="J51" s="73">
        <f t="shared" si="15"/>
        <v>0</v>
      </c>
      <c r="K51" s="73">
        <f t="shared" si="16"/>
        <v>0</v>
      </c>
      <c r="L51" s="73">
        <f t="shared" si="17"/>
        <v>0</v>
      </c>
      <c r="M51" s="73">
        <f t="shared" si="18"/>
        <v>0</v>
      </c>
      <c r="N51" s="73">
        <f t="shared" si="19"/>
        <v>0</v>
      </c>
      <c r="O51" s="73">
        <f t="shared" si="20"/>
        <v>0</v>
      </c>
      <c r="P51" s="73">
        <f t="shared" si="21"/>
        <v>0</v>
      </c>
      <c r="Q51" s="73">
        <f t="shared" si="22"/>
        <v>0</v>
      </c>
      <c r="R51" s="73">
        <f t="shared" si="23"/>
        <v>0</v>
      </c>
      <c r="S51" s="73">
        <f t="shared" si="24"/>
        <v>0</v>
      </c>
      <c r="T51" s="73">
        <f t="shared" si="25"/>
        <v>0</v>
      </c>
      <c r="U51" s="73">
        <f t="shared" si="26"/>
        <v>0</v>
      </c>
      <c r="V51" s="73"/>
      <c r="W51" s="73"/>
      <c r="X51" s="73"/>
      <c r="Z51" s="73">
        <f t="shared" si="3"/>
        <v>0</v>
      </c>
      <c r="AA51" s="73">
        <f t="shared" si="4"/>
        <v>0</v>
      </c>
      <c r="AB51" s="73">
        <f t="shared" si="5"/>
        <v>0</v>
      </c>
      <c r="AC51" s="73">
        <f t="shared" si="6"/>
        <v>0</v>
      </c>
      <c r="AD51" s="73">
        <f t="shared" si="7"/>
        <v>0</v>
      </c>
      <c r="AE51" s="73">
        <f t="shared" si="8"/>
        <v>0</v>
      </c>
      <c r="AF51" s="73">
        <f t="shared" si="9"/>
        <v>0</v>
      </c>
      <c r="AG51" s="73">
        <f t="shared" si="10"/>
        <v>0</v>
      </c>
      <c r="AH51" s="73">
        <f t="shared" si="11"/>
        <v>0</v>
      </c>
      <c r="AI51" s="73">
        <f t="shared" si="12"/>
        <v>0</v>
      </c>
      <c r="AJ51" s="73">
        <f t="shared" si="13"/>
        <v>0</v>
      </c>
      <c r="AK51" s="73">
        <f t="shared" si="14"/>
        <v>0</v>
      </c>
    </row>
    <row r="52" spans="2:42">
      <c r="B52" s="61"/>
      <c r="C52" s="63"/>
      <c r="D52" s="80"/>
      <c r="E52" s="57"/>
      <c r="F52" s="77"/>
      <c r="G52" s="78">
        <f t="shared" si="35"/>
        <v>0</v>
      </c>
      <c r="H52" s="79">
        <f t="shared" si="36"/>
        <v>0</v>
      </c>
      <c r="I52" s="92"/>
      <c r="J52" s="73">
        <f t="shared" si="15"/>
        <v>0</v>
      </c>
      <c r="K52" s="73">
        <f t="shared" si="16"/>
        <v>0</v>
      </c>
      <c r="L52" s="73">
        <f t="shared" si="17"/>
        <v>0</v>
      </c>
      <c r="M52" s="73">
        <f t="shared" si="18"/>
        <v>0</v>
      </c>
      <c r="N52" s="73">
        <f t="shared" si="19"/>
        <v>0</v>
      </c>
      <c r="O52" s="73">
        <f t="shared" si="20"/>
        <v>0</v>
      </c>
      <c r="P52" s="73">
        <f t="shared" si="21"/>
        <v>0</v>
      </c>
      <c r="Q52" s="73">
        <f t="shared" si="22"/>
        <v>0</v>
      </c>
      <c r="R52" s="73">
        <f t="shared" si="23"/>
        <v>0</v>
      </c>
      <c r="S52" s="73">
        <f t="shared" si="24"/>
        <v>0</v>
      </c>
      <c r="T52" s="73">
        <f t="shared" si="25"/>
        <v>0</v>
      </c>
      <c r="U52" s="73">
        <f t="shared" si="26"/>
        <v>0</v>
      </c>
      <c r="V52" s="73"/>
      <c r="W52" s="73"/>
      <c r="X52" s="73"/>
      <c r="Z52" s="73">
        <f t="shared" si="3"/>
        <v>0</v>
      </c>
      <c r="AA52" s="73">
        <f t="shared" si="4"/>
        <v>0</v>
      </c>
      <c r="AB52" s="73">
        <f t="shared" si="5"/>
        <v>0</v>
      </c>
      <c r="AC52" s="73">
        <f t="shared" si="6"/>
        <v>0</v>
      </c>
      <c r="AD52" s="73">
        <f t="shared" si="7"/>
        <v>0</v>
      </c>
      <c r="AE52" s="73">
        <f t="shared" si="8"/>
        <v>0</v>
      </c>
      <c r="AF52" s="73">
        <f t="shared" si="9"/>
        <v>0</v>
      </c>
      <c r="AG52" s="73">
        <f t="shared" si="10"/>
        <v>0</v>
      </c>
      <c r="AH52" s="73">
        <f t="shared" si="11"/>
        <v>0</v>
      </c>
      <c r="AI52" s="73">
        <f t="shared" si="12"/>
        <v>0</v>
      </c>
      <c r="AJ52" s="73">
        <f t="shared" si="13"/>
        <v>0</v>
      </c>
      <c r="AK52" s="73">
        <f t="shared" si="14"/>
        <v>0</v>
      </c>
    </row>
    <row r="53" spans="2:42">
      <c r="B53" s="61"/>
      <c r="C53" s="63"/>
      <c r="D53" s="80"/>
      <c r="E53" s="57"/>
      <c r="F53" s="77"/>
      <c r="G53" s="78">
        <f t="shared" si="35"/>
        <v>0</v>
      </c>
      <c r="H53" s="79">
        <f t="shared" si="36"/>
        <v>0</v>
      </c>
      <c r="I53" s="92"/>
      <c r="J53" s="73">
        <f t="shared" si="15"/>
        <v>0</v>
      </c>
      <c r="K53" s="73">
        <f t="shared" si="16"/>
        <v>0</v>
      </c>
      <c r="L53" s="73">
        <f t="shared" si="17"/>
        <v>0</v>
      </c>
      <c r="M53" s="73">
        <f t="shared" si="18"/>
        <v>0</v>
      </c>
      <c r="N53" s="73">
        <f t="shared" si="19"/>
        <v>0</v>
      </c>
      <c r="O53" s="73">
        <f t="shared" si="20"/>
        <v>0</v>
      </c>
      <c r="P53" s="73">
        <f t="shared" si="21"/>
        <v>0</v>
      </c>
      <c r="Q53" s="73">
        <f t="shared" si="22"/>
        <v>0</v>
      </c>
      <c r="R53" s="73">
        <f t="shared" si="23"/>
        <v>0</v>
      </c>
      <c r="S53" s="73">
        <f t="shared" si="24"/>
        <v>0</v>
      </c>
      <c r="T53" s="73">
        <f t="shared" si="25"/>
        <v>0</v>
      </c>
      <c r="U53" s="73">
        <f t="shared" si="26"/>
        <v>0</v>
      </c>
      <c r="V53" s="73"/>
      <c r="W53" s="73"/>
      <c r="X53" s="73"/>
      <c r="Z53" s="73">
        <f t="shared" si="3"/>
        <v>0</v>
      </c>
      <c r="AA53" s="73">
        <f t="shared" si="4"/>
        <v>0</v>
      </c>
      <c r="AB53" s="73">
        <f t="shared" si="5"/>
        <v>0</v>
      </c>
      <c r="AC53" s="73">
        <f t="shared" si="6"/>
        <v>0</v>
      </c>
      <c r="AD53" s="73">
        <f t="shared" si="7"/>
        <v>0</v>
      </c>
      <c r="AE53" s="73">
        <f t="shared" si="8"/>
        <v>0</v>
      </c>
      <c r="AF53" s="73">
        <f t="shared" si="9"/>
        <v>0</v>
      </c>
      <c r="AG53" s="73">
        <f t="shared" si="10"/>
        <v>0</v>
      </c>
      <c r="AH53" s="73">
        <f t="shared" si="11"/>
        <v>0</v>
      </c>
      <c r="AI53" s="73">
        <f t="shared" si="12"/>
        <v>0</v>
      </c>
      <c r="AJ53" s="73">
        <f t="shared" si="13"/>
        <v>0</v>
      </c>
      <c r="AK53" s="73">
        <f t="shared" si="14"/>
        <v>0</v>
      </c>
    </row>
    <row r="54" spans="2:42">
      <c r="B54" s="61"/>
      <c r="C54" s="63"/>
      <c r="D54" s="80"/>
      <c r="E54" s="57"/>
      <c r="F54" s="77"/>
      <c r="G54" s="78">
        <f t="shared" si="35"/>
        <v>0</v>
      </c>
      <c r="H54" s="79">
        <f t="shared" si="36"/>
        <v>0</v>
      </c>
      <c r="I54" s="92"/>
      <c r="J54" s="73">
        <f t="shared" si="15"/>
        <v>0</v>
      </c>
      <c r="K54" s="73">
        <f t="shared" si="16"/>
        <v>0</v>
      </c>
      <c r="L54" s="73">
        <f t="shared" si="17"/>
        <v>0</v>
      </c>
      <c r="M54" s="73">
        <f t="shared" si="18"/>
        <v>0</v>
      </c>
      <c r="N54" s="73">
        <f t="shared" si="19"/>
        <v>0</v>
      </c>
      <c r="O54" s="73">
        <f t="shared" si="20"/>
        <v>0</v>
      </c>
      <c r="P54" s="73">
        <f t="shared" si="21"/>
        <v>0</v>
      </c>
      <c r="Q54" s="73">
        <f t="shared" si="22"/>
        <v>0</v>
      </c>
      <c r="R54" s="73">
        <f t="shared" si="23"/>
        <v>0</v>
      </c>
      <c r="S54" s="73">
        <f t="shared" si="24"/>
        <v>0</v>
      </c>
      <c r="T54" s="73">
        <f t="shared" si="25"/>
        <v>0</v>
      </c>
      <c r="U54" s="73">
        <f t="shared" si="26"/>
        <v>0</v>
      </c>
      <c r="V54" s="73"/>
      <c r="W54" s="73"/>
      <c r="X54" s="73"/>
      <c r="Z54" s="73">
        <f t="shared" si="3"/>
        <v>0</v>
      </c>
      <c r="AA54" s="73">
        <f t="shared" si="4"/>
        <v>0</v>
      </c>
      <c r="AB54" s="73">
        <f t="shared" si="5"/>
        <v>0</v>
      </c>
      <c r="AC54" s="73">
        <f t="shared" si="6"/>
        <v>0</v>
      </c>
      <c r="AD54" s="73">
        <f t="shared" si="7"/>
        <v>0</v>
      </c>
      <c r="AE54" s="73">
        <f t="shared" si="8"/>
        <v>0</v>
      </c>
      <c r="AF54" s="73">
        <f t="shared" si="9"/>
        <v>0</v>
      </c>
      <c r="AG54" s="73">
        <f t="shared" si="10"/>
        <v>0</v>
      </c>
      <c r="AH54" s="73">
        <f t="shared" si="11"/>
        <v>0</v>
      </c>
      <c r="AI54" s="73">
        <f t="shared" si="12"/>
        <v>0</v>
      </c>
      <c r="AJ54" s="73">
        <f t="shared" si="13"/>
        <v>0</v>
      </c>
      <c r="AK54" s="73">
        <f t="shared" si="14"/>
        <v>0</v>
      </c>
    </row>
    <row r="55" spans="2:42">
      <c r="B55" s="61"/>
      <c r="C55" s="63"/>
      <c r="D55" s="80"/>
      <c r="E55" s="57"/>
      <c r="F55" s="77"/>
      <c r="G55" s="78">
        <f t="shared" si="35"/>
        <v>0</v>
      </c>
      <c r="H55" s="79">
        <f t="shared" si="36"/>
        <v>0</v>
      </c>
      <c r="I55" s="92"/>
      <c r="J55" s="73">
        <f t="shared" si="15"/>
        <v>0</v>
      </c>
      <c r="K55" s="73">
        <f t="shared" si="16"/>
        <v>0</v>
      </c>
      <c r="L55" s="73">
        <f t="shared" si="17"/>
        <v>0</v>
      </c>
      <c r="M55" s="73">
        <f t="shared" si="18"/>
        <v>0</v>
      </c>
      <c r="N55" s="73">
        <f t="shared" si="19"/>
        <v>0</v>
      </c>
      <c r="O55" s="73">
        <f t="shared" si="20"/>
        <v>0</v>
      </c>
      <c r="P55" s="73">
        <f t="shared" si="21"/>
        <v>0</v>
      </c>
      <c r="Q55" s="73">
        <f t="shared" si="22"/>
        <v>0</v>
      </c>
      <c r="R55" s="73">
        <f t="shared" si="23"/>
        <v>0</v>
      </c>
      <c r="S55" s="73">
        <f t="shared" si="24"/>
        <v>0</v>
      </c>
      <c r="T55" s="73">
        <f t="shared" si="25"/>
        <v>0</v>
      </c>
      <c r="U55" s="73">
        <f t="shared" si="26"/>
        <v>0</v>
      </c>
      <c r="V55" s="73"/>
      <c r="W55" s="73"/>
      <c r="X55" s="73"/>
      <c r="Z55" s="73">
        <f t="shared" si="3"/>
        <v>0</v>
      </c>
      <c r="AA55" s="73">
        <f t="shared" si="4"/>
        <v>0</v>
      </c>
      <c r="AB55" s="73">
        <f t="shared" si="5"/>
        <v>0</v>
      </c>
      <c r="AC55" s="73">
        <f t="shared" si="6"/>
        <v>0</v>
      </c>
      <c r="AD55" s="73">
        <f t="shared" si="7"/>
        <v>0</v>
      </c>
      <c r="AE55" s="73">
        <f t="shared" si="8"/>
        <v>0</v>
      </c>
      <c r="AF55" s="73">
        <f t="shared" si="9"/>
        <v>0</v>
      </c>
      <c r="AG55" s="73">
        <f t="shared" si="10"/>
        <v>0</v>
      </c>
      <c r="AH55" s="73">
        <f t="shared" si="11"/>
        <v>0</v>
      </c>
      <c r="AI55" s="73">
        <f t="shared" si="12"/>
        <v>0</v>
      </c>
      <c r="AJ55" s="73">
        <f t="shared" si="13"/>
        <v>0</v>
      </c>
      <c r="AK55" s="73">
        <f t="shared" si="14"/>
        <v>0</v>
      </c>
    </row>
    <row r="56" spans="2:42">
      <c r="B56" s="61"/>
      <c r="C56" s="63"/>
      <c r="D56" s="80"/>
      <c r="E56" s="57"/>
      <c r="F56" s="77"/>
      <c r="G56" s="78">
        <f t="shared" si="35"/>
        <v>0</v>
      </c>
      <c r="H56" s="79">
        <f t="shared" si="36"/>
        <v>0</v>
      </c>
      <c r="I56" s="92"/>
      <c r="J56" s="73">
        <f t="shared" si="15"/>
        <v>0</v>
      </c>
      <c r="K56" s="73">
        <f t="shared" si="16"/>
        <v>0</v>
      </c>
      <c r="L56" s="73">
        <f t="shared" si="17"/>
        <v>0</v>
      </c>
      <c r="M56" s="73">
        <f t="shared" si="18"/>
        <v>0</v>
      </c>
      <c r="N56" s="73">
        <f t="shared" si="19"/>
        <v>0</v>
      </c>
      <c r="O56" s="73">
        <f t="shared" si="20"/>
        <v>0</v>
      </c>
      <c r="P56" s="73">
        <f t="shared" si="21"/>
        <v>0</v>
      </c>
      <c r="Q56" s="73">
        <f t="shared" si="22"/>
        <v>0</v>
      </c>
      <c r="R56" s="73">
        <f t="shared" si="23"/>
        <v>0</v>
      </c>
      <c r="S56" s="73">
        <f t="shared" si="24"/>
        <v>0</v>
      </c>
      <c r="T56" s="73">
        <f t="shared" si="25"/>
        <v>0</v>
      </c>
      <c r="U56" s="73">
        <f t="shared" si="26"/>
        <v>0</v>
      </c>
      <c r="V56" s="73"/>
      <c r="W56" s="73"/>
      <c r="X56" s="73"/>
      <c r="Z56" s="73">
        <f t="shared" si="3"/>
        <v>0</v>
      </c>
      <c r="AA56" s="73">
        <f t="shared" si="4"/>
        <v>0</v>
      </c>
      <c r="AB56" s="73">
        <f t="shared" si="5"/>
        <v>0</v>
      </c>
      <c r="AC56" s="73">
        <f t="shared" si="6"/>
        <v>0</v>
      </c>
      <c r="AD56" s="73">
        <f t="shared" si="7"/>
        <v>0</v>
      </c>
      <c r="AE56" s="73">
        <f t="shared" si="8"/>
        <v>0</v>
      </c>
      <c r="AF56" s="73">
        <f t="shared" si="9"/>
        <v>0</v>
      </c>
      <c r="AG56" s="73">
        <f t="shared" si="10"/>
        <v>0</v>
      </c>
      <c r="AH56" s="73">
        <f t="shared" si="11"/>
        <v>0</v>
      </c>
      <c r="AI56" s="73">
        <f t="shared" si="12"/>
        <v>0</v>
      </c>
      <c r="AJ56" s="73">
        <f t="shared" si="13"/>
        <v>0</v>
      </c>
      <c r="AK56" s="73">
        <f t="shared" si="14"/>
        <v>0</v>
      </c>
    </row>
    <row r="57" spans="2:42">
      <c r="B57" s="61"/>
      <c r="C57" s="63"/>
      <c r="D57" s="80"/>
      <c r="E57" s="57"/>
      <c r="F57" s="77"/>
      <c r="G57" s="78">
        <f t="shared" si="35"/>
        <v>0</v>
      </c>
      <c r="H57" s="79">
        <f t="shared" si="36"/>
        <v>0</v>
      </c>
      <c r="I57" s="92"/>
      <c r="J57" s="73">
        <f t="shared" si="15"/>
        <v>0</v>
      </c>
      <c r="K57" s="73">
        <f t="shared" si="16"/>
        <v>0</v>
      </c>
      <c r="L57" s="73">
        <f t="shared" si="17"/>
        <v>0</v>
      </c>
      <c r="M57" s="73">
        <f t="shared" si="18"/>
        <v>0</v>
      </c>
      <c r="N57" s="73">
        <f t="shared" si="19"/>
        <v>0</v>
      </c>
      <c r="O57" s="73">
        <f t="shared" si="20"/>
        <v>0</v>
      </c>
      <c r="P57" s="73">
        <f t="shared" si="21"/>
        <v>0</v>
      </c>
      <c r="Q57" s="73">
        <f t="shared" si="22"/>
        <v>0</v>
      </c>
      <c r="R57" s="73">
        <f t="shared" si="23"/>
        <v>0</v>
      </c>
      <c r="S57" s="73">
        <f t="shared" si="24"/>
        <v>0</v>
      </c>
      <c r="T57" s="73">
        <f t="shared" si="25"/>
        <v>0</v>
      </c>
      <c r="U57" s="73">
        <f t="shared" si="26"/>
        <v>0</v>
      </c>
      <c r="V57" s="73"/>
      <c r="W57" s="73"/>
      <c r="X57" s="73"/>
      <c r="Z57" s="73">
        <f t="shared" si="3"/>
        <v>0</v>
      </c>
      <c r="AA57" s="73">
        <f t="shared" si="4"/>
        <v>0</v>
      </c>
      <c r="AB57" s="73">
        <f t="shared" si="5"/>
        <v>0</v>
      </c>
      <c r="AC57" s="73">
        <f t="shared" si="6"/>
        <v>0</v>
      </c>
      <c r="AD57" s="73">
        <f t="shared" si="7"/>
        <v>0</v>
      </c>
      <c r="AE57" s="73">
        <f t="shared" si="8"/>
        <v>0</v>
      </c>
      <c r="AF57" s="73">
        <f t="shared" si="9"/>
        <v>0</v>
      </c>
      <c r="AG57" s="73">
        <f t="shared" si="10"/>
        <v>0</v>
      </c>
      <c r="AH57" s="73">
        <f t="shared" si="11"/>
        <v>0</v>
      </c>
      <c r="AI57" s="73">
        <f t="shared" si="12"/>
        <v>0</v>
      </c>
      <c r="AJ57" s="73">
        <f t="shared" si="13"/>
        <v>0</v>
      </c>
      <c r="AK57" s="73">
        <f t="shared" si="14"/>
        <v>0</v>
      </c>
    </row>
    <row r="58" spans="2:42">
      <c r="B58" s="61"/>
      <c r="C58" s="63"/>
      <c r="D58" s="80"/>
      <c r="E58" s="57"/>
      <c r="F58" s="77"/>
      <c r="G58" s="78">
        <f t="shared" si="35"/>
        <v>0</v>
      </c>
      <c r="H58" s="79">
        <f t="shared" si="36"/>
        <v>0</v>
      </c>
      <c r="I58" s="92"/>
      <c r="J58" s="73">
        <f t="shared" si="15"/>
        <v>0</v>
      </c>
      <c r="K58" s="73">
        <f t="shared" si="16"/>
        <v>0</v>
      </c>
      <c r="L58" s="73">
        <f t="shared" si="17"/>
        <v>0</v>
      </c>
      <c r="M58" s="73">
        <f t="shared" si="18"/>
        <v>0</v>
      </c>
      <c r="N58" s="73">
        <f t="shared" si="19"/>
        <v>0</v>
      </c>
      <c r="O58" s="73">
        <f t="shared" si="20"/>
        <v>0</v>
      </c>
      <c r="P58" s="73">
        <f t="shared" si="21"/>
        <v>0</v>
      </c>
      <c r="Q58" s="73">
        <f t="shared" si="22"/>
        <v>0</v>
      </c>
      <c r="R58" s="73">
        <f t="shared" si="23"/>
        <v>0</v>
      </c>
      <c r="S58" s="73">
        <f t="shared" si="24"/>
        <v>0</v>
      </c>
      <c r="T58" s="73">
        <f t="shared" si="25"/>
        <v>0</v>
      </c>
      <c r="U58" s="73">
        <f t="shared" si="26"/>
        <v>0</v>
      </c>
      <c r="V58" s="73"/>
      <c r="W58" s="73"/>
      <c r="X58" s="73"/>
      <c r="Z58" s="73">
        <f t="shared" si="3"/>
        <v>0</v>
      </c>
      <c r="AA58" s="73">
        <f t="shared" si="4"/>
        <v>0</v>
      </c>
      <c r="AB58" s="73">
        <f t="shared" si="5"/>
        <v>0</v>
      </c>
      <c r="AC58" s="73">
        <f t="shared" si="6"/>
        <v>0</v>
      </c>
      <c r="AD58" s="73">
        <f t="shared" si="7"/>
        <v>0</v>
      </c>
      <c r="AE58" s="73">
        <f t="shared" si="8"/>
        <v>0</v>
      </c>
      <c r="AF58" s="73">
        <f t="shared" si="9"/>
        <v>0</v>
      </c>
      <c r="AG58" s="73">
        <f t="shared" si="10"/>
        <v>0</v>
      </c>
      <c r="AH58" s="73">
        <f t="shared" si="11"/>
        <v>0</v>
      </c>
      <c r="AI58" s="73">
        <f t="shared" si="12"/>
        <v>0</v>
      </c>
      <c r="AJ58" s="73">
        <f t="shared" si="13"/>
        <v>0</v>
      </c>
      <c r="AK58" s="73">
        <f t="shared" si="14"/>
        <v>0</v>
      </c>
    </row>
    <row r="59" spans="2:42">
      <c r="B59" s="61"/>
      <c r="C59" s="63"/>
      <c r="D59" s="80"/>
      <c r="E59" s="57"/>
      <c r="F59" s="77"/>
      <c r="G59" s="78">
        <f t="shared" si="35"/>
        <v>0</v>
      </c>
      <c r="H59" s="79">
        <f t="shared" si="36"/>
        <v>0</v>
      </c>
      <c r="I59" s="92"/>
      <c r="J59" s="73">
        <f t="shared" si="15"/>
        <v>0</v>
      </c>
      <c r="K59" s="73">
        <f t="shared" si="16"/>
        <v>0</v>
      </c>
      <c r="L59" s="73">
        <f t="shared" si="17"/>
        <v>0</v>
      </c>
      <c r="M59" s="73">
        <f t="shared" si="18"/>
        <v>0</v>
      </c>
      <c r="N59" s="73">
        <f t="shared" si="19"/>
        <v>0</v>
      </c>
      <c r="O59" s="73">
        <f t="shared" si="20"/>
        <v>0</v>
      </c>
      <c r="P59" s="73">
        <f t="shared" si="21"/>
        <v>0</v>
      </c>
      <c r="Q59" s="73">
        <f t="shared" si="22"/>
        <v>0</v>
      </c>
      <c r="R59" s="73">
        <f t="shared" si="23"/>
        <v>0</v>
      </c>
      <c r="S59" s="73">
        <f t="shared" si="24"/>
        <v>0</v>
      </c>
      <c r="T59" s="73">
        <f t="shared" si="25"/>
        <v>0</v>
      </c>
      <c r="U59" s="73">
        <f t="shared" si="26"/>
        <v>0</v>
      </c>
      <c r="V59" s="73"/>
      <c r="W59" s="73"/>
      <c r="X59" s="73"/>
      <c r="Z59" s="73">
        <f t="shared" si="3"/>
        <v>0</v>
      </c>
      <c r="AA59" s="73">
        <f t="shared" si="4"/>
        <v>0</v>
      </c>
      <c r="AB59" s="73">
        <f t="shared" si="5"/>
        <v>0</v>
      </c>
      <c r="AC59" s="73">
        <f t="shared" si="6"/>
        <v>0</v>
      </c>
      <c r="AD59" s="73">
        <f t="shared" si="7"/>
        <v>0</v>
      </c>
      <c r="AE59" s="73">
        <f t="shared" si="8"/>
        <v>0</v>
      </c>
      <c r="AF59" s="73">
        <f t="shared" si="9"/>
        <v>0</v>
      </c>
      <c r="AG59" s="73">
        <f t="shared" si="10"/>
        <v>0</v>
      </c>
      <c r="AH59" s="73">
        <f t="shared" si="11"/>
        <v>0</v>
      </c>
      <c r="AI59" s="73">
        <f t="shared" si="12"/>
        <v>0</v>
      </c>
      <c r="AJ59" s="73">
        <f t="shared" si="13"/>
        <v>0</v>
      </c>
      <c r="AK59" s="73">
        <f t="shared" si="14"/>
        <v>0</v>
      </c>
    </row>
    <row r="60" spans="2:42">
      <c r="B60" s="61"/>
      <c r="C60" s="63"/>
      <c r="D60" s="80"/>
      <c r="E60" s="57"/>
      <c r="F60" s="77"/>
      <c r="G60" s="78">
        <f t="shared" si="35"/>
        <v>0</v>
      </c>
      <c r="H60" s="79">
        <f t="shared" si="36"/>
        <v>0</v>
      </c>
      <c r="I60" s="92"/>
      <c r="J60" s="73">
        <f t="shared" si="15"/>
        <v>0</v>
      </c>
      <c r="K60" s="73">
        <f t="shared" si="16"/>
        <v>0</v>
      </c>
      <c r="L60" s="73">
        <f t="shared" si="17"/>
        <v>0</v>
      </c>
      <c r="M60" s="73">
        <f t="shared" si="18"/>
        <v>0</v>
      </c>
      <c r="N60" s="73">
        <f t="shared" si="19"/>
        <v>0</v>
      </c>
      <c r="O60" s="73">
        <f t="shared" si="20"/>
        <v>0</v>
      </c>
      <c r="P60" s="73">
        <f t="shared" si="21"/>
        <v>0</v>
      </c>
      <c r="Q60" s="73">
        <f t="shared" si="22"/>
        <v>0</v>
      </c>
      <c r="R60" s="73">
        <f t="shared" si="23"/>
        <v>0</v>
      </c>
      <c r="S60" s="73">
        <f t="shared" si="24"/>
        <v>0</v>
      </c>
      <c r="T60" s="73">
        <f t="shared" si="25"/>
        <v>0</v>
      </c>
      <c r="U60" s="73">
        <f t="shared" si="26"/>
        <v>0</v>
      </c>
      <c r="V60" s="73"/>
      <c r="W60" s="73"/>
      <c r="X60" s="73"/>
      <c r="Z60" s="73">
        <f t="shared" si="3"/>
        <v>0</v>
      </c>
      <c r="AA60" s="73">
        <f t="shared" si="4"/>
        <v>0</v>
      </c>
      <c r="AB60" s="73">
        <f t="shared" si="5"/>
        <v>0</v>
      </c>
      <c r="AC60" s="73">
        <f t="shared" si="6"/>
        <v>0</v>
      </c>
      <c r="AD60" s="73">
        <f t="shared" si="7"/>
        <v>0</v>
      </c>
      <c r="AE60" s="73">
        <f t="shared" si="8"/>
        <v>0</v>
      </c>
      <c r="AF60" s="73">
        <f t="shared" si="9"/>
        <v>0</v>
      </c>
      <c r="AG60" s="73">
        <f t="shared" si="10"/>
        <v>0</v>
      </c>
      <c r="AH60" s="73">
        <f t="shared" si="11"/>
        <v>0</v>
      </c>
      <c r="AI60" s="73">
        <f t="shared" si="12"/>
        <v>0</v>
      </c>
      <c r="AJ60" s="73">
        <f t="shared" si="13"/>
        <v>0</v>
      </c>
      <c r="AK60" s="73">
        <f t="shared" si="14"/>
        <v>0</v>
      </c>
    </row>
    <row r="61" spans="2:42">
      <c r="B61" s="61"/>
      <c r="C61" s="63"/>
      <c r="D61" s="80"/>
      <c r="E61" s="57"/>
      <c r="F61" s="77"/>
      <c r="G61" s="78">
        <f t="shared" si="35"/>
        <v>0</v>
      </c>
      <c r="H61" s="79">
        <f t="shared" si="36"/>
        <v>0</v>
      </c>
      <c r="I61" s="92"/>
      <c r="J61" s="73">
        <f t="shared" si="15"/>
        <v>0</v>
      </c>
      <c r="K61" s="73">
        <f t="shared" si="16"/>
        <v>0</v>
      </c>
      <c r="L61" s="73">
        <f t="shared" si="17"/>
        <v>0</v>
      </c>
      <c r="M61" s="73">
        <f t="shared" si="18"/>
        <v>0</v>
      </c>
      <c r="N61" s="73">
        <f t="shared" si="19"/>
        <v>0</v>
      </c>
      <c r="O61" s="73">
        <f t="shared" si="20"/>
        <v>0</v>
      </c>
      <c r="P61" s="73">
        <f t="shared" si="21"/>
        <v>0</v>
      </c>
      <c r="Q61" s="73">
        <f t="shared" si="22"/>
        <v>0</v>
      </c>
      <c r="R61" s="73">
        <f t="shared" si="23"/>
        <v>0</v>
      </c>
      <c r="S61" s="73">
        <f t="shared" si="24"/>
        <v>0</v>
      </c>
      <c r="T61" s="73">
        <f t="shared" si="25"/>
        <v>0</v>
      </c>
      <c r="U61" s="73">
        <f t="shared" si="26"/>
        <v>0</v>
      </c>
      <c r="V61" s="73"/>
      <c r="W61" s="73"/>
      <c r="X61" s="73"/>
      <c r="Z61" s="73">
        <f t="shared" si="3"/>
        <v>0</v>
      </c>
      <c r="AA61" s="73">
        <f t="shared" si="4"/>
        <v>0</v>
      </c>
      <c r="AB61" s="73">
        <f t="shared" si="5"/>
        <v>0</v>
      </c>
      <c r="AC61" s="73">
        <f t="shared" si="6"/>
        <v>0</v>
      </c>
      <c r="AD61" s="73">
        <f t="shared" si="7"/>
        <v>0</v>
      </c>
      <c r="AE61" s="73">
        <f t="shared" si="8"/>
        <v>0</v>
      </c>
      <c r="AF61" s="73">
        <f t="shared" si="9"/>
        <v>0</v>
      </c>
      <c r="AG61" s="73">
        <f t="shared" si="10"/>
        <v>0</v>
      </c>
      <c r="AH61" s="73">
        <f t="shared" si="11"/>
        <v>0</v>
      </c>
      <c r="AI61" s="73">
        <f t="shared" si="12"/>
        <v>0</v>
      </c>
      <c r="AJ61" s="73">
        <f t="shared" si="13"/>
        <v>0</v>
      </c>
      <c r="AK61" s="73">
        <f t="shared" si="14"/>
        <v>0</v>
      </c>
    </row>
    <row r="62" spans="2:42" ht="17.25" thickBot="1">
      <c r="B62" s="101"/>
      <c r="C62" s="85"/>
      <c r="D62" s="178"/>
      <c r="E62" s="87"/>
      <c r="F62" s="170"/>
      <c r="G62" s="168">
        <f t="shared" si="35"/>
        <v>0</v>
      </c>
      <c r="H62" s="169">
        <f t="shared" si="36"/>
        <v>0</v>
      </c>
      <c r="I62" s="92"/>
      <c r="J62" s="73">
        <f t="shared" si="15"/>
        <v>0</v>
      </c>
      <c r="K62" s="73">
        <f t="shared" si="16"/>
        <v>0</v>
      </c>
      <c r="L62" s="73">
        <f t="shared" si="17"/>
        <v>0</v>
      </c>
      <c r="M62" s="73">
        <f t="shared" si="18"/>
        <v>0</v>
      </c>
      <c r="N62" s="73">
        <f t="shared" si="19"/>
        <v>0</v>
      </c>
      <c r="O62" s="73">
        <f t="shared" si="20"/>
        <v>0</v>
      </c>
      <c r="P62" s="73">
        <f t="shared" si="21"/>
        <v>0</v>
      </c>
      <c r="Q62" s="73">
        <f t="shared" si="22"/>
        <v>0</v>
      </c>
      <c r="R62" s="73">
        <f t="shared" si="23"/>
        <v>0</v>
      </c>
      <c r="S62" s="73">
        <f t="shared" si="24"/>
        <v>0</v>
      </c>
      <c r="T62" s="73">
        <f t="shared" si="25"/>
        <v>0</v>
      </c>
      <c r="U62" s="73">
        <f t="shared" si="26"/>
        <v>0</v>
      </c>
      <c r="V62" s="73"/>
      <c r="W62" s="73"/>
      <c r="X62" s="73"/>
      <c r="Z62" s="73">
        <f t="shared" si="3"/>
        <v>0</v>
      </c>
      <c r="AA62" s="73">
        <f t="shared" si="4"/>
        <v>0</v>
      </c>
      <c r="AB62" s="73">
        <f t="shared" si="5"/>
        <v>0</v>
      </c>
      <c r="AC62" s="73">
        <f t="shared" si="6"/>
        <v>0</v>
      </c>
      <c r="AD62" s="73">
        <f t="shared" si="7"/>
        <v>0</v>
      </c>
      <c r="AE62" s="73">
        <f t="shared" si="8"/>
        <v>0</v>
      </c>
      <c r="AF62" s="73">
        <f t="shared" si="9"/>
        <v>0</v>
      </c>
      <c r="AG62" s="73">
        <f t="shared" si="10"/>
        <v>0</v>
      </c>
      <c r="AH62" s="73">
        <f t="shared" si="11"/>
        <v>0</v>
      </c>
      <c r="AI62" s="73">
        <f t="shared" si="12"/>
        <v>0</v>
      </c>
      <c r="AJ62" s="73">
        <f t="shared" si="13"/>
        <v>0</v>
      </c>
      <c r="AK62" s="73">
        <f t="shared" si="14"/>
        <v>0</v>
      </c>
    </row>
    <row r="63" spans="2:42" ht="17.25" thickBot="1">
      <c r="C63" s="394" t="s">
        <v>45</v>
      </c>
      <c r="D63" s="395"/>
      <c r="E63" s="64">
        <f>SUM(E3:E62)</f>
        <v>1336.4</v>
      </c>
      <c r="F63" s="70"/>
      <c r="G63" s="65">
        <f>SUM(G3:G62)</f>
        <v>513.41833333333329</v>
      </c>
      <c r="H63" s="66">
        <f>SUM(H3:H62)</f>
        <v>822.98166666666668</v>
      </c>
      <c r="I63" s="94"/>
      <c r="J63" s="74">
        <f>SUM(J3:J62)</f>
        <v>0</v>
      </c>
      <c r="K63" s="74">
        <f t="shared" ref="K63:U63" si="37">SUM(K3:K62)</f>
        <v>0</v>
      </c>
      <c r="L63" s="74">
        <f t="shared" si="37"/>
        <v>135.4</v>
      </c>
      <c r="M63" s="74">
        <f t="shared" si="37"/>
        <v>0</v>
      </c>
      <c r="N63" s="74">
        <f t="shared" si="37"/>
        <v>195.01666666666665</v>
      </c>
      <c r="O63" s="74">
        <f t="shared" si="37"/>
        <v>0</v>
      </c>
      <c r="P63" s="74">
        <f t="shared" si="37"/>
        <v>211.3</v>
      </c>
      <c r="Q63" s="74">
        <f t="shared" si="37"/>
        <v>115.5</v>
      </c>
      <c r="R63" s="74">
        <f t="shared" si="37"/>
        <v>165.76499999999999</v>
      </c>
      <c r="S63" s="74">
        <f t="shared" si="37"/>
        <v>0</v>
      </c>
      <c r="T63" s="74">
        <f t="shared" si="37"/>
        <v>0</v>
      </c>
      <c r="U63" s="74">
        <f t="shared" si="37"/>
        <v>0</v>
      </c>
      <c r="V63" s="74"/>
      <c r="W63" s="74"/>
      <c r="X63" s="74"/>
      <c r="Y63" s="74"/>
      <c r="Z63" s="74">
        <f>SUM(Z3:Z62)</f>
        <v>0</v>
      </c>
      <c r="AA63" s="74">
        <f t="shared" ref="AA63:AK63" si="38">SUM(AA3:AA62)</f>
        <v>0</v>
      </c>
      <c r="AB63" s="74">
        <f t="shared" si="38"/>
        <v>0</v>
      </c>
      <c r="AC63" s="74">
        <f t="shared" si="38"/>
        <v>0</v>
      </c>
      <c r="AD63" s="74">
        <f t="shared" si="38"/>
        <v>390.0333333333333</v>
      </c>
      <c r="AE63" s="74">
        <f t="shared" si="38"/>
        <v>0</v>
      </c>
      <c r="AF63" s="74">
        <f t="shared" si="38"/>
        <v>0</v>
      </c>
      <c r="AG63" s="74">
        <f t="shared" si="38"/>
        <v>115.5</v>
      </c>
      <c r="AH63" s="74">
        <f t="shared" si="38"/>
        <v>7.8849999999999998</v>
      </c>
      <c r="AI63" s="74">
        <f t="shared" si="38"/>
        <v>0</v>
      </c>
      <c r="AJ63" s="74">
        <f t="shared" si="38"/>
        <v>0</v>
      </c>
      <c r="AK63" s="74">
        <f t="shared" si="38"/>
        <v>0</v>
      </c>
      <c r="AL63" s="74"/>
      <c r="AM63" s="74"/>
      <c r="AN63" s="74"/>
      <c r="AO63" s="74"/>
      <c r="AP63" s="74"/>
    </row>
    <row r="64" spans="2:42">
      <c r="H64" s="60"/>
      <c r="I64" s="95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sortState ref="B30:I41">
    <sortCondition ref="B41"/>
  </sortState>
  <mergeCells count="4">
    <mergeCell ref="C63:D63"/>
    <mergeCell ref="AR18:AT18"/>
    <mergeCell ref="AV23:AW23"/>
    <mergeCell ref="AY23:AZ23"/>
  </mergeCells>
  <dataValidations count="3">
    <dataValidation type="list" allowBlank="1" showInputMessage="1" showErrorMessage="1" sqref="D3:D6">
      <formula1>$AH$2:$AH$12</formula1>
    </dataValidation>
    <dataValidation type="list" allowBlank="1" showInputMessage="1" showErrorMessage="1" sqref="D7:D62">
      <formula1>$AQ$2:$AQ$12</formula1>
    </dataValidation>
    <dataValidation type="list" allowBlank="1" showInputMessage="1" showErrorMessage="1" sqref="F3:F62">
      <formula1>$AQ$17:$AQ$19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AV70"/>
  <sheetViews>
    <sheetView topLeftCell="A4" workbookViewId="0">
      <selection activeCell="A4" sqref="A1:XFD1048576"/>
    </sheetView>
  </sheetViews>
  <sheetFormatPr defaultRowHeight="16.5"/>
  <cols>
    <col min="1" max="1" width="1" style="56" customWidth="1"/>
    <col min="2" max="2" width="6.5703125" style="138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8" customWidth="1"/>
    <col min="7" max="8" width="13.7109375" style="56" customWidth="1"/>
    <col min="9" max="9" width="10" style="90" customWidth="1"/>
    <col min="10" max="24" width="10.140625" style="56" hidden="1" customWidth="1"/>
    <col min="25" max="25" width="9.7109375" style="56" hidden="1" customWidth="1"/>
    <col min="26" max="41" width="10.140625" style="56" hidden="1" customWidth="1"/>
    <col min="42" max="42" width="2.5703125" style="56" customWidth="1"/>
    <col min="43" max="43" width="16.85546875" style="56" bestFit="1" customWidth="1"/>
    <col min="44" max="47" width="12.7109375" style="56" customWidth="1"/>
    <col min="48" max="16384" width="9.140625" style="56"/>
  </cols>
  <sheetData>
    <row r="1" spans="2:48" ht="17.25" thickBot="1">
      <c r="AR1" s="138"/>
      <c r="AS1" s="138"/>
      <c r="AT1" s="82"/>
      <c r="AV1" s="138"/>
    </row>
    <row r="2" spans="2:48" ht="17.25" thickBot="1">
      <c r="B2" s="69"/>
      <c r="C2" s="67"/>
      <c r="D2" s="67"/>
      <c r="E2" s="67"/>
      <c r="F2" s="67"/>
      <c r="G2" s="67"/>
      <c r="H2" s="68"/>
      <c r="I2" s="91"/>
      <c r="J2" s="76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Z2" s="76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2"/>
      <c r="AR2" s="98"/>
      <c r="AS2" s="59"/>
      <c r="AT2" s="59"/>
    </row>
    <row r="3" spans="2:48">
      <c r="B3" s="61"/>
      <c r="C3" s="63"/>
      <c r="D3" s="80"/>
      <c r="E3" s="57"/>
      <c r="F3" s="77"/>
      <c r="G3" s="78"/>
      <c r="H3" s="79"/>
      <c r="I3" s="92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Q3" s="72"/>
      <c r="AR3" s="98"/>
      <c r="AS3" s="59"/>
      <c r="AT3" s="59"/>
    </row>
    <row r="4" spans="2:48">
      <c r="B4" s="61"/>
      <c r="C4" s="63"/>
      <c r="D4" s="80"/>
      <c r="E4" s="57"/>
      <c r="F4" s="77"/>
      <c r="G4" s="78"/>
      <c r="H4" s="79"/>
      <c r="I4" s="92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M4" s="73"/>
      <c r="AQ4" s="72"/>
      <c r="AR4" s="98"/>
      <c r="AS4" s="59"/>
      <c r="AT4" s="59"/>
    </row>
    <row r="5" spans="2:48">
      <c r="B5" s="61"/>
      <c r="C5" s="63"/>
      <c r="D5" s="80"/>
      <c r="E5" s="57"/>
      <c r="F5" s="77"/>
      <c r="G5" s="78"/>
      <c r="H5" s="79"/>
      <c r="I5" s="92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Q5" s="72"/>
      <c r="AR5" s="98"/>
      <c r="AS5" s="59"/>
      <c r="AT5" s="59"/>
    </row>
    <row r="6" spans="2:48">
      <c r="B6" s="61"/>
      <c r="C6" s="63"/>
      <c r="D6" s="80"/>
      <c r="E6" s="57"/>
      <c r="F6" s="77"/>
      <c r="G6" s="78"/>
      <c r="H6" s="79"/>
      <c r="I6" s="92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Q6" s="72"/>
      <c r="AR6" s="98"/>
      <c r="AS6" s="59"/>
      <c r="AT6" s="59"/>
    </row>
    <row r="7" spans="2:48">
      <c r="B7" s="61"/>
      <c r="C7" s="63"/>
      <c r="D7" s="80"/>
      <c r="E7" s="57"/>
      <c r="F7" s="77"/>
      <c r="G7" s="78"/>
      <c r="H7" s="79"/>
      <c r="I7" s="92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Q7" s="72"/>
      <c r="AR7" s="98"/>
      <c r="AS7" s="59"/>
      <c r="AT7" s="59"/>
    </row>
    <row r="8" spans="2:48">
      <c r="B8" s="61"/>
      <c r="C8" s="63"/>
      <c r="D8" s="80"/>
      <c r="E8" s="57"/>
      <c r="F8" s="77"/>
      <c r="G8" s="78"/>
      <c r="H8" s="79"/>
      <c r="I8" s="92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Q8" s="72"/>
      <c r="AR8" s="98"/>
      <c r="AS8" s="59"/>
      <c r="AT8" s="59"/>
    </row>
    <row r="9" spans="2:48">
      <c r="B9" s="61"/>
      <c r="C9" s="63"/>
      <c r="D9" s="80"/>
      <c r="E9" s="57"/>
      <c r="F9" s="77"/>
      <c r="G9" s="78"/>
      <c r="H9" s="79"/>
      <c r="I9" s="92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Q9" s="72"/>
      <c r="AR9" s="98"/>
      <c r="AS9" s="59"/>
      <c r="AT9" s="59"/>
    </row>
    <row r="10" spans="2:48">
      <c r="B10" s="61"/>
      <c r="C10" s="63"/>
      <c r="D10" s="80"/>
      <c r="E10" s="57"/>
      <c r="F10" s="77"/>
      <c r="G10" s="78"/>
      <c r="H10" s="79"/>
      <c r="I10" s="92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Q10" s="72"/>
      <c r="AR10" s="98"/>
      <c r="AS10" s="59"/>
      <c r="AT10" s="59"/>
    </row>
    <row r="11" spans="2:48">
      <c r="B11" s="61"/>
      <c r="C11" s="58"/>
      <c r="D11" s="80"/>
      <c r="E11" s="57"/>
      <c r="F11" s="77"/>
      <c r="G11" s="78"/>
      <c r="H11" s="79"/>
      <c r="I11" s="92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Q11" s="72"/>
      <c r="AR11" s="98"/>
      <c r="AS11" s="59"/>
      <c r="AT11" s="59"/>
    </row>
    <row r="12" spans="2:48">
      <c r="B12" s="61"/>
      <c r="C12" s="63"/>
      <c r="D12" s="80"/>
      <c r="E12" s="57"/>
      <c r="F12" s="77"/>
      <c r="G12" s="78"/>
      <c r="H12" s="79"/>
      <c r="I12" s="9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Q12" s="72"/>
      <c r="AR12" s="98"/>
      <c r="AS12" s="59"/>
      <c r="AT12" s="59"/>
    </row>
    <row r="13" spans="2:48">
      <c r="B13" s="61"/>
      <c r="C13" s="63"/>
      <c r="D13" s="80"/>
      <c r="E13" s="57"/>
      <c r="F13" s="77"/>
      <c r="G13" s="78"/>
      <c r="H13" s="79"/>
      <c r="I13" s="92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Q13" s="72"/>
      <c r="AR13" s="98"/>
      <c r="AS13" s="59"/>
      <c r="AT13" s="59"/>
    </row>
    <row r="14" spans="2:48">
      <c r="B14" s="61"/>
      <c r="C14" s="63"/>
      <c r="D14" s="80"/>
      <c r="E14" s="57"/>
      <c r="F14" s="77"/>
      <c r="G14" s="78"/>
      <c r="H14" s="79"/>
      <c r="I14" s="9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Q14" s="72"/>
      <c r="AR14" s="98"/>
      <c r="AS14" s="59"/>
      <c r="AT14" s="59"/>
    </row>
    <row r="15" spans="2:48">
      <c r="B15" s="61"/>
      <c r="C15" s="63"/>
      <c r="D15" s="80"/>
      <c r="E15" s="57"/>
      <c r="F15" s="77"/>
      <c r="G15" s="78"/>
      <c r="H15" s="79"/>
      <c r="I15" s="92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Q15" s="72"/>
      <c r="AR15" s="98"/>
      <c r="AS15" s="59"/>
      <c r="AT15" s="59"/>
    </row>
    <row r="16" spans="2:48">
      <c r="B16" s="61"/>
      <c r="C16" s="63"/>
      <c r="D16" s="80"/>
      <c r="E16" s="57"/>
      <c r="F16" s="77"/>
      <c r="G16" s="78"/>
      <c r="H16" s="79"/>
      <c r="I16" s="92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Q16" s="72"/>
      <c r="AR16" s="98"/>
      <c r="AS16" s="96"/>
      <c r="AT16" s="96"/>
      <c r="AU16" s="60"/>
    </row>
    <row r="17" spans="2:48">
      <c r="B17" s="61"/>
      <c r="C17" s="63"/>
      <c r="D17" s="80"/>
      <c r="E17" s="57"/>
      <c r="F17" s="77"/>
      <c r="G17" s="78"/>
      <c r="H17" s="79"/>
      <c r="I17" s="92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Q17" s="88"/>
      <c r="AR17" s="97"/>
      <c r="AS17" s="89"/>
      <c r="AT17" s="89"/>
    </row>
    <row r="18" spans="2:48">
      <c r="B18" s="83"/>
      <c r="C18" s="84"/>
      <c r="D18" s="80"/>
      <c r="E18" s="86"/>
      <c r="F18" s="77"/>
      <c r="G18" s="78"/>
      <c r="H18" s="79"/>
      <c r="I18" s="9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Q18" s="81"/>
      <c r="AR18" s="391"/>
      <c r="AS18" s="392"/>
      <c r="AT18" s="393"/>
      <c r="AU18" s="100"/>
      <c r="AV18" s="99"/>
    </row>
    <row r="19" spans="2:48">
      <c r="B19" s="61"/>
      <c r="C19" s="63"/>
      <c r="D19" s="80"/>
      <c r="E19" s="57"/>
      <c r="F19" s="77"/>
      <c r="G19" s="78"/>
      <c r="H19" s="79"/>
      <c r="I19" s="92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Q19" s="81"/>
      <c r="AU19" s="99"/>
    </row>
    <row r="20" spans="2:48">
      <c r="B20" s="61"/>
      <c r="C20" s="63"/>
      <c r="D20" s="80"/>
      <c r="E20" s="57"/>
      <c r="F20" s="77"/>
      <c r="G20" s="78"/>
      <c r="H20" s="79"/>
      <c r="I20" s="92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</row>
    <row r="21" spans="2:48">
      <c r="B21" s="61"/>
      <c r="C21" s="63"/>
      <c r="D21" s="80"/>
      <c r="E21" s="57"/>
      <c r="F21" s="77"/>
      <c r="G21" s="78"/>
      <c r="H21" s="79"/>
      <c r="I21" s="92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</row>
    <row r="22" spans="2:48">
      <c r="B22" s="61"/>
      <c r="C22" s="63"/>
      <c r="D22" s="80"/>
      <c r="E22" s="57"/>
      <c r="F22" s="77"/>
      <c r="G22" s="78"/>
      <c r="H22" s="79"/>
      <c r="I22" s="9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62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62"/>
      <c r="AM22" s="62"/>
      <c r="AN22" s="62"/>
      <c r="AO22" s="62"/>
      <c r="AP22" s="62"/>
    </row>
    <row r="23" spans="2:48">
      <c r="B23" s="61"/>
      <c r="C23" s="63"/>
      <c r="D23" s="80"/>
      <c r="E23" s="57"/>
      <c r="F23" s="77"/>
      <c r="G23" s="78"/>
      <c r="H23" s="79"/>
      <c r="I23" s="9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</row>
    <row r="24" spans="2:48">
      <c r="B24" s="61"/>
      <c r="C24" s="63"/>
      <c r="D24" s="80"/>
      <c r="E24" s="57"/>
      <c r="F24" s="77"/>
      <c r="G24" s="78"/>
      <c r="H24" s="79"/>
      <c r="I24" s="92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</row>
    <row r="25" spans="2:48">
      <c r="B25" s="61"/>
      <c r="C25" s="63"/>
      <c r="D25" s="80"/>
      <c r="E25" s="57"/>
      <c r="F25" s="77"/>
      <c r="G25" s="78"/>
      <c r="H25" s="79"/>
      <c r="I25" s="92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</row>
    <row r="26" spans="2:48">
      <c r="B26" s="61"/>
      <c r="C26" s="63"/>
      <c r="D26" s="80"/>
      <c r="E26" s="57"/>
      <c r="F26" s="77"/>
      <c r="G26" s="78"/>
      <c r="H26" s="79"/>
      <c r="I26" s="9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</row>
    <row r="27" spans="2:48">
      <c r="B27" s="61"/>
      <c r="C27" s="63"/>
      <c r="D27" s="80"/>
      <c r="E27" s="57"/>
      <c r="F27" s="77"/>
      <c r="G27" s="78"/>
      <c r="H27" s="79"/>
      <c r="I27" s="92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</row>
    <row r="28" spans="2:48">
      <c r="B28" s="61"/>
      <c r="C28" s="63"/>
      <c r="D28" s="80"/>
      <c r="E28" s="57"/>
      <c r="F28" s="77"/>
      <c r="G28" s="78"/>
      <c r="H28" s="79"/>
      <c r="I28" s="92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</row>
    <row r="29" spans="2:48">
      <c r="B29" s="61"/>
      <c r="C29" s="63"/>
      <c r="D29" s="80"/>
      <c r="E29" s="57"/>
      <c r="F29" s="77"/>
      <c r="G29" s="78"/>
      <c r="H29" s="79"/>
      <c r="I29" s="92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</row>
    <row r="30" spans="2:48">
      <c r="B30" s="61"/>
      <c r="C30" s="63"/>
      <c r="D30" s="80"/>
      <c r="E30" s="57"/>
      <c r="F30" s="77"/>
      <c r="G30" s="78"/>
      <c r="H30" s="79"/>
      <c r="I30" s="92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</row>
    <row r="31" spans="2:48">
      <c r="B31" s="61"/>
      <c r="C31" s="63"/>
      <c r="D31" s="80"/>
      <c r="E31" s="57"/>
      <c r="F31" s="77"/>
      <c r="G31" s="78"/>
      <c r="H31" s="79"/>
      <c r="I31" s="92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</row>
    <row r="32" spans="2:48">
      <c r="B32" s="61"/>
      <c r="C32" s="63"/>
      <c r="D32" s="80"/>
      <c r="E32" s="57"/>
      <c r="F32" s="77"/>
      <c r="G32" s="78"/>
      <c r="H32" s="79"/>
      <c r="I32" s="92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</row>
    <row r="33" spans="2:37">
      <c r="B33" s="61"/>
      <c r="C33" s="63"/>
      <c r="D33" s="80"/>
      <c r="E33" s="57"/>
      <c r="F33" s="77"/>
      <c r="G33" s="78"/>
      <c r="H33" s="79"/>
      <c r="I33" s="92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</row>
    <row r="34" spans="2:37">
      <c r="B34" s="61"/>
      <c r="C34" s="63"/>
      <c r="D34" s="80"/>
      <c r="E34" s="57"/>
      <c r="F34" s="77"/>
      <c r="G34" s="78"/>
      <c r="H34" s="79"/>
      <c r="I34" s="92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</row>
    <row r="35" spans="2:37">
      <c r="B35" s="61"/>
      <c r="C35" s="63"/>
      <c r="D35" s="80"/>
      <c r="E35" s="57"/>
      <c r="F35" s="77"/>
      <c r="G35" s="78"/>
      <c r="H35" s="79"/>
      <c r="I35" s="92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</row>
    <row r="36" spans="2:37">
      <c r="B36" s="61"/>
      <c r="C36" s="63"/>
      <c r="D36" s="80"/>
      <c r="E36" s="57"/>
      <c r="F36" s="77"/>
      <c r="G36" s="78"/>
      <c r="H36" s="79"/>
      <c r="I36" s="92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</row>
    <row r="37" spans="2:37">
      <c r="B37" s="61"/>
      <c r="C37" s="63"/>
      <c r="D37" s="80"/>
      <c r="E37" s="57"/>
      <c r="F37" s="77"/>
      <c r="G37" s="78"/>
      <c r="H37" s="79"/>
      <c r="I37" s="92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</row>
    <row r="38" spans="2:37">
      <c r="B38" s="61"/>
      <c r="C38" s="63"/>
      <c r="D38" s="80"/>
      <c r="E38" s="57"/>
      <c r="F38" s="77"/>
      <c r="G38" s="78"/>
      <c r="H38" s="79"/>
      <c r="I38" s="92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</row>
    <row r="39" spans="2:37">
      <c r="B39" s="61"/>
      <c r="C39" s="63"/>
      <c r="D39" s="80"/>
      <c r="E39" s="57"/>
      <c r="F39" s="77"/>
      <c r="G39" s="78"/>
      <c r="H39" s="79"/>
      <c r="I39" s="92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</row>
    <row r="40" spans="2:37">
      <c r="B40" s="61"/>
      <c r="C40" s="63"/>
      <c r="D40" s="80"/>
      <c r="E40" s="57"/>
      <c r="F40" s="77"/>
      <c r="G40" s="78"/>
      <c r="H40" s="79"/>
      <c r="I40" s="92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</row>
    <row r="41" spans="2:37">
      <c r="B41" s="61"/>
      <c r="C41" s="63"/>
      <c r="D41" s="80"/>
      <c r="E41" s="57"/>
      <c r="F41" s="77"/>
      <c r="G41" s="78"/>
      <c r="H41" s="79"/>
      <c r="I41" s="92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</row>
    <row r="42" spans="2:37">
      <c r="B42" s="61"/>
      <c r="C42" s="63"/>
      <c r="D42" s="80"/>
      <c r="E42" s="57"/>
      <c r="F42" s="77"/>
      <c r="G42" s="78"/>
      <c r="H42" s="79"/>
      <c r="I42" s="92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</row>
    <row r="43" spans="2:37">
      <c r="B43" s="61"/>
      <c r="C43" s="63"/>
      <c r="D43" s="80"/>
      <c r="E43" s="57"/>
      <c r="F43" s="77"/>
      <c r="G43" s="78"/>
      <c r="H43" s="79"/>
      <c r="I43" s="92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</row>
    <row r="44" spans="2:37">
      <c r="B44" s="61"/>
      <c r="C44" s="63"/>
      <c r="D44" s="80"/>
      <c r="E44" s="57"/>
      <c r="F44" s="77"/>
      <c r="G44" s="78"/>
      <c r="H44" s="79"/>
      <c r="I44" s="92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</row>
    <row r="45" spans="2:37">
      <c r="B45" s="61"/>
      <c r="C45" s="63"/>
      <c r="D45" s="80"/>
      <c r="E45" s="57"/>
      <c r="F45" s="77"/>
      <c r="G45" s="78"/>
      <c r="H45" s="79"/>
      <c r="I45" s="92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</row>
    <row r="46" spans="2:37">
      <c r="B46" s="61"/>
      <c r="C46" s="63"/>
      <c r="D46" s="80"/>
      <c r="E46" s="57"/>
      <c r="F46" s="77"/>
      <c r="G46" s="78"/>
      <c r="H46" s="79"/>
      <c r="I46" s="92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</row>
    <row r="47" spans="2:37">
      <c r="B47" s="61"/>
      <c r="C47" s="63"/>
      <c r="D47" s="80"/>
      <c r="E47" s="57"/>
      <c r="F47" s="77"/>
      <c r="G47" s="78"/>
      <c r="H47" s="79"/>
      <c r="I47" s="92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</row>
    <row r="48" spans="2:37">
      <c r="B48" s="61"/>
      <c r="C48" s="63"/>
      <c r="D48" s="80"/>
      <c r="E48" s="57"/>
      <c r="F48" s="77"/>
      <c r="G48" s="78"/>
      <c r="H48" s="79"/>
      <c r="I48" s="92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</row>
    <row r="49" spans="2:42">
      <c r="B49" s="61"/>
      <c r="C49" s="63"/>
      <c r="D49" s="80"/>
      <c r="E49" s="57"/>
      <c r="F49" s="77"/>
      <c r="G49" s="78"/>
      <c r="H49" s="79"/>
      <c r="I49" s="92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</row>
    <row r="50" spans="2:42">
      <c r="B50" s="61"/>
      <c r="C50" s="63"/>
      <c r="D50" s="80"/>
      <c r="E50" s="57"/>
      <c r="F50" s="77"/>
      <c r="G50" s="78"/>
      <c r="H50" s="79"/>
      <c r="I50" s="92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</row>
    <row r="51" spans="2:42">
      <c r="B51" s="61"/>
      <c r="C51" s="63"/>
      <c r="D51" s="80"/>
      <c r="E51" s="57"/>
      <c r="F51" s="77"/>
      <c r="G51" s="78"/>
      <c r="H51" s="79"/>
      <c r="I51" s="92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</row>
    <row r="52" spans="2:42">
      <c r="B52" s="61"/>
      <c r="C52" s="63"/>
      <c r="D52" s="80"/>
      <c r="E52" s="57"/>
      <c r="F52" s="77"/>
      <c r="G52" s="78"/>
      <c r="H52" s="79"/>
      <c r="I52" s="92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</row>
    <row r="53" spans="2:42">
      <c r="B53" s="61"/>
      <c r="C53" s="63"/>
      <c r="D53" s="80"/>
      <c r="E53" s="57"/>
      <c r="F53" s="77"/>
      <c r="G53" s="78"/>
      <c r="H53" s="79"/>
      <c r="I53" s="92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</row>
    <row r="54" spans="2:42">
      <c r="B54" s="61"/>
      <c r="C54" s="63"/>
      <c r="D54" s="80"/>
      <c r="E54" s="57"/>
      <c r="F54" s="77"/>
      <c r="G54" s="78"/>
      <c r="H54" s="79"/>
      <c r="I54" s="92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</row>
    <row r="55" spans="2:42">
      <c r="B55" s="61"/>
      <c r="C55" s="63"/>
      <c r="D55" s="80"/>
      <c r="E55" s="57"/>
      <c r="F55" s="77"/>
      <c r="G55" s="78"/>
      <c r="H55" s="79"/>
      <c r="I55" s="92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</row>
    <row r="56" spans="2:42">
      <c r="B56" s="61"/>
      <c r="C56" s="63"/>
      <c r="D56" s="80"/>
      <c r="E56" s="57"/>
      <c r="F56" s="77"/>
      <c r="G56" s="78"/>
      <c r="H56" s="79"/>
      <c r="I56" s="92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</row>
    <row r="57" spans="2:42">
      <c r="B57" s="61"/>
      <c r="C57" s="63"/>
      <c r="D57" s="80"/>
      <c r="E57" s="57"/>
      <c r="F57" s="77"/>
      <c r="G57" s="78"/>
      <c r="H57" s="79"/>
      <c r="I57" s="92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</row>
    <row r="58" spans="2:42">
      <c r="B58" s="61"/>
      <c r="C58" s="63"/>
      <c r="D58" s="80"/>
      <c r="E58" s="57"/>
      <c r="F58" s="77"/>
      <c r="G58" s="78"/>
      <c r="H58" s="79"/>
      <c r="I58" s="92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</row>
    <row r="59" spans="2:42">
      <c r="B59" s="61"/>
      <c r="C59" s="63"/>
      <c r="D59" s="80"/>
      <c r="E59" s="57"/>
      <c r="F59" s="77"/>
      <c r="G59" s="78"/>
      <c r="H59" s="79"/>
      <c r="I59" s="92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</row>
    <row r="60" spans="2:42">
      <c r="B60" s="61"/>
      <c r="C60" s="63"/>
      <c r="D60" s="80"/>
      <c r="E60" s="57"/>
      <c r="F60" s="77"/>
      <c r="G60" s="78"/>
      <c r="H60" s="79"/>
      <c r="I60" s="92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</row>
    <row r="61" spans="2:42">
      <c r="B61" s="61"/>
      <c r="C61" s="63"/>
      <c r="D61" s="80"/>
      <c r="E61" s="57"/>
      <c r="F61" s="77"/>
      <c r="G61" s="78"/>
      <c r="H61" s="79"/>
      <c r="I61" s="92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</row>
    <row r="62" spans="2:42" ht="17.25" thickBot="1">
      <c r="B62" s="101"/>
      <c r="C62" s="85"/>
      <c r="D62" s="166"/>
      <c r="E62" s="87"/>
      <c r="F62" s="167"/>
      <c r="G62" s="168"/>
      <c r="H62" s="169"/>
      <c r="I62" s="92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</row>
    <row r="63" spans="2:42" ht="17.25" thickBot="1">
      <c r="C63" s="394"/>
      <c r="D63" s="395"/>
      <c r="E63" s="64"/>
      <c r="F63" s="70"/>
      <c r="G63" s="65"/>
      <c r="H63" s="66"/>
      <c r="I63" s="9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</row>
    <row r="64" spans="2:42">
      <c r="H64" s="60"/>
      <c r="I64" s="95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mergeCells count="2">
    <mergeCell ref="AR18:AT18"/>
    <mergeCell ref="C63:D63"/>
  </mergeCells>
  <dataValidations count="4">
    <dataValidation type="list" allowBlank="1" showInputMessage="1" showErrorMessage="1" sqref="D3:D19">
      <formula1>$AH$2:$AH$12</formula1>
    </dataValidation>
    <dataValidation type="list" allowBlank="1" showInputMessage="1" showErrorMessage="1" sqref="F3:F19">
      <formula1>$AH$13:$AH$15</formula1>
    </dataValidation>
    <dataValidation type="list" allowBlank="1" showInputMessage="1" showErrorMessage="1" sqref="F20:F62">
      <formula1>$G$2:$H$2</formula1>
    </dataValidation>
    <dataValidation type="list" allowBlank="1" showInputMessage="1" showErrorMessage="1" sqref="D20:D62">
      <formula1>$AQ$2:$AQ$12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AV70"/>
  <sheetViews>
    <sheetView workbookViewId="0">
      <selection sqref="A1:XFD1048576"/>
    </sheetView>
  </sheetViews>
  <sheetFormatPr defaultRowHeight="16.5"/>
  <cols>
    <col min="1" max="1" width="1" style="56" customWidth="1"/>
    <col min="2" max="2" width="6.5703125" style="138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8" customWidth="1"/>
    <col min="7" max="8" width="13.7109375" style="56" customWidth="1"/>
    <col min="9" max="9" width="10" style="90" customWidth="1"/>
    <col min="10" max="24" width="10.140625" style="56" hidden="1" customWidth="1"/>
    <col min="25" max="25" width="9.7109375" style="56" hidden="1" customWidth="1"/>
    <col min="26" max="41" width="10.140625" style="56" hidden="1" customWidth="1"/>
    <col min="42" max="42" width="2.5703125" style="56" customWidth="1"/>
    <col min="43" max="43" width="16.85546875" style="56" bestFit="1" customWidth="1"/>
    <col min="44" max="47" width="12.7109375" style="56" customWidth="1"/>
    <col min="48" max="16384" width="9.140625" style="56"/>
  </cols>
  <sheetData>
    <row r="1" spans="2:48" ht="17.25" thickBot="1">
      <c r="AR1" s="138"/>
      <c r="AS1" s="138"/>
      <c r="AT1" s="82"/>
      <c r="AV1" s="138"/>
    </row>
    <row r="2" spans="2:48" ht="17.25" thickBot="1">
      <c r="B2" s="69"/>
      <c r="C2" s="67"/>
      <c r="D2" s="67"/>
      <c r="E2" s="67"/>
      <c r="F2" s="67"/>
      <c r="G2" s="67"/>
      <c r="H2" s="68"/>
      <c r="I2" s="91"/>
      <c r="J2" s="76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Z2" s="76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2"/>
      <c r="AR2" s="98"/>
      <c r="AS2" s="59"/>
      <c r="AT2" s="59"/>
    </row>
    <row r="3" spans="2:48">
      <c r="B3" s="61"/>
      <c r="C3" s="63"/>
      <c r="D3" s="80"/>
      <c r="E3" s="57"/>
      <c r="F3" s="77"/>
      <c r="G3" s="78"/>
      <c r="H3" s="79"/>
      <c r="I3" s="92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Q3" s="72"/>
      <c r="AR3" s="98"/>
      <c r="AS3" s="59"/>
      <c r="AT3" s="59"/>
    </row>
    <row r="4" spans="2:48">
      <c r="B4" s="61"/>
      <c r="C4" s="63"/>
      <c r="D4" s="80"/>
      <c r="E4" s="57"/>
      <c r="F4" s="77"/>
      <c r="G4" s="78"/>
      <c r="H4" s="79"/>
      <c r="I4" s="92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M4" s="73"/>
      <c r="AQ4" s="72"/>
      <c r="AR4" s="98"/>
      <c r="AS4" s="59"/>
      <c r="AT4" s="59"/>
    </row>
    <row r="5" spans="2:48">
      <c r="B5" s="61"/>
      <c r="C5" s="63"/>
      <c r="D5" s="80"/>
      <c r="E5" s="57"/>
      <c r="F5" s="77"/>
      <c r="G5" s="78"/>
      <c r="H5" s="79"/>
      <c r="I5" s="92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Q5" s="72"/>
      <c r="AR5" s="98"/>
      <c r="AS5" s="59"/>
      <c r="AT5" s="59"/>
    </row>
    <row r="6" spans="2:48">
      <c r="B6" s="61"/>
      <c r="C6" s="63"/>
      <c r="D6" s="80"/>
      <c r="E6" s="57"/>
      <c r="F6" s="77"/>
      <c r="G6" s="78"/>
      <c r="H6" s="79"/>
      <c r="I6" s="92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Q6" s="72"/>
      <c r="AR6" s="98"/>
      <c r="AS6" s="59"/>
      <c r="AT6" s="59"/>
    </row>
    <row r="7" spans="2:48">
      <c r="B7" s="61"/>
      <c r="C7" s="63"/>
      <c r="D7" s="80"/>
      <c r="E7" s="57"/>
      <c r="F7" s="77"/>
      <c r="G7" s="78"/>
      <c r="H7" s="79"/>
      <c r="I7" s="92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Q7" s="72"/>
      <c r="AR7" s="98"/>
      <c r="AS7" s="59"/>
      <c r="AT7" s="59"/>
    </row>
    <row r="8" spans="2:48">
      <c r="B8" s="61"/>
      <c r="C8" s="63"/>
      <c r="D8" s="80"/>
      <c r="E8" s="57"/>
      <c r="F8" s="77"/>
      <c r="G8" s="78"/>
      <c r="H8" s="79"/>
      <c r="I8" s="92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Q8" s="72"/>
      <c r="AR8" s="98"/>
      <c r="AS8" s="59"/>
      <c r="AT8" s="59"/>
    </row>
    <row r="9" spans="2:48">
      <c r="B9" s="61"/>
      <c r="C9" s="63"/>
      <c r="D9" s="80"/>
      <c r="E9" s="57"/>
      <c r="F9" s="77"/>
      <c r="G9" s="78"/>
      <c r="H9" s="79"/>
      <c r="I9" s="92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Q9" s="72"/>
      <c r="AR9" s="98"/>
      <c r="AS9" s="59"/>
      <c r="AT9" s="59"/>
    </row>
    <row r="10" spans="2:48">
      <c r="B10" s="61"/>
      <c r="C10" s="63"/>
      <c r="D10" s="80"/>
      <c r="E10" s="57"/>
      <c r="F10" s="77"/>
      <c r="G10" s="78"/>
      <c r="H10" s="79"/>
      <c r="I10" s="92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Q10" s="72"/>
      <c r="AR10" s="98"/>
      <c r="AS10" s="59"/>
      <c r="AT10" s="59"/>
    </row>
    <row r="11" spans="2:48">
      <c r="B11" s="61"/>
      <c r="C11" s="58"/>
      <c r="D11" s="80"/>
      <c r="E11" s="57"/>
      <c r="F11" s="77"/>
      <c r="G11" s="78"/>
      <c r="H11" s="79"/>
      <c r="I11" s="92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Q11" s="72"/>
      <c r="AR11" s="98"/>
      <c r="AS11" s="59"/>
      <c r="AT11" s="59"/>
    </row>
    <row r="12" spans="2:48">
      <c r="B12" s="61"/>
      <c r="C12" s="63"/>
      <c r="D12" s="80"/>
      <c r="E12" s="57"/>
      <c r="F12" s="77"/>
      <c r="G12" s="78"/>
      <c r="H12" s="79"/>
      <c r="I12" s="9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Q12" s="72"/>
      <c r="AR12" s="98"/>
      <c r="AS12" s="59"/>
      <c r="AT12" s="59"/>
    </row>
    <row r="13" spans="2:48">
      <c r="B13" s="61"/>
      <c r="C13" s="63"/>
      <c r="D13" s="80"/>
      <c r="E13" s="57"/>
      <c r="F13" s="77"/>
      <c r="G13" s="78"/>
      <c r="H13" s="79"/>
      <c r="I13" s="92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Q13" s="72"/>
      <c r="AR13" s="98"/>
      <c r="AS13" s="59"/>
      <c r="AT13" s="59"/>
    </row>
    <row r="14" spans="2:48">
      <c r="B14" s="61"/>
      <c r="C14" s="63"/>
      <c r="D14" s="80"/>
      <c r="E14" s="57"/>
      <c r="F14" s="77"/>
      <c r="G14" s="78"/>
      <c r="H14" s="79"/>
      <c r="I14" s="9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Q14" s="72"/>
      <c r="AR14" s="98"/>
      <c r="AS14" s="59"/>
      <c r="AT14" s="59"/>
    </row>
    <row r="15" spans="2:48">
      <c r="B15" s="61"/>
      <c r="C15" s="63"/>
      <c r="D15" s="80"/>
      <c r="E15" s="57"/>
      <c r="F15" s="77"/>
      <c r="G15" s="78"/>
      <c r="H15" s="79"/>
      <c r="I15" s="92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Q15" s="72"/>
      <c r="AR15" s="98"/>
      <c r="AS15" s="59"/>
      <c r="AT15" s="59"/>
    </row>
    <row r="16" spans="2:48">
      <c r="B16" s="61"/>
      <c r="C16" s="63"/>
      <c r="D16" s="80"/>
      <c r="E16" s="57"/>
      <c r="F16" s="77"/>
      <c r="G16" s="78"/>
      <c r="H16" s="79"/>
      <c r="I16" s="92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Q16" s="72"/>
      <c r="AR16" s="98"/>
      <c r="AS16" s="96"/>
      <c r="AT16" s="96"/>
      <c r="AU16" s="60"/>
    </row>
    <row r="17" spans="2:48">
      <c r="B17" s="61"/>
      <c r="C17" s="63"/>
      <c r="D17" s="80"/>
      <c r="E17" s="57"/>
      <c r="F17" s="77"/>
      <c r="G17" s="78"/>
      <c r="H17" s="79"/>
      <c r="I17" s="92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Q17" s="88"/>
      <c r="AR17" s="97"/>
      <c r="AS17" s="89"/>
      <c r="AT17" s="89"/>
    </row>
    <row r="18" spans="2:48">
      <c r="B18" s="83"/>
      <c r="C18" s="84"/>
      <c r="D18" s="80"/>
      <c r="E18" s="86"/>
      <c r="F18" s="77"/>
      <c r="G18" s="78"/>
      <c r="H18" s="79"/>
      <c r="I18" s="9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Q18" s="81"/>
      <c r="AR18" s="391"/>
      <c r="AS18" s="392"/>
      <c r="AT18" s="393"/>
      <c r="AU18" s="100"/>
      <c r="AV18" s="99"/>
    </row>
    <row r="19" spans="2:48">
      <c r="B19" s="61"/>
      <c r="C19" s="63"/>
      <c r="D19" s="80"/>
      <c r="E19" s="57"/>
      <c r="F19" s="77"/>
      <c r="G19" s="78"/>
      <c r="H19" s="79"/>
      <c r="I19" s="92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Q19" s="81"/>
      <c r="AU19" s="99"/>
    </row>
    <row r="20" spans="2:48">
      <c r="B20" s="61"/>
      <c r="C20" s="63"/>
      <c r="D20" s="80"/>
      <c r="E20" s="57"/>
      <c r="F20" s="77"/>
      <c r="G20" s="78"/>
      <c r="H20" s="79"/>
      <c r="I20" s="92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</row>
    <row r="21" spans="2:48">
      <c r="B21" s="61"/>
      <c r="C21" s="63"/>
      <c r="D21" s="80"/>
      <c r="E21" s="57"/>
      <c r="F21" s="77"/>
      <c r="G21" s="78"/>
      <c r="H21" s="79"/>
      <c r="I21" s="92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</row>
    <row r="22" spans="2:48">
      <c r="B22" s="61"/>
      <c r="C22" s="63"/>
      <c r="D22" s="80"/>
      <c r="E22" s="57"/>
      <c r="F22" s="77"/>
      <c r="G22" s="78"/>
      <c r="H22" s="79"/>
      <c r="I22" s="9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62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62"/>
      <c r="AM22" s="62"/>
      <c r="AN22" s="62"/>
      <c r="AO22" s="62"/>
      <c r="AP22" s="62"/>
    </row>
    <row r="23" spans="2:48">
      <c r="B23" s="61"/>
      <c r="C23" s="63"/>
      <c r="D23" s="80"/>
      <c r="E23" s="57"/>
      <c r="F23" s="77"/>
      <c r="G23" s="78"/>
      <c r="H23" s="79"/>
      <c r="I23" s="9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</row>
    <row r="24" spans="2:48">
      <c r="B24" s="61"/>
      <c r="C24" s="63"/>
      <c r="D24" s="80"/>
      <c r="E24" s="57"/>
      <c r="F24" s="77"/>
      <c r="G24" s="78"/>
      <c r="H24" s="79"/>
      <c r="I24" s="92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</row>
    <row r="25" spans="2:48">
      <c r="B25" s="61"/>
      <c r="C25" s="63"/>
      <c r="D25" s="80"/>
      <c r="E25" s="57"/>
      <c r="F25" s="77"/>
      <c r="G25" s="78"/>
      <c r="H25" s="79"/>
      <c r="I25" s="92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</row>
    <row r="26" spans="2:48">
      <c r="B26" s="61"/>
      <c r="C26" s="63"/>
      <c r="D26" s="80"/>
      <c r="E26" s="57"/>
      <c r="F26" s="77"/>
      <c r="G26" s="78"/>
      <c r="H26" s="79"/>
      <c r="I26" s="9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</row>
    <row r="27" spans="2:48">
      <c r="B27" s="61"/>
      <c r="C27" s="63"/>
      <c r="D27" s="80"/>
      <c r="E27" s="57"/>
      <c r="F27" s="77"/>
      <c r="G27" s="78"/>
      <c r="H27" s="79"/>
      <c r="I27" s="92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</row>
    <row r="28" spans="2:48">
      <c r="B28" s="61"/>
      <c r="C28" s="63"/>
      <c r="D28" s="80"/>
      <c r="E28" s="57"/>
      <c r="F28" s="77"/>
      <c r="G28" s="78"/>
      <c r="H28" s="79"/>
      <c r="I28" s="92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</row>
    <row r="29" spans="2:48">
      <c r="B29" s="61"/>
      <c r="C29" s="63"/>
      <c r="D29" s="80"/>
      <c r="E29" s="57"/>
      <c r="F29" s="77"/>
      <c r="G29" s="78"/>
      <c r="H29" s="79"/>
      <c r="I29" s="92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</row>
    <row r="30" spans="2:48">
      <c r="B30" s="61"/>
      <c r="C30" s="63"/>
      <c r="D30" s="80"/>
      <c r="E30" s="57"/>
      <c r="F30" s="77"/>
      <c r="G30" s="78"/>
      <c r="H30" s="79"/>
      <c r="I30" s="92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</row>
    <row r="31" spans="2:48">
      <c r="B31" s="61"/>
      <c r="C31" s="63"/>
      <c r="D31" s="80"/>
      <c r="E31" s="57"/>
      <c r="F31" s="77"/>
      <c r="G31" s="78"/>
      <c r="H31" s="79"/>
      <c r="I31" s="92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</row>
    <row r="32" spans="2:48">
      <c r="B32" s="61"/>
      <c r="C32" s="63"/>
      <c r="D32" s="80"/>
      <c r="E32" s="57"/>
      <c r="F32" s="77"/>
      <c r="G32" s="78"/>
      <c r="H32" s="79"/>
      <c r="I32" s="92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</row>
    <row r="33" spans="2:37">
      <c r="B33" s="61"/>
      <c r="C33" s="63"/>
      <c r="D33" s="80"/>
      <c r="E33" s="57"/>
      <c r="F33" s="77"/>
      <c r="G33" s="78"/>
      <c r="H33" s="79"/>
      <c r="I33" s="92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</row>
    <row r="34" spans="2:37">
      <c r="B34" s="61"/>
      <c r="C34" s="63"/>
      <c r="D34" s="80"/>
      <c r="E34" s="57"/>
      <c r="F34" s="77"/>
      <c r="G34" s="78"/>
      <c r="H34" s="79"/>
      <c r="I34" s="92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</row>
    <row r="35" spans="2:37">
      <c r="B35" s="61"/>
      <c r="C35" s="63"/>
      <c r="D35" s="80"/>
      <c r="E35" s="57"/>
      <c r="F35" s="77"/>
      <c r="G35" s="78"/>
      <c r="H35" s="79"/>
      <c r="I35" s="92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</row>
    <row r="36" spans="2:37">
      <c r="B36" s="61"/>
      <c r="C36" s="63"/>
      <c r="D36" s="80"/>
      <c r="E36" s="57"/>
      <c r="F36" s="77"/>
      <c r="G36" s="78"/>
      <c r="H36" s="79"/>
      <c r="I36" s="92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</row>
    <row r="37" spans="2:37">
      <c r="B37" s="61"/>
      <c r="C37" s="63"/>
      <c r="D37" s="80"/>
      <c r="E37" s="57"/>
      <c r="F37" s="77"/>
      <c r="G37" s="78"/>
      <c r="H37" s="79"/>
      <c r="I37" s="92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</row>
    <row r="38" spans="2:37">
      <c r="B38" s="61"/>
      <c r="C38" s="63"/>
      <c r="D38" s="80"/>
      <c r="E38" s="57"/>
      <c r="F38" s="77"/>
      <c r="G38" s="78"/>
      <c r="H38" s="79"/>
      <c r="I38" s="92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</row>
    <row r="39" spans="2:37">
      <c r="B39" s="61"/>
      <c r="C39" s="63"/>
      <c r="D39" s="80"/>
      <c r="E39" s="57"/>
      <c r="F39" s="77"/>
      <c r="G39" s="78"/>
      <c r="H39" s="79"/>
      <c r="I39" s="92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</row>
    <row r="40" spans="2:37">
      <c r="B40" s="61"/>
      <c r="C40" s="63"/>
      <c r="D40" s="80"/>
      <c r="E40" s="57"/>
      <c r="F40" s="77"/>
      <c r="G40" s="78"/>
      <c r="H40" s="79"/>
      <c r="I40" s="92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</row>
    <row r="41" spans="2:37">
      <c r="B41" s="61"/>
      <c r="C41" s="63"/>
      <c r="D41" s="80"/>
      <c r="E41" s="57"/>
      <c r="F41" s="77"/>
      <c r="G41" s="78"/>
      <c r="H41" s="79"/>
      <c r="I41" s="92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</row>
    <row r="42" spans="2:37">
      <c r="B42" s="61"/>
      <c r="C42" s="63"/>
      <c r="D42" s="80"/>
      <c r="E42" s="57"/>
      <c r="F42" s="77"/>
      <c r="G42" s="78"/>
      <c r="H42" s="79"/>
      <c r="I42" s="92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</row>
    <row r="43" spans="2:37">
      <c r="B43" s="61"/>
      <c r="C43" s="63"/>
      <c r="D43" s="80"/>
      <c r="E43" s="57"/>
      <c r="F43" s="77"/>
      <c r="G43" s="78"/>
      <c r="H43" s="79"/>
      <c r="I43" s="92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</row>
    <row r="44" spans="2:37">
      <c r="B44" s="61"/>
      <c r="C44" s="63"/>
      <c r="D44" s="80"/>
      <c r="E44" s="57"/>
      <c r="F44" s="77"/>
      <c r="G44" s="78"/>
      <c r="H44" s="79"/>
      <c r="I44" s="92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</row>
    <row r="45" spans="2:37">
      <c r="B45" s="61"/>
      <c r="C45" s="63"/>
      <c r="D45" s="80"/>
      <c r="E45" s="57"/>
      <c r="F45" s="77"/>
      <c r="G45" s="78"/>
      <c r="H45" s="79"/>
      <c r="I45" s="92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</row>
    <row r="46" spans="2:37">
      <c r="B46" s="61"/>
      <c r="C46" s="63"/>
      <c r="D46" s="80"/>
      <c r="E46" s="57"/>
      <c r="F46" s="77"/>
      <c r="G46" s="78"/>
      <c r="H46" s="79"/>
      <c r="I46" s="92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</row>
    <row r="47" spans="2:37">
      <c r="B47" s="61"/>
      <c r="C47" s="63"/>
      <c r="D47" s="80"/>
      <c r="E47" s="57"/>
      <c r="F47" s="77"/>
      <c r="G47" s="78"/>
      <c r="H47" s="79"/>
      <c r="I47" s="92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</row>
    <row r="48" spans="2:37">
      <c r="B48" s="61"/>
      <c r="C48" s="63"/>
      <c r="D48" s="80"/>
      <c r="E48" s="57"/>
      <c r="F48" s="77"/>
      <c r="G48" s="78"/>
      <c r="H48" s="79"/>
      <c r="I48" s="92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</row>
    <row r="49" spans="2:42">
      <c r="B49" s="61"/>
      <c r="C49" s="63"/>
      <c r="D49" s="80"/>
      <c r="E49" s="57"/>
      <c r="F49" s="77"/>
      <c r="G49" s="78"/>
      <c r="H49" s="79"/>
      <c r="I49" s="92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</row>
    <row r="50" spans="2:42">
      <c r="B50" s="61"/>
      <c r="C50" s="63"/>
      <c r="D50" s="80"/>
      <c r="E50" s="57"/>
      <c r="F50" s="77"/>
      <c r="G50" s="78"/>
      <c r="H50" s="79"/>
      <c r="I50" s="92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</row>
    <row r="51" spans="2:42">
      <c r="B51" s="61"/>
      <c r="C51" s="63"/>
      <c r="D51" s="80"/>
      <c r="E51" s="57"/>
      <c r="F51" s="77"/>
      <c r="G51" s="78"/>
      <c r="H51" s="79"/>
      <c r="I51" s="92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</row>
    <row r="52" spans="2:42">
      <c r="B52" s="61"/>
      <c r="C52" s="63"/>
      <c r="D52" s="80"/>
      <c r="E52" s="57"/>
      <c r="F52" s="77"/>
      <c r="G52" s="78"/>
      <c r="H52" s="79"/>
      <c r="I52" s="92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</row>
    <row r="53" spans="2:42">
      <c r="B53" s="61"/>
      <c r="C53" s="63"/>
      <c r="D53" s="80"/>
      <c r="E53" s="57"/>
      <c r="F53" s="77"/>
      <c r="G53" s="78"/>
      <c r="H53" s="79"/>
      <c r="I53" s="92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</row>
    <row r="54" spans="2:42">
      <c r="B54" s="61"/>
      <c r="C54" s="63"/>
      <c r="D54" s="80"/>
      <c r="E54" s="57"/>
      <c r="F54" s="77"/>
      <c r="G54" s="78"/>
      <c r="H54" s="79"/>
      <c r="I54" s="92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</row>
    <row r="55" spans="2:42">
      <c r="B55" s="61"/>
      <c r="C55" s="63"/>
      <c r="D55" s="80"/>
      <c r="E55" s="57"/>
      <c r="F55" s="77"/>
      <c r="G55" s="78"/>
      <c r="H55" s="79"/>
      <c r="I55" s="92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</row>
    <row r="56" spans="2:42">
      <c r="B56" s="61"/>
      <c r="C56" s="63"/>
      <c r="D56" s="80"/>
      <c r="E56" s="57"/>
      <c r="F56" s="77"/>
      <c r="G56" s="78"/>
      <c r="H56" s="79"/>
      <c r="I56" s="92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</row>
    <row r="57" spans="2:42">
      <c r="B57" s="61"/>
      <c r="C57" s="63"/>
      <c r="D57" s="80"/>
      <c r="E57" s="57"/>
      <c r="F57" s="77"/>
      <c r="G57" s="78"/>
      <c r="H57" s="79"/>
      <c r="I57" s="92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</row>
    <row r="58" spans="2:42">
      <c r="B58" s="61"/>
      <c r="C58" s="63"/>
      <c r="D58" s="80"/>
      <c r="E58" s="57"/>
      <c r="F58" s="77"/>
      <c r="G58" s="78"/>
      <c r="H58" s="79"/>
      <c r="I58" s="92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</row>
    <row r="59" spans="2:42">
      <c r="B59" s="61"/>
      <c r="C59" s="63"/>
      <c r="D59" s="80"/>
      <c r="E59" s="57"/>
      <c r="F59" s="77"/>
      <c r="G59" s="78"/>
      <c r="H59" s="79"/>
      <c r="I59" s="92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</row>
    <row r="60" spans="2:42">
      <c r="B60" s="61"/>
      <c r="C60" s="63"/>
      <c r="D60" s="80"/>
      <c r="E60" s="57"/>
      <c r="F60" s="77"/>
      <c r="G60" s="78"/>
      <c r="H60" s="79"/>
      <c r="I60" s="92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</row>
    <row r="61" spans="2:42">
      <c r="B61" s="61"/>
      <c r="C61" s="63"/>
      <c r="D61" s="80"/>
      <c r="E61" s="57"/>
      <c r="F61" s="77"/>
      <c r="G61" s="78"/>
      <c r="H61" s="79"/>
      <c r="I61" s="92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</row>
    <row r="62" spans="2:42" ht="17.25" thickBot="1">
      <c r="B62" s="101"/>
      <c r="C62" s="85"/>
      <c r="D62" s="166"/>
      <c r="E62" s="87"/>
      <c r="F62" s="167"/>
      <c r="G62" s="168"/>
      <c r="H62" s="169"/>
      <c r="I62" s="92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</row>
    <row r="63" spans="2:42" ht="17.25" thickBot="1">
      <c r="C63" s="394"/>
      <c r="D63" s="395"/>
      <c r="E63" s="64"/>
      <c r="F63" s="70"/>
      <c r="G63" s="65"/>
      <c r="H63" s="66"/>
      <c r="I63" s="9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</row>
    <row r="64" spans="2:42">
      <c r="H64" s="60"/>
      <c r="I64" s="95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mergeCells count="2">
    <mergeCell ref="AR18:AT18"/>
    <mergeCell ref="C63:D63"/>
  </mergeCells>
  <dataValidations count="4">
    <dataValidation type="list" allowBlank="1" showInputMessage="1" showErrorMessage="1" sqref="D3:D19">
      <formula1>$AH$2:$AH$12</formula1>
    </dataValidation>
    <dataValidation type="list" allowBlank="1" showInputMessage="1" showErrorMessage="1" sqref="F3:F19">
      <formula1>$AH$13:$AH$15</formula1>
    </dataValidation>
    <dataValidation type="list" allowBlank="1" showInputMessage="1" showErrorMessage="1" sqref="F20:F62">
      <formula1>$G$2:$H$2</formula1>
    </dataValidation>
    <dataValidation type="list" allowBlank="1" showInputMessage="1" showErrorMessage="1" sqref="D20:D62">
      <formula1>$AQ$2:$AQ$12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:AV70"/>
  <sheetViews>
    <sheetView workbookViewId="0">
      <selection sqref="A1:XFD1048576"/>
    </sheetView>
  </sheetViews>
  <sheetFormatPr defaultRowHeight="16.5"/>
  <cols>
    <col min="1" max="1" width="1" style="56" customWidth="1"/>
    <col min="2" max="2" width="6.5703125" style="138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8" customWidth="1"/>
    <col min="7" max="8" width="13.7109375" style="56" customWidth="1"/>
    <col min="9" max="9" width="10" style="90" customWidth="1"/>
    <col min="10" max="24" width="10.140625" style="56" hidden="1" customWidth="1"/>
    <col min="25" max="25" width="9.7109375" style="56" hidden="1" customWidth="1"/>
    <col min="26" max="41" width="10.140625" style="56" hidden="1" customWidth="1"/>
    <col min="42" max="42" width="2.5703125" style="56" customWidth="1"/>
    <col min="43" max="43" width="16.85546875" style="56" bestFit="1" customWidth="1"/>
    <col min="44" max="47" width="12.7109375" style="56" customWidth="1"/>
    <col min="48" max="16384" width="9.140625" style="56"/>
  </cols>
  <sheetData>
    <row r="1" spans="2:48" ht="17.25" thickBot="1">
      <c r="AR1" s="138"/>
      <c r="AS1" s="138"/>
      <c r="AT1" s="82"/>
      <c r="AV1" s="138"/>
    </row>
    <row r="2" spans="2:48" ht="17.25" thickBot="1">
      <c r="B2" s="69"/>
      <c r="C2" s="67"/>
      <c r="D2" s="67"/>
      <c r="E2" s="67"/>
      <c r="F2" s="67"/>
      <c r="G2" s="67"/>
      <c r="H2" s="68"/>
      <c r="I2" s="91"/>
      <c r="J2" s="76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Z2" s="76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2"/>
      <c r="AR2" s="98"/>
      <c r="AS2" s="59"/>
      <c r="AT2" s="59"/>
    </row>
    <row r="3" spans="2:48">
      <c r="B3" s="61"/>
      <c r="C3" s="63"/>
      <c r="D3" s="80"/>
      <c r="E3" s="57"/>
      <c r="F3" s="77"/>
      <c r="G3" s="78"/>
      <c r="H3" s="79"/>
      <c r="I3" s="92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Q3" s="72"/>
      <c r="AR3" s="98"/>
      <c r="AS3" s="59"/>
      <c r="AT3" s="59"/>
    </row>
    <row r="4" spans="2:48">
      <c r="B4" s="61"/>
      <c r="C4" s="63"/>
      <c r="D4" s="80"/>
      <c r="E4" s="57"/>
      <c r="F4" s="77"/>
      <c r="G4" s="78"/>
      <c r="H4" s="79"/>
      <c r="I4" s="92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M4" s="73"/>
      <c r="AQ4" s="72"/>
      <c r="AR4" s="98"/>
      <c r="AS4" s="59"/>
      <c r="AT4" s="59"/>
    </row>
    <row r="5" spans="2:48">
      <c r="B5" s="61"/>
      <c r="C5" s="63"/>
      <c r="D5" s="80"/>
      <c r="E5" s="57"/>
      <c r="F5" s="77"/>
      <c r="G5" s="78"/>
      <c r="H5" s="79"/>
      <c r="I5" s="92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Q5" s="72"/>
      <c r="AR5" s="98"/>
      <c r="AS5" s="59"/>
      <c r="AT5" s="59"/>
    </row>
    <row r="6" spans="2:48">
      <c r="B6" s="61"/>
      <c r="C6" s="63"/>
      <c r="D6" s="80"/>
      <c r="E6" s="57"/>
      <c r="F6" s="77"/>
      <c r="G6" s="78"/>
      <c r="H6" s="79"/>
      <c r="I6" s="92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Q6" s="72"/>
      <c r="AR6" s="98"/>
      <c r="AS6" s="59"/>
      <c r="AT6" s="59"/>
    </row>
    <row r="7" spans="2:48">
      <c r="B7" s="61"/>
      <c r="C7" s="63"/>
      <c r="D7" s="80"/>
      <c r="E7" s="57"/>
      <c r="F7" s="77"/>
      <c r="G7" s="78"/>
      <c r="H7" s="79"/>
      <c r="I7" s="92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Q7" s="72"/>
      <c r="AR7" s="98"/>
      <c r="AS7" s="59"/>
      <c r="AT7" s="59"/>
    </row>
    <row r="8" spans="2:48">
      <c r="B8" s="61"/>
      <c r="C8" s="63"/>
      <c r="D8" s="80"/>
      <c r="E8" s="57"/>
      <c r="F8" s="77"/>
      <c r="G8" s="78"/>
      <c r="H8" s="79"/>
      <c r="I8" s="92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Q8" s="72"/>
      <c r="AR8" s="98"/>
      <c r="AS8" s="59"/>
      <c r="AT8" s="59"/>
    </row>
    <row r="9" spans="2:48">
      <c r="B9" s="61"/>
      <c r="C9" s="63"/>
      <c r="D9" s="80"/>
      <c r="E9" s="57"/>
      <c r="F9" s="77"/>
      <c r="G9" s="78"/>
      <c r="H9" s="79"/>
      <c r="I9" s="92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Q9" s="72"/>
      <c r="AR9" s="98"/>
      <c r="AS9" s="59"/>
      <c r="AT9" s="59"/>
    </row>
    <row r="10" spans="2:48">
      <c r="B10" s="61"/>
      <c r="C10" s="63"/>
      <c r="D10" s="80"/>
      <c r="E10" s="57"/>
      <c r="F10" s="77"/>
      <c r="G10" s="78"/>
      <c r="H10" s="79"/>
      <c r="I10" s="92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Q10" s="72"/>
      <c r="AR10" s="98"/>
      <c r="AS10" s="59"/>
      <c r="AT10" s="59"/>
    </row>
    <row r="11" spans="2:48">
      <c r="B11" s="61"/>
      <c r="C11" s="58"/>
      <c r="D11" s="80"/>
      <c r="E11" s="57"/>
      <c r="F11" s="77"/>
      <c r="G11" s="78"/>
      <c r="H11" s="79"/>
      <c r="I11" s="92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Q11" s="72"/>
      <c r="AR11" s="98"/>
      <c r="AS11" s="59"/>
      <c r="AT11" s="59"/>
    </row>
    <row r="12" spans="2:48">
      <c r="B12" s="61"/>
      <c r="C12" s="63"/>
      <c r="D12" s="80"/>
      <c r="E12" s="57"/>
      <c r="F12" s="77"/>
      <c r="G12" s="78"/>
      <c r="H12" s="79"/>
      <c r="I12" s="9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Q12" s="72"/>
      <c r="AR12" s="98"/>
      <c r="AS12" s="59"/>
      <c r="AT12" s="59"/>
    </row>
    <row r="13" spans="2:48">
      <c r="B13" s="61"/>
      <c r="C13" s="63"/>
      <c r="D13" s="80"/>
      <c r="E13" s="57"/>
      <c r="F13" s="77"/>
      <c r="G13" s="78"/>
      <c r="H13" s="79"/>
      <c r="I13" s="92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Q13" s="72"/>
      <c r="AR13" s="98"/>
      <c r="AS13" s="59"/>
      <c r="AT13" s="59"/>
    </row>
    <row r="14" spans="2:48">
      <c r="B14" s="61"/>
      <c r="C14" s="63"/>
      <c r="D14" s="80"/>
      <c r="E14" s="57"/>
      <c r="F14" s="77"/>
      <c r="G14" s="78"/>
      <c r="H14" s="79"/>
      <c r="I14" s="9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Q14" s="72"/>
      <c r="AR14" s="98"/>
      <c r="AS14" s="59"/>
      <c r="AT14" s="59"/>
    </row>
    <row r="15" spans="2:48">
      <c r="B15" s="61"/>
      <c r="C15" s="63"/>
      <c r="D15" s="80"/>
      <c r="E15" s="57"/>
      <c r="F15" s="77"/>
      <c r="G15" s="78"/>
      <c r="H15" s="79"/>
      <c r="I15" s="92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Q15" s="72"/>
      <c r="AR15" s="98"/>
      <c r="AS15" s="59"/>
      <c r="AT15" s="59"/>
    </row>
    <row r="16" spans="2:48">
      <c r="B16" s="61"/>
      <c r="C16" s="63"/>
      <c r="D16" s="80"/>
      <c r="E16" s="57"/>
      <c r="F16" s="77"/>
      <c r="G16" s="78"/>
      <c r="H16" s="79"/>
      <c r="I16" s="92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Q16" s="72"/>
      <c r="AR16" s="98"/>
      <c r="AS16" s="96"/>
      <c r="AT16" s="96"/>
      <c r="AU16" s="60"/>
    </row>
    <row r="17" spans="2:48">
      <c r="B17" s="61"/>
      <c r="C17" s="63"/>
      <c r="D17" s="80"/>
      <c r="E17" s="57"/>
      <c r="F17" s="77"/>
      <c r="G17" s="78"/>
      <c r="H17" s="79"/>
      <c r="I17" s="92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Q17" s="88"/>
      <c r="AR17" s="97"/>
      <c r="AS17" s="89"/>
      <c r="AT17" s="89"/>
    </row>
    <row r="18" spans="2:48">
      <c r="B18" s="83"/>
      <c r="C18" s="84"/>
      <c r="D18" s="80"/>
      <c r="E18" s="86"/>
      <c r="F18" s="77"/>
      <c r="G18" s="78"/>
      <c r="H18" s="79"/>
      <c r="I18" s="9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Q18" s="81"/>
      <c r="AR18" s="391"/>
      <c r="AS18" s="392"/>
      <c r="AT18" s="393"/>
      <c r="AU18" s="100"/>
      <c r="AV18" s="99"/>
    </row>
    <row r="19" spans="2:48">
      <c r="B19" s="61"/>
      <c r="C19" s="63"/>
      <c r="D19" s="80"/>
      <c r="E19" s="57"/>
      <c r="F19" s="77"/>
      <c r="G19" s="78"/>
      <c r="H19" s="79"/>
      <c r="I19" s="92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Q19" s="81"/>
      <c r="AU19" s="99"/>
    </row>
    <row r="20" spans="2:48">
      <c r="B20" s="61"/>
      <c r="C20" s="63"/>
      <c r="D20" s="80"/>
      <c r="E20" s="57"/>
      <c r="F20" s="77"/>
      <c r="G20" s="78"/>
      <c r="H20" s="79"/>
      <c r="I20" s="92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</row>
    <row r="21" spans="2:48">
      <c r="B21" s="61"/>
      <c r="C21" s="63"/>
      <c r="D21" s="80"/>
      <c r="E21" s="57"/>
      <c r="F21" s="77"/>
      <c r="G21" s="78"/>
      <c r="H21" s="79"/>
      <c r="I21" s="92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</row>
    <row r="22" spans="2:48">
      <c r="B22" s="61"/>
      <c r="C22" s="63"/>
      <c r="D22" s="80"/>
      <c r="E22" s="57"/>
      <c r="F22" s="77"/>
      <c r="G22" s="78"/>
      <c r="H22" s="79"/>
      <c r="I22" s="9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62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62"/>
      <c r="AM22" s="62"/>
      <c r="AN22" s="62"/>
      <c r="AO22" s="62"/>
      <c r="AP22" s="62"/>
    </row>
    <row r="23" spans="2:48">
      <c r="B23" s="61"/>
      <c r="C23" s="63"/>
      <c r="D23" s="80"/>
      <c r="E23" s="57"/>
      <c r="F23" s="77"/>
      <c r="G23" s="78"/>
      <c r="H23" s="79"/>
      <c r="I23" s="9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</row>
    <row r="24" spans="2:48">
      <c r="B24" s="61"/>
      <c r="C24" s="63"/>
      <c r="D24" s="80"/>
      <c r="E24" s="57"/>
      <c r="F24" s="77"/>
      <c r="G24" s="78"/>
      <c r="H24" s="79"/>
      <c r="I24" s="92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</row>
    <row r="25" spans="2:48">
      <c r="B25" s="61"/>
      <c r="C25" s="63"/>
      <c r="D25" s="80"/>
      <c r="E25" s="57"/>
      <c r="F25" s="77"/>
      <c r="G25" s="78"/>
      <c r="H25" s="79"/>
      <c r="I25" s="92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</row>
    <row r="26" spans="2:48">
      <c r="B26" s="61"/>
      <c r="C26" s="63"/>
      <c r="D26" s="80"/>
      <c r="E26" s="57"/>
      <c r="F26" s="77"/>
      <c r="G26" s="78"/>
      <c r="H26" s="79"/>
      <c r="I26" s="9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</row>
    <row r="27" spans="2:48">
      <c r="B27" s="61"/>
      <c r="C27" s="63"/>
      <c r="D27" s="80"/>
      <c r="E27" s="57"/>
      <c r="F27" s="77"/>
      <c r="G27" s="78"/>
      <c r="H27" s="79"/>
      <c r="I27" s="92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</row>
    <row r="28" spans="2:48">
      <c r="B28" s="61"/>
      <c r="C28" s="63"/>
      <c r="D28" s="80"/>
      <c r="E28" s="57"/>
      <c r="F28" s="77"/>
      <c r="G28" s="78"/>
      <c r="H28" s="79"/>
      <c r="I28" s="92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</row>
    <row r="29" spans="2:48">
      <c r="B29" s="61"/>
      <c r="C29" s="63"/>
      <c r="D29" s="80"/>
      <c r="E29" s="57"/>
      <c r="F29" s="77"/>
      <c r="G29" s="78"/>
      <c r="H29" s="79"/>
      <c r="I29" s="92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</row>
    <row r="30" spans="2:48">
      <c r="B30" s="61"/>
      <c r="C30" s="63"/>
      <c r="D30" s="80"/>
      <c r="E30" s="57"/>
      <c r="F30" s="77"/>
      <c r="G30" s="78"/>
      <c r="H30" s="79"/>
      <c r="I30" s="92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</row>
    <row r="31" spans="2:48">
      <c r="B31" s="61"/>
      <c r="C31" s="63"/>
      <c r="D31" s="80"/>
      <c r="E31" s="57"/>
      <c r="F31" s="77"/>
      <c r="G31" s="78"/>
      <c r="H31" s="79"/>
      <c r="I31" s="92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</row>
    <row r="32" spans="2:48">
      <c r="B32" s="61"/>
      <c r="C32" s="63"/>
      <c r="D32" s="80"/>
      <c r="E32" s="57"/>
      <c r="F32" s="77"/>
      <c r="G32" s="78"/>
      <c r="H32" s="79"/>
      <c r="I32" s="92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</row>
    <row r="33" spans="2:37">
      <c r="B33" s="61"/>
      <c r="C33" s="63"/>
      <c r="D33" s="80"/>
      <c r="E33" s="57"/>
      <c r="F33" s="77"/>
      <c r="G33" s="78"/>
      <c r="H33" s="79"/>
      <c r="I33" s="92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</row>
    <row r="34" spans="2:37">
      <c r="B34" s="61"/>
      <c r="C34" s="63"/>
      <c r="D34" s="80"/>
      <c r="E34" s="57"/>
      <c r="F34" s="77"/>
      <c r="G34" s="78"/>
      <c r="H34" s="79"/>
      <c r="I34" s="92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</row>
    <row r="35" spans="2:37">
      <c r="B35" s="61"/>
      <c r="C35" s="63"/>
      <c r="D35" s="80"/>
      <c r="E35" s="57"/>
      <c r="F35" s="77"/>
      <c r="G35" s="78"/>
      <c r="H35" s="79"/>
      <c r="I35" s="92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</row>
    <row r="36" spans="2:37">
      <c r="B36" s="61"/>
      <c r="C36" s="63"/>
      <c r="D36" s="80"/>
      <c r="E36" s="57"/>
      <c r="F36" s="77"/>
      <c r="G36" s="78"/>
      <c r="H36" s="79"/>
      <c r="I36" s="92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</row>
    <row r="37" spans="2:37">
      <c r="B37" s="61"/>
      <c r="C37" s="63"/>
      <c r="D37" s="80"/>
      <c r="E37" s="57"/>
      <c r="F37" s="77"/>
      <c r="G37" s="78"/>
      <c r="H37" s="79"/>
      <c r="I37" s="92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</row>
    <row r="38" spans="2:37">
      <c r="B38" s="61"/>
      <c r="C38" s="63"/>
      <c r="D38" s="80"/>
      <c r="E38" s="57"/>
      <c r="F38" s="77"/>
      <c r="G38" s="78"/>
      <c r="H38" s="79"/>
      <c r="I38" s="92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</row>
    <row r="39" spans="2:37">
      <c r="B39" s="61"/>
      <c r="C39" s="63"/>
      <c r="D39" s="80"/>
      <c r="E39" s="57"/>
      <c r="F39" s="77"/>
      <c r="G39" s="78"/>
      <c r="H39" s="79"/>
      <c r="I39" s="92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</row>
    <row r="40" spans="2:37">
      <c r="B40" s="61"/>
      <c r="C40" s="63"/>
      <c r="D40" s="80"/>
      <c r="E40" s="57"/>
      <c r="F40" s="77"/>
      <c r="G40" s="78"/>
      <c r="H40" s="79"/>
      <c r="I40" s="92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</row>
    <row r="41" spans="2:37">
      <c r="B41" s="61"/>
      <c r="C41" s="63"/>
      <c r="D41" s="80"/>
      <c r="E41" s="57"/>
      <c r="F41" s="77"/>
      <c r="G41" s="78"/>
      <c r="H41" s="79"/>
      <c r="I41" s="92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</row>
    <row r="42" spans="2:37">
      <c r="B42" s="61"/>
      <c r="C42" s="63"/>
      <c r="D42" s="80"/>
      <c r="E42" s="57"/>
      <c r="F42" s="77"/>
      <c r="G42" s="78"/>
      <c r="H42" s="79"/>
      <c r="I42" s="92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</row>
    <row r="43" spans="2:37">
      <c r="B43" s="61"/>
      <c r="C43" s="63"/>
      <c r="D43" s="80"/>
      <c r="E43" s="57"/>
      <c r="F43" s="77"/>
      <c r="G43" s="78"/>
      <c r="H43" s="79"/>
      <c r="I43" s="92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</row>
    <row r="44" spans="2:37">
      <c r="B44" s="61"/>
      <c r="C44" s="63"/>
      <c r="D44" s="80"/>
      <c r="E44" s="57"/>
      <c r="F44" s="77"/>
      <c r="G44" s="78"/>
      <c r="H44" s="79"/>
      <c r="I44" s="92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</row>
    <row r="45" spans="2:37">
      <c r="B45" s="61"/>
      <c r="C45" s="63"/>
      <c r="D45" s="80"/>
      <c r="E45" s="57"/>
      <c r="F45" s="77"/>
      <c r="G45" s="78"/>
      <c r="H45" s="79"/>
      <c r="I45" s="92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</row>
    <row r="46" spans="2:37">
      <c r="B46" s="61"/>
      <c r="C46" s="63"/>
      <c r="D46" s="80"/>
      <c r="E46" s="57"/>
      <c r="F46" s="77"/>
      <c r="G46" s="78"/>
      <c r="H46" s="79"/>
      <c r="I46" s="92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</row>
    <row r="47" spans="2:37">
      <c r="B47" s="61"/>
      <c r="C47" s="63"/>
      <c r="D47" s="80"/>
      <c r="E47" s="57"/>
      <c r="F47" s="77"/>
      <c r="G47" s="78"/>
      <c r="H47" s="79"/>
      <c r="I47" s="92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</row>
    <row r="48" spans="2:37">
      <c r="B48" s="61"/>
      <c r="C48" s="63"/>
      <c r="D48" s="80"/>
      <c r="E48" s="57"/>
      <c r="F48" s="77"/>
      <c r="G48" s="78"/>
      <c r="H48" s="79"/>
      <c r="I48" s="92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</row>
    <row r="49" spans="2:42">
      <c r="B49" s="61"/>
      <c r="C49" s="63"/>
      <c r="D49" s="80"/>
      <c r="E49" s="57"/>
      <c r="F49" s="77"/>
      <c r="G49" s="78"/>
      <c r="H49" s="79"/>
      <c r="I49" s="92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</row>
    <row r="50" spans="2:42">
      <c r="B50" s="61"/>
      <c r="C50" s="63"/>
      <c r="D50" s="80"/>
      <c r="E50" s="57"/>
      <c r="F50" s="77"/>
      <c r="G50" s="78"/>
      <c r="H50" s="79"/>
      <c r="I50" s="92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</row>
    <row r="51" spans="2:42">
      <c r="B51" s="61"/>
      <c r="C51" s="63"/>
      <c r="D51" s="80"/>
      <c r="E51" s="57"/>
      <c r="F51" s="77"/>
      <c r="G51" s="78"/>
      <c r="H51" s="79"/>
      <c r="I51" s="92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</row>
    <row r="52" spans="2:42">
      <c r="B52" s="61"/>
      <c r="C52" s="63"/>
      <c r="D52" s="80"/>
      <c r="E52" s="57"/>
      <c r="F52" s="77"/>
      <c r="G52" s="78"/>
      <c r="H52" s="79"/>
      <c r="I52" s="92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</row>
    <row r="53" spans="2:42">
      <c r="B53" s="61"/>
      <c r="C53" s="63"/>
      <c r="D53" s="80"/>
      <c r="E53" s="57"/>
      <c r="F53" s="77"/>
      <c r="G53" s="78"/>
      <c r="H53" s="79"/>
      <c r="I53" s="92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</row>
    <row r="54" spans="2:42">
      <c r="B54" s="61"/>
      <c r="C54" s="63"/>
      <c r="D54" s="80"/>
      <c r="E54" s="57"/>
      <c r="F54" s="77"/>
      <c r="G54" s="78"/>
      <c r="H54" s="79"/>
      <c r="I54" s="92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</row>
    <row r="55" spans="2:42">
      <c r="B55" s="61"/>
      <c r="C55" s="63"/>
      <c r="D55" s="80"/>
      <c r="E55" s="57"/>
      <c r="F55" s="77"/>
      <c r="G55" s="78"/>
      <c r="H55" s="79"/>
      <c r="I55" s="92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</row>
    <row r="56" spans="2:42">
      <c r="B56" s="61"/>
      <c r="C56" s="63"/>
      <c r="D56" s="80"/>
      <c r="E56" s="57"/>
      <c r="F56" s="77"/>
      <c r="G56" s="78"/>
      <c r="H56" s="79"/>
      <c r="I56" s="92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</row>
    <row r="57" spans="2:42">
      <c r="B57" s="61"/>
      <c r="C57" s="63"/>
      <c r="D57" s="80"/>
      <c r="E57" s="57"/>
      <c r="F57" s="77"/>
      <c r="G57" s="78"/>
      <c r="H57" s="79"/>
      <c r="I57" s="92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</row>
    <row r="58" spans="2:42">
      <c r="B58" s="61"/>
      <c r="C58" s="63"/>
      <c r="D58" s="80"/>
      <c r="E58" s="57"/>
      <c r="F58" s="77"/>
      <c r="G58" s="78"/>
      <c r="H58" s="79"/>
      <c r="I58" s="92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</row>
    <row r="59" spans="2:42">
      <c r="B59" s="61"/>
      <c r="C59" s="63"/>
      <c r="D59" s="80"/>
      <c r="E59" s="57"/>
      <c r="F59" s="77"/>
      <c r="G59" s="78"/>
      <c r="H59" s="79"/>
      <c r="I59" s="92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</row>
    <row r="60" spans="2:42">
      <c r="B60" s="61"/>
      <c r="C60" s="63"/>
      <c r="D60" s="80"/>
      <c r="E60" s="57"/>
      <c r="F60" s="77"/>
      <c r="G60" s="78"/>
      <c r="H60" s="79"/>
      <c r="I60" s="92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</row>
    <row r="61" spans="2:42">
      <c r="B61" s="61"/>
      <c r="C61" s="63"/>
      <c r="D61" s="80"/>
      <c r="E61" s="57"/>
      <c r="F61" s="77"/>
      <c r="G61" s="78"/>
      <c r="H61" s="79"/>
      <c r="I61" s="92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</row>
    <row r="62" spans="2:42" ht="17.25" thickBot="1">
      <c r="B62" s="101"/>
      <c r="C62" s="85"/>
      <c r="D62" s="166"/>
      <c r="E62" s="87"/>
      <c r="F62" s="167"/>
      <c r="G62" s="168"/>
      <c r="H62" s="169"/>
      <c r="I62" s="92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</row>
    <row r="63" spans="2:42" ht="17.25" thickBot="1">
      <c r="C63" s="394"/>
      <c r="D63" s="395"/>
      <c r="E63" s="64"/>
      <c r="F63" s="70"/>
      <c r="G63" s="65"/>
      <c r="H63" s="66"/>
      <c r="I63" s="9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</row>
    <row r="64" spans="2:42">
      <c r="H64" s="60"/>
      <c r="I64" s="95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mergeCells count="2">
    <mergeCell ref="AR18:AT18"/>
    <mergeCell ref="C63:D63"/>
  </mergeCells>
  <dataValidations count="4">
    <dataValidation type="list" allowBlank="1" showInputMessage="1" showErrorMessage="1" sqref="D3:D19">
      <formula1>$AH$2:$AH$12</formula1>
    </dataValidation>
    <dataValidation type="list" allowBlank="1" showInputMessage="1" showErrorMessage="1" sqref="F3:F19">
      <formula1>$AH$13:$AH$15</formula1>
    </dataValidation>
    <dataValidation type="list" allowBlank="1" showInputMessage="1" showErrorMessage="1" sqref="F20:F62">
      <formula1>$G$2:$H$2</formula1>
    </dataValidation>
    <dataValidation type="list" allowBlank="1" showInputMessage="1" showErrorMessage="1" sqref="D20:D62">
      <formula1>$AQ$2:$AQ$12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AV70"/>
  <sheetViews>
    <sheetView workbookViewId="0">
      <selection sqref="A1:XFD1048576"/>
    </sheetView>
  </sheetViews>
  <sheetFormatPr defaultRowHeight="16.5"/>
  <cols>
    <col min="1" max="1" width="1" style="56" customWidth="1"/>
    <col min="2" max="2" width="6.5703125" style="138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8" customWidth="1"/>
    <col min="7" max="8" width="13.7109375" style="56" customWidth="1"/>
    <col min="9" max="9" width="10" style="90" customWidth="1"/>
    <col min="10" max="24" width="10.140625" style="56" hidden="1" customWidth="1"/>
    <col min="25" max="25" width="9.7109375" style="56" hidden="1" customWidth="1"/>
    <col min="26" max="41" width="10.140625" style="56" hidden="1" customWidth="1"/>
    <col min="42" max="42" width="2.5703125" style="56" customWidth="1"/>
    <col min="43" max="43" width="16.85546875" style="56" bestFit="1" customWidth="1"/>
    <col min="44" max="47" width="12.7109375" style="56" customWidth="1"/>
    <col min="48" max="16384" width="9.140625" style="56"/>
  </cols>
  <sheetData>
    <row r="1" spans="2:48" ht="17.25" thickBot="1">
      <c r="AR1" s="138"/>
      <c r="AS1" s="138"/>
      <c r="AT1" s="82"/>
      <c r="AV1" s="138"/>
    </row>
    <row r="2" spans="2:48" ht="17.25" thickBot="1">
      <c r="B2" s="69"/>
      <c r="C2" s="67"/>
      <c r="D2" s="67"/>
      <c r="E2" s="67"/>
      <c r="F2" s="67"/>
      <c r="G2" s="67"/>
      <c r="H2" s="68"/>
      <c r="I2" s="91"/>
      <c r="J2" s="76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Z2" s="76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2"/>
      <c r="AR2" s="98"/>
      <c r="AS2" s="59"/>
      <c r="AT2" s="59"/>
    </row>
    <row r="3" spans="2:48">
      <c r="B3" s="61"/>
      <c r="C3" s="63"/>
      <c r="D3" s="80"/>
      <c r="E3" s="57"/>
      <c r="F3" s="77"/>
      <c r="G3" s="78"/>
      <c r="H3" s="79"/>
      <c r="I3" s="92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Q3" s="72"/>
      <c r="AR3" s="98"/>
      <c r="AS3" s="59"/>
      <c r="AT3" s="59"/>
    </row>
    <row r="4" spans="2:48">
      <c r="B4" s="61"/>
      <c r="C4" s="63"/>
      <c r="D4" s="80"/>
      <c r="E4" s="57"/>
      <c r="F4" s="77"/>
      <c r="G4" s="78"/>
      <c r="H4" s="79"/>
      <c r="I4" s="92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M4" s="73"/>
      <c r="AQ4" s="72"/>
      <c r="AR4" s="98"/>
      <c r="AS4" s="59"/>
      <c r="AT4" s="59"/>
    </row>
    <row r="5" spans="2:48">
      <c r="B5" s="61"/>
      <c r="C5" s="63"/>
      <c r="D5" s="80"/>
      <c r="E5" s="57"/>
      <c r="F5" s="77"/>
      <c r="G5" s="78"/>
      <c r="H5" s="79"/>
      <c r="I5" s="92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Q5" s="72"/>
      <c r="AR5" s="98"/>
      <c r="AS5" s="59"/>
      <c r="AT5" s="59"/>
    </row>
    <row r="6" spans="2:48">
      <c r="B6" s="61"/>
      <c r="C6" s="63"/>
      <c r="D6" s="80"/>
      <c r="E6" s="57"/>
      <c r="F6" s="77"/>
      <c r="G6" s="78"/>
      <c r="H6" s="79"/>
      <c r="I6" s="92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Q6" s="72"/>
      <c r="AR6" s="98"/>
      <c r="AS6" s="59"/>
      <c r="AT6" s="59"/>
    </row>
    <row r="7" spans="2:48">
      <c r="B7" s="61"/>
      <c r="C7" s="63"/>
      <c r="D7" s="80"/>
      <c r="E7" s="57"/>
      <c r="F7" s="77"/>
      <c r="G7" s="78"/>
      <c r="H7" s="79"/>
      <c r="I7" s="92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Q7" s="72"/>
      <c r="AR7" s="98"/>
      <c r="AS7" s="59"/>
      <c r="AT7" s="59"/>
    </row>
    <row r="8" spans="2:48">
      <c r="B8" s="61"/>
      <c r="C8" s="63"/>
      <c r="D8" s="80"/>
      <c r="E8" s="57"/>
      <c r="F8" s="77"/>
      <c r="G8" s="78"/>
      <c r="H8" s="79"/>
      <c r="I8" s="92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Q8" s="72"/>
      <c r="AR8" s="98"/>
      <c r="AS8" s="59"/>
      <c r="AT8" s="59"/>
    </row>
    <row r="9" spans="2:48">
      <c r="B9" s="61"/>
      <c r="C9" s="63"/>
      <c r="D9" s="80"/>
      <c r="E9" s="57"/>
      <c r="F9" s="77"/>
      <c r="G9" s="78"/>
      <c r="H9" s="79"/>
      <c r="I9" s="92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Q9" s="72"/>
      <c r="AR9" s="98"/>
      <c r="AS9" s="59"/>
      <c r="AT9" s="59"/>
    </row>
    <row r="10" spans="2:48">
      <c r="B10" s="61"/>
      <c r="C10" s="63"/>
      <c r="D10" s="80"/>
      <c r="E10" s="57"/>
      <c r="F10" s="77"/>
      <c r="G10" s="78"/>
      <c r="H10" s="79"/>
      <c r="I10" s="92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Q10" s="72"/>
      <c r="AR10" s="98"/>
      <c r="AS10" s="59"/>
      <c r="AT10" s="59"/>
    </row>
    <row r="11" spans="2:48">
      <c r="B11" s="61"/>
      <c r="C11" s="58"/>
      <c r="D11" s="80"/>
      <c r="E11" s="57"/>
      <c r="F11" s="77"/>
      <c r="G11" s="78"/>
      <c r="H11" s="79"/>
      <c r="I11" s="92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Q11" s="72"/>
      <c r="AR11" s="98"/>
      <c r="AS11" s="59"/>
      <c r="AT11" s="59"/>
    </row>
    <row r="12" spans="2:48">
      <c r="B12" s="61"/>
      <c r="C12" s="63"/>
      <c r="D12" s="80"/>
      <c r="E12" s="57"/>
      <c r="F12" s="77"/>
      <c r="G12" s="78"/>
      <c r="H12" s="79"/>
      <c r="I12" s="9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Q12" s="72"/>
      <c r="AR12" s="98"/>
      <c r="AS12" s="59"/>
      <c r="AT12" s="59"/>
    </row>
    <row r="13" spans="2:48">
      <c r="B13" s="61"/>
      <c r="C13" s="63"/>
      <c r="D13" s="80"/>
      <c r="E13" s="57"/>
      <c r="F13" s="77"/>
      <c r="G13" s="78"/>
      <c r="H13" s="79"/>
      <c r="I13" s="92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Q13" s="72"/>
      <c r="AR13" s="98"/>
      <c r="AS13" s="59"/>
      <c r="AT13" s="59"/>
    </row>
    <row r="14" spans="2:48">
      <c r="B14" s="61"/>
      <c r="C14" s="63"/>
      <c r="D14" s="80"/>
      <c r="E14" s="57"/>
      <c r="F14" s="77"/>
      <c r="G14" s="78"/>
      <c r="H14" s="79"/>
      <c r="I14" s="9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Q14" s="72"/>
      <c r="AR14" s="98"/>
      <c r="AS14" s="59"/>
      <c r="AT14" s="59"/>
    </row>
    <row r="15" spans="2:48">
      <c r="B15" s="61"/>
      <c r="C15" s="63"/>
      <c r="D15" s="80"/>
      <c r="E15" s="57"/>
      <c r="F15" s="77"/>
      <c r="G15" s="78"/>
      <c r="H15" s="79"/>
      <c r="I15" s="92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Q15" s="72"/>
      <c r="AR15" s="98"/>
      <c r="AS15" s="59"/>
      <c r="AT15" s="59"/>
    </row>
    <row r="16" spans="2:48">
      <c r="B16" s="61"/>
      <c r="C16" s="63"/>
      <c r="D16" s="80"/>
      <c r="E16" s="57"/>
      <c r="F16" s="77"/>
      <c r="G16" s="78"/>
      <c r="H16" s="79"/>
      <c r="I16" s="92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Q16" s="72"/>
      <c r="AR16" s="98"/>
      <c r="AS16" s="96"/>
      <c r="AT16" s="96"/>
      <c r="AU16" s="60"/>
    </row>
    <row r="17" spans="2:48">
      <c r="B17" s="61"/>
      <c r="C17" s="63"/>
      <c r="D17" s="80"/>
      <c r="E17" s="57"/>
      <c r="F17" s="77"/>
      <c r="G17" s="78"/>
      <c r="H17" s="79"/>
      <c r="I17" s="92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Q17" s="88"/>
      <c r="AR17" s="97"/>
      <c r="AS17" s="89"/>
      <c r="AT17" s="89"/>
    </row>
    <row r="18" spans="2:48">
      <c r="B18" s="83"/>
      <c r="C18" s="84"/>
      <c r="D18" s="80"/>
      <c r="E18" s="86"/>
      <c r="F18" s="77"/>
      <c r="G18" s="78"/>
      <c r="H18" s="79"/>
      <c r="I18" s="9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Q18" s="81"/>
      <c r="AR18" s="391"/>
      <c r="AS18" s="392"/>
      <c r="AT18" s="393"/>
      <c r="AU18" s="100"/>
      <c r="AV18" s="99"/>
    </row>
    <row r="19" spans="2:48">
      <c r="B19" s="61"/>
      <c r="C19" s="63"/>
      <c r="D19" s="80"/>
      <c r="E19" s="57"/>
      <c r="F19" s="77"/>
      <c r="G19" s="78"/>
      <c r="H19" s="79"/>
      <c r="I19" s="92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Q19" s="81"/>
      <c r="AU19" s="99"/>
    </row>
    <row r="20" spans="2:48">
      <c r="B20" s="61"/>
      <c r="C20" s="63"/>
      <c r="D20" s="80"/>
      <c r="E20" s="57"/>
      <c r="F20" s="77"/>
      <c r="G20" s="78"/>
      <c r="H20" s="79"/>
      <c r="I20" s="92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</row>
    <row r="21" spans="2:48">
      <c r="B21" s="61"/>
      <c r="C21" s="63"/>
      <c r="D21" s="80"/>
      <c r="E21" s="57"/>
      <c r="F21" s="77"/>
      <c r="G21" s="78"/>
      <c r="H21" s="79"/>
      <c r="I21" s="92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</row>
    <row r="22" spans="2:48">
      <c r="B22" s="61"/>
      <c r="C22" s="63"/>
      <c r="D22" s="80"/>
      <c r="E22" s="57"/>
      <c r="F22" s="77"/>
      <c r="G22" s="78"/>
      <c r="H22" s="79"/>
      <c r="I22" s="9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62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62"/>
      <c r="AM22" s="62"/>
      <c r="AN22" s="62"/>
      <c r="AO22" s="62"/>
      <c r="AP22" s="62"/>
    </row>
    <row r="23" spans="2:48">
      <c r="B23" s="61"/>
      <c r="C23" s="63"/>
      <c r="D23" s="80"/>
      <c r="E23" s="57"/>
      <c r="F23" s="77"/>
      <c r="G23" s="78"/>
      <c r="H23" s="79"/>
      <c r="I23" s="9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</row>
    <row r="24" spans="2:48">
      <c r="B24" s="61"/>
      <c r="C24" s="63"/>
      <c r="D24" s="80"/>
      <c r="E24" s="57"/>
      <c r="F24" s="77"/>
      <c r="G24" s="78"/>
      <c r="H24" s="79"/>
      <c r="I24" s="92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</row>
    <row r="25" spans="2:48">
      <c r="B25" s="61"/>
      <c r="C25" s="63"/>
      <c r="D25" s="80"/>
      <c r="E25" s="57"/>
      <c r="F25" s="77"/>
      <c r="G25" s="78"/>
      <c r="H25" s="79"/>
      <c r="I25" s="92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</row>
    <row r="26" spans="2:48">
      <c r="B26" s="61"/>
      <c r="C26" s="63"/>
      <c r="D26" s="80"/>
      <c r="E26" s="57"/>
      <c r="F26" s="77"/>
      <c r="G26" s="78"/>
      <c r="H26" s="79"/>
      <c r="I26" s="9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</row>
    <row r="27" spans="2:48">
      <c r="B27" s="61"/>
      <c r="C27" s="63"/>
      <c r="D27" s="80"/>
      <c r="E27" s="57"/>
      <c r="F27" s="77"/>
      <c r="G27" s="78"/>
      <c r="H27" s="79"/>
      <c r="I27" s="92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</row>
    <row r="28" spans="2:48">
      <c r="B28" s="61"/>
      <c r="C28" s="63"/>
      <c r="D28" s="80"/>
      <c r="E28" s="57"/>
      <c r="F28" s="77"/>
      <c r="G28" s="78"/>
      <c r="H28" s="79"/>
      <c r="I28" s="92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</row>
    <row r="29" spans="2:48">
      <c r="B29" s="61"/>
      <c r="C29" s="63"/>
      <c r="D29" s="80"/>
      <c r="E29" s="57"/>
      <c r="F29" s="77"/>
      <c r="G29" s="78"/>
      <c r="H29" s="79"/>
      <c r="I29" s="92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</row>
    <row r="30" spans="2:48">
      <c r="B30" s="61"/>
      <c r="C30" s="63"/>
      <c r="D30" s="80"/>
      <c r="E30" s="57"/>
      <c r="F30" s="77"/>
      <c r="G30" s="78"/>
      <c r="H30" s="79"/>
      <c r="I30" s="92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</row>
    <row r="31" spans="2:48">
      <c r="B31" s="61"/>
      <c r="C31" s="63"/>
      <c r="D31" s="80"/>
      <c r="E31" s="57"/>
      <c r="F31" s="77"/>
      <c r="G31" s="78"/>
      <c r="H31" s="79"/>
      <c r="I31" s="92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</row>
    <row r="32" spans="2:48">
      <c r="B32" s="61"/>
      <c r="C32" s="63"/>
      <c r="D32" s="80"/>
      <c r="E32" s="57"/>
      <c r="F32" s="77"/>
      <c r="G32" s="78"/>
      <c r="H32" s="79"/>
      <c r="I32" s="92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</row>
    <row r="33" spans="2:37">
      <c r="B33" s="61"/>
      <c r="C33" s="63"/>
      <c r="D33" s="80"/>
      <c r="E33" s="57"/>
      <c r="F33" s="77"/>
      <c r="G33" s="78"/>
      <c r="H33" s="79"/>
      <c r="I33" s="92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</row>
    <row r="34" spans="2:37">
      <c r="B34" s="61"/>
      <c r="C34" s="63"/>
      <c r="D34" s="80"/>
      <c r="E34" s="57"/>
      <c r="F34" s="77"/>
      <c r="G34" s="78"/>
      <c r="H34" s="79"/>
      <c r="I34" s="92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</row>
    <row r="35" spans="2:37">
      <c r="B35" s="61"/>
      <c r="C35" s="63"/>
      <c r="D35" s="80"/>
      <c r="E35" s="57"/>
      <c r="F35" s="77"/>
      <c r="G35" s="78"/>
      <c r="H35" s="79"/>
      <c r="I35" s="92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</row>
    <row r="36" spans="2:37">
      <c r="B36" s="61"/>
      <c r="C36" s="63"/>
      <c r="D36" s="80"/>
      <c r="E36" s="57"/>
      <c r="F36" s="77"/>
      <c r="G36" s="78"/>
      <c r="H36" s="79"/>
      <c r="I36" s="92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</row>
    <row r="37" spans="2:37">
      <c r="B37" s="61"/>
      <c r="C37" s="63"/>
      <c r="D37" s="80"/>
      <c r="E37" s="57"/>
      <c r="F37" s="77"/>
      <c r="G37" s="78"/>
      <c r="H37" s="79"/>
      <c r="I37" s="92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</row>
    <row r="38" spans="2:37">
      <c r="B38" s="61"/>
      <c r="C38" s="63"/>
      <c r="D38" s="80"/>
      <c r="E38" s="57"/>
      <c r="F38" s="77"/>
      <c r="G38" s="78"/>
      <c r="H38" s="79"/>
      <c r="I38" s="92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</row>
    <row r="39" spans="2:37">
      <c r="B39" s="61"/>
      <c r="C39" s="63"/>
      <c r="D39" s="80"/>
      <c r="E39" s="57"/>
      <c r="F39" s="77"/>
      <c r="G39" s="78"/>
      <c r="H39" s="79"/>
      <c r="I39" s="92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</row>
    <row r="40" spans="2:37">
      <c r="B40" s="61"/>
      <c r="C40" s="63"/>
      <c r="D40" s="80"/>
      <c r="E40" s="57"/>
      <c r="F40" s="77"/>
      <c r="G40" s="78"/>
      <c r="H40" s="79"/>
      <c r="I40" s="92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</row>
    <row r="41" spans="2:37">
      <c r="B41" s="61"/>
      <c r="C41" s="63"/>
      <c r="D41" s="80"/>
      <c r="E41" s="57"/>
      <c r="F41" s="77"/>
      <c r="G41" s="78"/>
      <c r="H41" s="79"/>
      <c r="I41" s="92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</row>
    <row r="42" spans="2:37">
      <c r="B42" s="61"/>
      <c r="C42" s="63"/>
      <c r="D42" s="80"/>
      <c r="E42" s="57"/>
      <c r="F42" s="77"/>
      <c r="G42" s="78"/>
      <c r="H42" s="79"/>
      <c r="I42" s="92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</row>
    <row r="43" spans="2:37">
      <c r="B43" s="61"/>
      <c r="C43" s="63"/>
      <c r="D43" s="80"/>
      <c r="E43" s="57"/>
      <c r="F43" s="77"/>
      <c r="G43" s="78"/>
      <c r="H43" s="79"/>
      <c r="I43" s="92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</row>
    <row r="44" spans="2:37">
      <c r="B44" s="61"/>
      <c r="C44" s="63"/>
      <c r="D44" s="80"/>
      <c r="E44" s="57"/>
      <c r="F44" s="77"/>
      <c r="G44" s="78"/>
      <c r="H44" s="79"/>
      <c r="I44" s="92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</row>
    <row r="45" spans="2:37">
      <c r="B45" s="61"/>
      <c r="C45" s="63"/>
      <c r="D45" s="80"/>
      <c r="E45" s="57"/>
      <c r="F45" s="77"/>
      <c r="G45" s="78"/>
      <c r="H45" s="79"/>
      <c r="I45" s="92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</row>
    <row r="46" spans="2:37">
      <c r="B46" s="61"/>
      <c r="C46" s="63"/>
      <c r="D46" s="80"/>
      <c r="E46" s="57"/>
      <c r="F46" s="77"/>
      <c r="G46" s="78"/>
      <c r="H46" s="79"/>
      <c r="I46" s="92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</row>
    <row r="47" spans="2:37">
      <c r="B47" s="61"/>
      <c r="C47" s="63"/>
      <c r="D47" s="80"/>
      <c r="E47" s="57"/>
      <c r="F47" s="77"/>
      <c r="G47" s="78"/>
      <c r="H47" s="79"/>
      <c r="I47" s="92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</row>
    <row r="48" spans="2:37">
      <c r="B48" s="61"/>
      <c r="C48" s="63"/>
      <c r="D48" s="80"/>
      <c r="E48" s="57"/>
      <c r="F48" s="77"/>
      <c r="G48" s="78"/>
      <c r="H48" s="79"/>
      <c r="I48" s="92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</row>
    <row r="49" spans="2:42">
      <c r="B49" s="61"/>
      <c r="C49" s="63"/>
      <c r="D49" s="80"/>
      <c r="E49" s="57"/>
      <c r="F49" s="77"/>
      <c r="G49" s="78"/>
      <c r="H49" s="79"/>
      <c r="I49" s="92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</row>
    <row r="50" spans="2:42">
      <c r="B50" s="61"/>
      <c r="C50" s="63"/>
      <c r="D50" s="80"/>
      <c r="E50" s="57"/>
      <c r="F50" s="77"/>
      <c r="G50" s="78"/>
      <c r="H50" s="79"/>
      <c r="I50" s="92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</row>
    <row r="51" spans="2:42">
      <c r="B51" s="61"/>
      <c r="C51" s="63"/>
      <c r="D51" s="80"/>
      <c r="E51" s="57"/>
      <c r="F51" s="77"/>
      <c r="G51" s="78"/>
      <c r="H51" s="79"/>
      <c r="I51" s="92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</row>
    <row r="52" spans="2:42">
      <c r="B52" s="61"/>
      <c r="C52" s="63"/>
      <c r="D52" s="80"/>
      <c r="E52" s="57"/>
      <c r="F52" s="77"/>
      <c r="G52" s="78"/>
      <c r="H52" s="79"/>
      <c r="I52" s="92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</row>
    <row r="53" spans="2:42">
      <c r="B53" s="61"/>
      <c r="C53" s="63"/>
      <c r="D53" s="80"/>
      <c r="E53" s="57"/>
      <c r="F53" s="77"/>
      <c r="G53" s="78"/>
      <c r="H53" s="79"/>
      <c r="I53" s="92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</row>
    <row r="54" spans="2:42">
      <c r="B54" s="61"/>
      <c r="C54" s="63"/>
      <c r="D54" s="80"/>
      <c r="E54" s="57"/>
      <c r="F54" s="77"/>
      <c r="G54" s="78"/>
      <c r="H54" s="79"/>
      <c r="I54" s="92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</row>
    <row r="55" spans="2:42">
      <c r="B55" s="61"/>
      <c r="C55" s="63"/>
      <c r="D55" s="80"/>
      <c r="E55" s="57"/>
      <c r="F55" s="77"/>
      <c r="G55" s="78"/>
      <c r="H55" s="79"/>
      <c r="I55" s="92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</row>
    <row r="56" spans="2:42">
      <c r="B56" s="61"/>
      <c r="C56" s="63"/>
      <c r="D56" s="80"/>
      <c r="E56" s="57"/>
      <c r="F56" s="77"/>
      <c r="G56" s="78"/>
      <c r="H56" s="79"/>
      <c r="I56" s="92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</row>
    <row r="57" spans="2:42">
      <c r="B57" s="61"/>
      <c r="C57" s="63"/>
      <c r="D57" s="80"/>
      <c r="E57" s="57"/>
      <c r="F57" s="77"/>
      <c r="G57" s="78"/>
      <c r="H57" s="79"/>
      <c r="I57" s="92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</row>
    <row r="58" spans="2:42">
      <c r="B58" s="61"/>
      <c r="C58" s="63"/>
      <c r="D58" s="80"/>
      <c r="E58" s="57"/>
      <c r="F58" s="77"/>
      <c r="G58" s="78"/>
      <c r="H58" s="79"/>
      <c r="I58" s="92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</row>
    <row r="59" spans="2:42">
      <c r="B59" s="61"/>
      <c r="C59" s="63"/>
      <c r="D59" s="80"/>
      <c r="E59" s="57"/>
      <c r="F59" s="77"/>
      <c r="G59" s="78"/>
      <c r="H59" s="79"/>
      <c r="I59" s="92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</row>
    <row r="60" spans="2:42">
      <c r="B60" s="61"/>
      <c r="C60" s="63"/>
      <c r="D60" s="80"/>
      <c r="E60" s="57"/>
      <c r="F60" s="77"/>
      <c r="G60" s="78"/>
      <c r="H60" s="79"/>
      <c r="I60" s="92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</row>
    <row r="61" spans="2:42">
      <c r="B61" s="61"/>
      <c r="C61" s="63"/>
      <c r="D61" s="80"/>
      <c r="E61" s="57"/>
      <c r="F61" s="77"/>
      <c r="G61" s="78"/>
      <c r="H61" s="79"/>
      <c r="I61" s="92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</row>
    <row r="62" spans="2:42" ht="17.25" thickBot="1">
      <c r="B62" s="101"/>
      <c r="C62" s="85"/>
      <c r="D62" s="166"/>
      <c r="E62" s="87"/>
      <c r="F62" s="167"/>
      <c r="G62" s="168"/>
      <c r="H62" s="169"/>
      <c r="I62" s="92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</row>
    <row r="63" spans="2:42" ht="17.25" thickBot="1">
      <c r="C63" s="394"/>
      <c r="D63" s="395"/>
      <c r="E63" s="64"/>
      <c r="F63" s="70"/>
      <c r="G63" s="65"/>
      <c r="H63" s="66"/>
      <c r="I63" s="9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</row>
    <row r="64" spans="2:42">
      <c r="H64" s="60"/>
      <c r="I64" s="95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mergeCells count="2">
    <mergeCell ref="AR18:AT18"/>
    <mergeCell ref="C63:D63"/>
  </mergeCells>
  <dataValidations count="4">
    <dataValidation type="list" allowBlank="1" showInputMessage="1" showErrorMessage="1" sqref="D3:D19">
      <formula1>$AH$2:$AH$12</formula1>
    </dataValidation>
    <dataValidation type="list" allowBlank="1" showInputMessage="1" showErrorMessage="1" sqref="F3:F19">
      <formula1>$AH$13:$AH$15</formula1>
    </dataValidation>
    <dataValidation type="list" allowBlank="1" showInputMessage="1" showErrorMessage="1" sqref="F20:F62">
      <formula1>$G$2:$H$2</formula1>
    </dataValidation>
    <dataValidation type="list" allowBlank="1" showInputMessage="1" showErrorMessage="1" sqref="D20:D62">
      <formula1>$AQ$2:$AQ$12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AV70"/>
  <sheetViews>
    <sheetView workbookViewId="0">
      <selection sqref="A1:XFD1048576"/>
    </sheetView>
  </sheetViews>
  <sheetFormatPr defaultRowHeight="16.5"/>
  <cols>
    <col min="1" max="1" width="1" style="56" customWidth="1"/>
    <col min="2" max="2" width="6.5703125" style="138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8" customWidth="1"/>
    <col min="7" max="8" width="13.7109375" style="56" customWidth="1"/>
    <col min="9" max="9" width="10" style="90" customWidth="1"/>
    <col min="10" max="24" width="10.140625" style="56" hidden="1" customWidth="1"/>
    <col min="25" max="25" width="9.7109375" style="56" hidden="1" customWidth="1"/>
    <col min="26" max="41" width="10.140625" style="56" hidden="1" customWidth="1"/>
    <col min="42" max="42" width="2.5703125" style="56" customWidth="1"/>
    <col min="43" max="43" width="16.85546875" style="56" bestFit="1" customWidth="1"/>
    <col min="44" max="47" width="12.7109375" style="56" customWidth="1"/>
    <col min="48" max="16384" width="9.140625" style="56"/>
  </cols>
  <sheetData>
    <row r="1" spans="2:48" ht="17.25" thickBot="1">
      <c r="AR1" s="138"/>
      <c r="AS1" s="138"/>
      <c r="AT1" s="82"/>
      <c r="AV1" s="138"/>
    </row>
    <row r="2" spans="2:48" ht="17.25" thickBot="1">
      <c r="B2" s="69"/>
      <c r="C2" s="67"/>
      <c r="D2" s="67"/>
      <c r="E2" s="67"/>
      <c r="F2" s="67"/>
      <c r="G2" s="67"/>
      <c r="H2" s="68"/>
      <c r="I2" s="91"/>
      <c r="J2" s="76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Z2" s="76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2"/>
      <c r="AR2" s="98"/>
      <c r="AS2" s="59"/>
      <c r="AT2" s="59"/>
    </row>
    <row r="3" spans="2:48">
      <c r="B3" s="61"/>
      <c r="C3" s="63"/>
      <c r="D3" s="80"/>
      <c r="E3" s="57"/>
      <c r="F3" s="77"/>
      <c r="G3" s="78"/>
      <c r="H3" s="79"/>
      <c r="I3" s="92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Q3" s="72"/>
      <c r="AR3" s="98"/>
      <c r="AS3" s="59"/>
      <c r="AT3" s="59"/>
    </row>
    <row r="4" spans="2:48">
      <c r="B4" s="61"/>
      <c r="C4" s="63"/>
      <c r="D4" s="80"/>
      <c r="E4" s="57"/>
      <c r="F4" s="77"/>
      <c r="G4" s="78"/>
      <c r="H4" s="79"/>
      <c r="I4" s="92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M4" s="73"/>
      <c r="AQ4" s="72"/>
      <c r="AR4" s="98"/>
      <c r="AS4" s="59"/>
      <c r="AT4" s="59"/>
    </row>
    <row r="5" spans="2:48">
      <c r="B5" s="61"/>
      <c r="C5" s="63"/>
      <c r="D5" s="80"/>
      <c r="E5" s="57"/>
      <c r="F5" s="77"/>
      <c r="G5" s="78"/>
      <c r="H5" s="79"/>
      <c r="I5" s="92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Q5" s="72"/>
      <c r="AR5" s="98"/>
      <c r="AS5" s="59"/>
      <c r="AT5" s="59"/>
    </row>
    <row r="6" spans="2:48">
      <c r="B6" s="61"/>
      <c r="C6" s="63"/>
      <c r="D6" s="80"/>
      <c r="E6" s="57"/>
      <c r="F6" s="77"/>
      <c r="G6" s="78"/>
      <c r="H6" s="79"/>
      <c r="I6" s="92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Q6" s="72"/>
      <c r="AR6" s="98"/>
      <c r="AS6" s="59"/>
      <c r="AT6" s="59"/>
    </row>
    <row r="7" spans="2:48">
      <c r="B7" s="61"/>
      <c r="C7" s="63"/>
      <c r="D7" s="80"/>
      <c r="E7" s="57"/>
      <c r="F7" s="77"/>
      <c r="G7" s="78"/>
      <c r="H7" s="79"/>
      <c r="I7" s="92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Q7" s="72"/>
      <c r="AR7" s="98"/>
      <c r="AS7" s="59"/>
      <c r="AT7" s="59"/>
    </row>
    <row r="8" spans="2:48">
      <c r="B8" s="61"/>
      <c r="C8" s="63"/>
      <c r="D8" s="80"/>
      <c r="E8" s="57"/>
      <c r="F8" s="77"/>
      <c r="G8" s="78"/>
      <c r="H8" s="79"/>
      <c r="I8" s="92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Q8" s="72"/>
      <c r="AR8" s="98"/>
      <c r="AS8" s="59"/>
      <c r="AT8" s="59"/>
    </row>
    <row r="9" spans="2:48">
      <c r="B9" s="61"/>
      <c r="C9" s="63"/>
      <c r="D9" s="80"/>
      <c r="E9" s="57"/>
      <c r="F9" s="77"/>
      <c r="G9" s="78"/>
      <c r="H9" s="79"/>
      <c r="I9" s="92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Q9" s="72"/>
      <c r="AR9" s="98"/>
      <c r="AS9" s="59"/>
      <c r="AT9" s="59"/>
    </row>
    <row r="10" spans="2:48">
      <c r="B10" s="61"/>
      <c r="C10" s="63"/>
      <c r="D10" s="80"/>
      <c r="E10" s="57"/>
      <c r="F10" s="77"/>
      <c r="G10" s="78"/>
      <c r="H10" s="79"/>
      <c r="I10" s="92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Q10" s="72"/>
      <c r="AR10" s="98"/>
      <c r="AS10" s="59"/>
      <c r="AT10" s="59"/>
    </row>
    <row r="11" spans="2:48">
      <c r="B11" s="61"/>
      <c r="C11" s="58"/>
      <c r="D11" s="80"/>
      <c r="E11" s="57"/>
      <c r="F11" s="77"/>
      <c r="G11" s="78"/>
      <c r="H11" s="79"/>
      <c r="I11" s="92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Q11" s="72"/>
      <c r="AR11" s="98"/>
      <c r="AS11" s="59"/>
      <c r="AT11" s="59"/>
    </row>
    <row r="12" spans="2:48">
      <c r="B12" s="61"/>
      <c r="C12" s="63"/>
      <c r="D12" s="80"/>
      <c r="E12" s="57"/>
      <c r="F12" s="77"/>
      <c r="G12" s="78"/>
      <c r="H12" s="79"/>
      <c r="I12" s="9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Q12" s="72"/>
      <c r="AR12" s="98"/>
      <c r="AS12" s="59"/>
      <c r="AT12" s="59"/>
    </row>
    <row r="13" spans="2:48">
      <c r="B13" s="61"/>
      <c r="C13" s="63"/>
      <c r="D13" s="80"/>
      <c r="E13" s="57"/>
      <c r="F13" s="77"/>
      <c r="G13" s="78"/>
      <c r="H13" s="79"/>
      <c r="I13" s="92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Q13" s="72"/>
      <c r="AR13" s="98"/>
      <c r="AS13" s="59"/>
      <c r="AT13" s="59"/>
    </row>
    <row r="14" spans="2:48">
      <c r="B14" s="61"/>
      <c r="C14" s="63"/>
      <c r="D14" s="80"/>
      <c r="E14" s="57"/>
      <c r="F14" s="77"/>
      <c r="G14" s="78"/>
      <c r="H14" s="79"/>
      <c r="I14" s="9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Q14" s="72"/>
      <c r="AR14" s="98"/>
      <c r="AS14" s="59"/>
      <c r="AT14" s="59"/>
    </row>
    <row r="15" spans="2:48">
      <c r="B15" s="61"/>
      <c r="C15" s="63"/>
      <c r="D15" s="80"/>
      <c r="E15" s="57"/>
      <c r="F15" s="77"/>
      <c r="G15" s="78"/>
      <c r="H15" s="79"/>
      <c r="I15" s="92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Q15" s="72"/>
      <c r="AR15" s="98"/>
      <c r="AS15" s="59"/>
      <c r="AT15" s="59"/>
    </row>
    <row r="16" spans="2:48">
      <c r="B16" s="61"/>
      <c r="C16" s="63"/>
      <c r="D16" s="80"/>
      <c r="E16" s="57"/>
      <c r="F16" s="77"/>
      <c r="G16" s="78"/>
      <c r="H16" s="79"/>
      <c r="I16" s="92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Q16" s="72"/>
      <c r="AR16" s="98"/>
      <c r="AS16" s="96"/>
      <c r="AT16" s="96"/>
      <c r="AU16" s="60"/>
    </row>
    <row r="17" spans="2:48">
      <c r="B17" s="61"/>
      <c r="C17" s="63"/>
      <c r="D17" s="80"/>
      <c r="E17" s="57"/>
      <c r="F17" s="77"/>
      <c r="G17" s="78"/>
      <c r="H17" s="79"/>
      <c r="I17" s="92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Q17" s="88"/>
      <c r="AR17" s="97"/>
      <c r="AS17" s="89"/>
      <c r="AT17" s="89"/>
    </row>
    <row r="18" spans="2:48">
      <c r="B18" s="83"/>
      <c r="C18" s="84"/>
      <c r="D18" s="80"/>
      <c r="E18" s="86"/>
      <c r="F18" s="77"/>
      <c r="G18" s="78"/>
      <c r="H18" s="79"/>
      <c r="I18" s="9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Q18" s="81"/>
      <c r="AR18" s="391"/>
      <c r="AS18" s="392"/>
      <c r="AT18" s="393"/>
      <c r="AU18" s="100"/>
      <c r="AV18" s="99"/>
    </row>
    <row r="19" spans="2:48">
      <c r="B19" s="61"/>
      <c r="C19" s="63"/>
      <c r="D19" s="80"/>
      <c r="E19" s="57"/>
      <c r="F19" s="77"/>
      <c r="G19" s="78"/>
      <c r="H19" s="79"/>
      <c r="I19" s="92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Q19" s="81"/>
      <c r="AU19" s="99"/>
    </row>
    <row r="20" spans="2:48">
      <c r="B20" s="61"/>
      <c r="C20" s="63"/>
      <c r="D20" s="80"/>
      <c r="E20" s="57"/>
      <c r="F20" s="77"/>
      <c r="G20" s="78"/>
      <c r="H20" s="79"/>
      <c r="I20" s="92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</row>
    <row r="21" spans="2:48">
      <c r="B21" s="61"/>
      <c r="C21" s="63"/>
      <c r="D21" s="80"/>
      <c r="E21" s="57"/>
      <c r="F21" s="77"/>
      <c r="G21" s="78"/>
      <c r="H21" s="79"/>
      <c r="I21" s="92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</row>
    <row r="22" spans="2:48">
      <c r="B22" s="61"/>
      <c r="C22" s="63"/>
      <c r="D22" s="80"/>
      <c r="E22" s="57"/>
      <c r="F22" s="77"/>
      <c r="G22" s="78"/>
      <c r="H22" s="79"/>
      <c r="I22" s="9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62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62"/>
      <c r="AM22" s="62"/>
      <c r="AN22" s="62"/>
      <c r="AO22" s="62"/>
      <c r="AP22" s="62"/>
    </row>
    <row r="23" spans="2:48">
      <c r="B23" s="61"/>
      <c r="C23" s="63"/>
      <c r="D23" s="80"/>
      <c r="E23" s="57"/>
      <c r="F23" s="77"/>
      <c r="G23" s="78"/>
      <c r="H23" s="79"/>
      <c r="I23" s="9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</row>
    <row r="24" spans="2:48">
      <c r="B24" s="61"/>
      <c r="C24" s="63"/>
      <c r="D24" s="80"/>
      <c r="E24" s="57"/>
      <c r="F24" s="77"/>
      <c r="G24" s="78"/>
      <c r="H24" s="79"/>
      <c r="I24" s="92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</row>
    <row r="25" spans="2:48">
      <c r="B25" s="61"/>
      <c r="C25" s="63"/>
      <c r="D25" s="80"/>
      <c r="E25" s="57"/>
      <c r="F25" s="77"/>
      <c r="G25" s="78"/>
      <c r="H25" s="79"/>
      <c r="I25" s="92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</row>
    <row r="26" spans="2:48">
      <c r="B26" s="61"/>
      <c r="C26" s="63"/>
      <c r="D26" s="80"/>
      <c r="E26" s="57"/>
      <c r="F26" s="77"/>
      <c r="G26" s="78"/>
      <c r="H26" s="79"/>
      <c r="I26" s="9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</row>
    <row r="27" spans="2:48">
      <c r="B27" s="61"/>
      <c r="C27" s="63"/>
      <c r="D27" s="80"/>
      <c r="E27" s="57"/>
      <c r="F27" s="77"/>
      <c r="G27" s="78"/>
      <c r="H27" s="79"/>
      <c r="I27" s="92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</row>
    <row r="28" spans="2:48">
      <c r="B28" s="61"/>
      <c r="C28" s="63"/>
      <c r="D28" s="80"/>
      <c r="E28" s="57"/>
      <c r="F28" s="77"/>
      <c r="G28" s="78"/>
      <c r="H28" s="79"/>
      <c r="I28" s="92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</row>
    <row r="29" spans="2:48">
      <c r="B29" s="61"/>
      <c r="C29" s="63"/>
      <c r="D29" s="80"/>
      <c r="E29" s="57"/>
      <c r="F29" s="77"/>
      <c r="G29" s="78"/>
      <c r="H29" s="79"/>
      <c r="I29" s="92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</row>
    <row r="30" spans="2:48">
      <c r="B30" s="61"/>
      <c r="C30" s="63"/>
      <c r="D30" s="80"/>
      <c r="E30" s="57"/>
      <c r="F30" s="77"/>
      <c r="G30" s="78"/>
      <c r="H30" s="79"/>
      <c r="I30" s="92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</row>
    <row r="31" spans="2:48">
      <c r="B31" s="61"/>
      <c r="C31" s="63"/>
      <c r="D31" s="80"/>
      <c r="E31" s="57"/>
      <c r="F31" s="77"/>
      <c r="G31" s="78"/>
      <c r="H31" s="79"/>
      <c r="I31" s="92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</row>
    <row r="32" spans="2:48">
      <c r="B32" s="61"/>
      <c r="C32" s="63"/>
      <c r="D32" s="80"/>
      <c r="E32" s="57"/>
      <c r="F32" s="77"/>
      <c r="G32" s="78"/>
      <c r="H32" s="79"/>
      <c r="I32" s="92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</row>
    <row r="33" spans="2:37">
      <c r="B33" s="61"/>
      <c r="C33" s="63"/>
      <c r="D33" s="80"/>
      <c r="E33" s="57"/>
      <c r="F33" s="77"/>
      <c r="G33" s="78"/>
      <c r="H33" s="79"/>
      <c r="I33" s="92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</row>
    <row r="34" spans="2:37">
      <c r="B34" s="61"/>
      <c r="C34" s="63"/>
      <c r="D34" s="80"/>
      <c r="E34" s="57"/>
      <c r="F34" s="77"/>
      <c r="G34" s="78"/>
      <c r="H34" s="79"/>
      <c r="I34" s="92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</row>
    <row r="35" spans="2:37">
      <c r="B35" s="61"/>
      <c r="C35" s="63"/>
      <c r="D35" s="80"/>
      <c r="E35" s="57"/>
      <c r="F35" s="77"/>
      <c r="G35" s="78"/>
      <c r="H35" s="79"/>
      <c r="I35" s="92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</row>
    <row r="36" spans="2:37">
      <c r="B36" s="61"/>
      <c r="C36" s="63"/>
      <c r="D36" s="80"/>
      <c r="E36" s="57"/>
      <c r="F36" s="77"/>
      <c r="G36" s="78"/>
      <c r="H36" s="79"/>
      <c r="I36" s="92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</row>
    <row r="37" spans="2:37">
      <c r="B37" s="61"/>
      <c r="C37" s="63"/>
      <c r="D37" s="80"/>
      <c r="E37" s="57"/>
      <c r="F37" s="77"/>
      <c r="G37" s="78"/>
      <c r="H37" s="79"/>
      <c r="I37" s="92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</row>
    <row r="38" spans="2:37">
      <c r="B38" s="61"/>
      <c r="C38" s="63"/>
      <c r="D38" s="80"/>
      <c r="E38" s="57"/>
      <c r="F38" s="77"/>
      <c r="G38" s="78"/>
      <c r="H38" s="79"/>
      <c r="I38" s="92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</row>
    <row r="39" spans="2:37">
      <c r="B39" s="61"/>
      <c r="C39" s="63"/>
      <c r="D39" s="80"/>
      <c r="E39" s="57"/>
      <c r="F39" s="77"/>
      <c r="G39" s="78"/>
      <c r="H39" s="79"/>
      <c r="I39" s="92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</row>
    <row r="40" spans="2:37">
      <c r="B40" s="61"/>
      <c r="C40" s="63"/>
      <c r="D40" s="80"/>
      <c r="E40" s="57"/>
      <c r="F40" s="77"/>
      <c r="G40" s="78"/>
      <c r="H40" s="79"/>
      <c r="I40" s="92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</row>
    <row r="41" spans="2:37">
      <c r="B41" s="61"/>
      <c r="C41" s="63"/>
      <c r="D41" s="80"/>
      <c r="E41" s="57"/>
      <c r="F41" s="77"/>
      <c r="G41" s="78"/>
      <c r="H41" s="79"/>
      <c r="I41" s="92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</row>
    <row r="42" spans="2:37">
      <c r="B42" s="61"/>
      <c r="C42" s="63"/>
      <c r="D42" s="80"/>
      <c r="E42" s="57"/>
      <c r="F42" s="77"/>
      <c r="G42" s="78"/>
      <c r="H42" s="79"/>
      <c r="I42" s="92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</row>
    <row r="43" spans="2:37">
      <c r="B43" s="61"/>
      <c r="C43" s="63"/>
      <c r="D43" s="80"/>
      <c r="E43" s="57"/>
      <c r="F43" s="77"/>
      <c r="G43" s="78"/>
      <c r="H43" s="79"/>
      <c r="I43" s="92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</row>
    <row r="44" spans="2:37">
      <c r="B44" s="61"/>
      <c r="C44" s="63"/>
      <c r="D44" s="80"/>
      <c r="E44" s="57"/>
      <c r="F44" s="77"/>
      <c r="G44" s="78"/>
      <c r="H44" s="79"/>
      <c r="I44" s="92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</row>
    <row r="45" spans="2:37">
      <c r="B45" s="61"/>
      <c r="C45" s="63"/>
      <c r="D45" s="80"/>
      <c r="E45" s="57"/>
      <c r="F45" s="77"/>
      <c r="G45" s="78"/>
      <c r="H45" s="79"/>
      <c r="I45" s="92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</row>
    <row r="46" spans="2:37">
      <c r="B46" s="61"/>
      <c r="C46" s="63"/>
      <c r="D46" s="80"/>
      <c r="E46" s="57"/>
      <c r="F46" s="77"/>
      <c r="G46" s="78"/>
      <c r="H46" s="79"/>
      <c r="I46" s="92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</row>
    <row r="47" spans="2:37">
      <c r="B47" s="61"/>
      <c r="C47" s="63"/>
      <c r="D47" s="80"/>
      <c r="E47" s="57"/>
      <c r="F47" s="77"/>
      <c r="G47" s="78"/>
      <c r="H47" s="79"/>
      <c r="I47" s="92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</row>
    <row r="48" spans="2:37">
      <c r="B48" s="61"/>
      <c r="C48" s="63"/>
      <c r="D48" s="80"/>
      <c r="E48" s="57"/>
      <c r="F48" s="77"/>
      <c r="G48" s="78"/>
      <c r="H48" s="79"/>
      <c r="I48" s="92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</row>
    <row r="49" spans="2:42">
      <c r="B49" s="61"/>
      <c r="C49" s="63"/>
      <c r="D49" s="80"/>
      <c r="E49" s="57"/>
      <c r="F49" s="77"/>
      <c r="G49" s="78"/>
      <c r="H49" s="79"/>
      <c r="I49" s="92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</row>
    <row r="50" spans="2:42">
      <c r="B50" s="61"/>
      <c r="C50" s="63"/>
      <c r="D50" s="80"/>
      <c r="E50" s="57"/>
      <c r="F50" s="77"/>
      <c r="G50" s="78"/>
      <c r="H50" s="79"/>
      <c r="I50" s="92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</row>
    <row r="51" spans="2:42">
      <c r="B51" s="61"/>
      <c r="C51" s="63"/>
      <c r="D51" s="80"/>
      <c r="E51" s="57"/>
      <c r="F51" s="77"/>
      <c r="G51" s="78"/>
      <c r="H51" s="79"/>
      <c r="I51" s="92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</row>
    <row r="52" spans="2:42">
      <c r="B52" s="61"/>
      <c r="C52" s="63"/>
      <c r="D52" s="80"/>
      <c r="E52" s="57"/>
      <c r="F52" s="77"/>
      <c r="G52" s="78"/>
      <c r="H52" s="79"/>
      <c r="I52" s="92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</row>
    <row r="53" spans="2:42">
      <c r="B53" s="61"/>
      <c r="C53" s="63"/>
      <c r="D53" s="80"/>
      <c r="E53" s="57"/>
      <c r="F53" s="77"/>
      <c r="G53" s="78"/>
      <c r="H53" s="79"/>
      <c r="I53" s="92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</row>
    <row r="54" spans="2:42">
      <c r="B54" s="61"/>
      <c r="C54" s="63"/>
      <c r="D54" s="80"/>
      <c r="E54" s="57"/>
      <c r="F54" s="77"/>
      <c r="G54" s="78"/>
      <c r="H54" s="79"/>
      <c r="I54" s="92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</row>
    <row r="55" spans="2:42">
      <c r="B55" s="61"/>
      <c r="C55" s="63"/>
      <c r="D55" s="80"/>
      <c r="E55" s="57"/>
      <c r="F55" s="77"/>
      <c r="G55" s="78"/>
      <c r="H55" s="79"/>
      <c r="I55" s="92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</row>
    <row r="56" spans="2:42">
      <c r="B56" s="61"/>
      <c r="C56" s="63"/>
      <c r="D56" s="80"/>
      <c r="E56" s="57"/>
      <c r="F56" s="77"/>
      <c r="G56" s="78"/>
      <c r="H56" s="79"/>
      <c r="I56" s="92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</row>
    <row r="57" spans="2:42">
      <c r="B57" s="61"/>
      <c r="C57" s="63"/>
      <c r="D57" s="80"/>
      <c r="E57" s="57"/>
      <c r="F57" s="77"/>
      <c r="G57" s="78"/>
      <c r="H57" s="79"/>
      <c r="I57" s="92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</row>
    <row r="58" spans="2:42">
      <c r="B58" s="61"/>
      <c r="C58" s="63"/>
      <c r="D58" s="80"/>
      <c r="E58" s="57"/>
      <c r="F58" s="77"/>
      <c r="G58" s="78"/>
      <c r="H58" s="79"/>
      <c r="I58" s="92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</row>
    <row r="59" spans="2:42">
      <c r="B59" s="61"/>
      <c r="C59" s="63"/>
      <c r="D59" s="80"/>
      <c r="E59" s="57"/>
      <c r="F59" s="77"/>
      <c r="G59" s="78"/>
      <c r="H59" s="79"/>
      <c r="I59" s="92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</row>
    <row r="60" spans="2:42">
      <c r="B60" s="61"/>
      <c r="C60" s="63"/>
      <c r="D60" s="80"/>
      <c r="E60" s="57"/>
      <c r="F60" s="77"/>
      <c r="G60" s="78"/>
      <c r="H60" s="79"/>
      <c r="I60" s="92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</row>
    <row r="61" spans="2:42">
      <c r="B61" s="61"/>
      <c r="C61" s="63"/>
      <c r="D61" s="80"/>
      <c r="E61" s="57"/>
      <c r="F61" s="77"/>
      <c r="G61" s="78"/>
      <c r="H61" s="79"/>
      <c r="I61" s="92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</row>
    <row r="62" spans="2:42" ht="17.25" thickBot="1">
      <c r="B62" s="101"/>
      <c r="C62" s="85"/>
      <c r="D62" s="166"/>
      <c r="E62" s="87"/>
      <c r="F62" s="167"/>
      <c r="G62" s="168"/>
      <c r="H62" s="169"/>
      <c r="I62" s="92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</row>
    <row r="63" spans="2:42" ht="17.25" thickBot="1">
      <c r="C63" s="394"/>
      <c r="D63" s="395"/>
      <c r="E63" s="64"/>
      <c r="F63" s="70"/>
      <c r="G63" s="65"/>
      <c r="H63" s="66"/>
      <c r="I63" s="9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</row>
    <row r="64" spans="2:42">
      <c r="H64" s="60"/>
      <c r="I64" s="95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mergeCells count="2">
    <mergeCell ref="AR18:AT18"/>
    <mergeCell ref="C63:D63"/>
  </mergeCells>
  <dataValidations count="4">
    <dataValidation type="list" allowBlank="1" showInputMessage="1" showErrorMessage="1" sqref="D3:D19">
      <formula1>$AH$2:$AH$12</formula1>
    </dataValidation>
    <dataValidation type="list" allowBlank="1" showInputMessage="1" showErrorMessage="1" sqref="F3:F19">
      <formula1>$AH$13:$AH$15</formula1>
    </dataValidation>
    <dataValidation type="list" allowBlank="1" showInputMessage="1" showErrorMessage="1" sqref="F20:F62">
      <formula1>$G$2:$H$2</formula1>
    </dataValidation>
    <dataValidation type="list" allowBlank="1" showInputMessage="1" showErrorMessage="1" sqref="D20:D62">
      <formula1>$AQ$2:$AQ$12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  <vt:lpstr>ANUAL</vt:lpstr>
      <vt:lpstr>MODELO</vt:lpstr>
      <vt:lpstr>SEGUROS</vt:lpstr>
      <vt:lpstr>SIMULAÇÃO</vt:lpstr>
      <vt:lpstr>INVESTIMENTOS</vt:lpstr>
      <vt:lpstr>COTAS</vt:lpstr>
      <vt:lpstr>2022</vt:lpstr>
      <vt:lpstr>2022b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luciano.escobar_ext</dc:creator>
  <cp:lastModifiedBy>luciano.escobar_ext</cp:lastModifiedBy>
  <dcterms:created xsi:type="dcterms:W3CDTF">2022-01-05T15:25:31Z</dcterms:created>
  <dcterms:modified xsi:type="dcterms:W3CDTF">2023-02-01T15:16:12Z</dcterms:modified>
</cp:coreProperties>
</file>